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16\Programación\"/>
    </mc:Choice>
  </mc:AlternateContent>
  <bookViews>
    <workbookView xWindow="7665" yWindow="105" windowWidth="4335" windowHeight="5130"/>
  </bookViews>
  <sheets>
    <sheet name="Prog" sheetId="1" r:id="rId1"/>
    <sheet name="I TRIM" sheetId="2" r:id="rId2"/>
    <sheet name=" EP I TRIm" sheetId="3" r:id="rId3"/>
  </sheets>
  <definedNames>
    <definedName name="_xlnm._FilterDatabase" localSheetId="0" hidden="1">Prog!$P$280:$P$282</definedName>
    <definedName name="_xlnm.Print_Area" localSheetId="0">Prog!$E$6:$M$274</definedName>
  </definedNames>
  <calcPr calcId="152511"/>
</workbook>
</file>

<file path=xl/calcChain.xml><?xml version="1.0" encoding="utf-8"?>
<calcChain xmlns="http://schemas.openxmlformats.org/spreadsheetml/2006/main">
  <c r="P55" i="3" l="1"/>
  <c r="P54" i="3"/>
  <c r="R53" i="3" l="1"/>
  <c r="R51" i="3"/>
  <c r="R50" i="3"/>
  <c r="R49" i="3"/>
  <c r="R48" i="3"/>
  <c r="R47" i="3"/>
  <c r="R45" i="3"/>
  <c r="R44" i="3"/>
  <c r="R43" i="3"/>
  <c r="R42" i="3"/>
  <c r="R40" i="3"/>
  <c r="R39" i="3"/>
  <c r="R38" i="3"/>
  <c r="R37" i="3"/>
  <c r="R36" i="3"/>
  <c r="R35" i="3"/>
  <c r="R34" i="3"/>
  <c r="R33" i="3"/>
  <c r="R32" i="3"/>
  <c r="R31" i="3"/>
  <c r="R30" i="3"/>
  <c r="R29" i="3"/>
  <c r="S28" i="3"/>
  <c r="R28" i="3"/>
  <c r="R26" i="3"/>
  <c r="R25" i="3"/>
  <c r="R23" i="3"/>
  <c r="R22" i="3"/>
  <c r="R21" i="3"/>
  <c r="R20" i="3"/>
  <c r="R19" i="3"/>
  <c r="R18" i="3"/>
  <c r="R16" i="3"/>
  <c r="R14" i="3"/>
  <c r="R12" i="3"/>
  <c r="R11" i="3"/>
  <c r="R9" i="3"/>
  <c r="R8" i="3"/>
  <c r="T28" i="3" l="1"/>
  <c r="U28" i="3" s="1"/>
  <c r="T16" i="3"/>
  <c r="U16" i="3" s="1"/>
  <c r="T30" i="3"/>
  <c r="U30" i="3" s="1"/>
  <c r="T32" i="3"/>
  <c r="U32" i="3" s="1"/>
  <c r="T14" i="3"/>
  <c r="U14" i="3" s="1"/>
  <c r="T53" i="3"/>
  <c r="U53" i="3" s="1"/>
  <c r="T18" i="3"/>
  <c r="U18" i="3" s="1"/>
  <c r="T25" i="3"/>
  <c r="U25" i="3" s="1"/>
  <c r="T29" i="3"/>
  <c r="U29" i="3" s="1"/>
  <c r="T42" i="3"/>
  <c r="U42" i="3" s="1"/>
  <c r="T47" i="3"/>
  <c r="U47" i="3" s="1"/>
  <c r="T8" i="3"/>
  <c r="U8" i="3" l="1"/>
  <c r="P262" i="1"/>
  <c r="P230" i="1"/>
  <c r="R260" i="1" l="1"/>
  <c r="R257" i="1"/>
  <c r="R258" i="1"/>
  <c r="R259" i="1"/>
  <c r="I5" i="1" l="1"/>
  <c r="S277" i="1" l="1"/>
  <c r="S278" i="1" s="1"/>
  <c r="R205" i="1"/>
  <c r="R148" i="1"/>
  <c r="S114" i="1"/>
  <c r="R195" i="1"/>
  <c r="R164" i="1"/>
  <c r="R145" i="1"/>
  <c r="R123" i="1"/>
  <c r="R124" i="1"/>
  <c r="R138" i="1"/>
  <c r="R139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40" i="1"/>
  <c r="J280" i="1" l="1"/>
  <c r="K280" i="1"/>
  <c r="L280" i="1"/>
  <c r="M280" i="1"/>
  <c r="K279" i="1"/>
  <c r="L279" i="1"/>
  <c r="M279" i="1"/>
  <c r="N280" i="1" l="1"/>
  <c r="P280" i="1" s="1"/>
  <c r="M281" i="1"/>
  <c r="L281" i="1"/>
  <c r="K281" i="1"/>
  <c r="J126" i="1"/>
  <c r="J279" i="1" s="1"/>
  <c r="J281" i="1" s="1"/>
  <c r="N281" i="1" l="1"/>
  <c r="P281" i="1" s="1"/>
  <c r="P282" i="1" s="1"/>
  <c r="N279" i="1"/>
  <c r="J58" i="1"/>
  <c r="K41" i="1"/>
  <c r="L41" i="1"/>
  <c r="M41" i="1"/>
  <c r="J41" i="1"/>
  <c r="K18" i="1"/>
  <c r="K278" i="1" s="1"/>
  <c r="L18" i="1"/>
  <c r="M18" i="1"/>
  <c r="J18" i="1"/>
  <c r="J278" i="1" s="1"/>
  <c r="M278" i="1" l="1"/>
  <c r="L278" i="1"/>
  <c r="R256" i="1"/>
  <c r="R255" i="1"/>
  <c r="R254" i="1"/>
  <c r="R253" i="1"/>
  <c r="R252" i="1"/>
  <c r="R250" i="1"/>
  <c r="R248" i="1"/>
  <c r="R247" i="1"/>
  <c r="R246" i="1"/>
  <c r="R245" i="1"/>
  <c r="R244" i="1"/>
  <c r="R243" i="1"/>
  <c r="R242" i="1"/>
  <c r="R271" i="1"/>
  <c r="R270" i="1"/>
  <c r="R269" i="1"/>
  <c r="R268" i="1"/>
  <c r="R108" i="1"/>
  <c r="R107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65" i="1"/>
  <c r="R64" i="1"/>
  <c r="R56" i="1"/>
  <c r="R55" i="1"/>
  <c r="R54" i="1"/>
  <c r="R53" i="1"/>
  <c r="R52" i="1"/>
  <c r="R39" i="1"/>
  <c r="R38" i="1"/>
  <c r="R37" i="1"/>
  <c r="R36" i="1"/>
  <c r="R35" i="1"/>
  <c r="R34" i="1"/>
  <c r="R241" i="1"/>
  <c r="R204" i="1"/>
  <c r="R206" i="1" s="1"/>
  <c r="T204" i="1" s="1"/>
  <c r="R207" i="1"/>
  <c r="R208" i="1"/>
  <c r="R209" i="1"/>
  <c r="R226" i="1"/>
  <c r="R227" i="1"/>
  <c r="R228" i="1"/>
  <c r="R229" i="1"/>
  <c r="R225" i="1"/>
  <c r="R147" i="1" l="1"/>
  <c r="R154" i="1"/>
  <c r="R137" i="1"/>
  <c r="R132" i="1"/>
  <c r="R131" i="1"/>
  <c r="R106" i="1" l="1"/>
  <c r="R33" i="1" l="1"/>
  <c r="R15" i="1"/>
  <c r="R166" i="1" l="1"/>
  <c r="R165" i="1"/>
  <c r="R105" i="1" l="1"/>
  <c r="R240" i="1" l="1"/>
  <c r="V277" i="1" l="1"/>
  <c r="R267" i="1" l="1"/>
  <c r="R272" i="1" s="1"/>
  <c r="T267" i="1" s="1"/>
  <c r="R274" i="1" l="1"/>
  <c r="R251" i="1"/>
  <c r="R261" i="1" s="1"/>
  <c r="R239" i="1"/>
  <c r="R238" i="1"/>
  <c r="R236" i="1"/>
  <c r="R235" i="1"/>
  <c r="R224" i="1"/>
  <c r="R223" i="1"/>
  <c r="R222" i="1"/>
  <c r="R221" i="1"/>
  <c r="R220" i="1"/>
  <c r="R219" i="1"/>
  <c r="R218" i="1"/>
  <c r="R217" i="1"/>
  <c r="R216" i="1"/>
  <c r="R215" i="1"/>
  <c r="R249" i="1" l="1"/>
  <c r="T235" i="1" s="1"/>
  <c r="T249" i="1"/>
  <c r="R230" i="1"/>
  <c r="T215" i="1" s="1"/>
  <c r="R167" i="1"/>
  <c r="R163" i="1"/>
  <c r="R162" i="1"/>
  <c r="R161" i="1"/>
  <c r="R160" i="1"/>
  <c r="R159" i="1"/>
  <c r="R158" i="1"/>
  <c r="R157" i="1"/>
  <c r="R156" i="1"/>
  <c r="R155" i="1"/>
  <c r="R146" i="1"/>
  <c r="R149" i="1" s="1"/>
  <c r="T145" i="1" s="1"/>
  <c r="R115" i="1"/>
  <c r="R122" i="1"/>
  <c r="R121" i="1"/>
  <c r="R120" i="1"/>
  <c r="R119" i="1"/>
  <c r="R118" i="1"/>
  <c r="R136" i="1"/>
  <c r="R140" i="1" s="1"/>
  <c r="T136" i="1" s="1"/>
  <c r="R130" i="1"/>
  <c r="R117" i="1"/>
  <c r="R129" i="1"/>
  <c r="R114" i="1"/>
  <c r="R104" i="1"/>
  <c r="R103" i="1"/>
  <c r="R102" i="1"/>
  <c r="R101" i="1"/>
  <c r="R100" i="1"/>
  <c r="R196" i="1" l="1"/>
  <c r="T154" i="1" s="1"/>
  <c r="R135" i="1"/>
  <c r="T129" i="1" s="1"/>
  <c r="R116" i="1"/>
  <c r="T114" i="1" s="1"/>
  <c r="R125" i="1"/>
  <c r="T117" i="1" s="1"/>
  <c r="R110" i="1"/>
  <c r="T100" i="1" s="1"/>
  <c r="R76" i="1"/>
  <c r="R75" i="1"/>
  <c r="R74" i="1"/>
  <c r="R73" i="1"/>
  <c r="R72" i="1"/>
  <c r="R71" i="1"/>
  <c r="R211" i="1" l="1"/>
  <c r="R96" i="1"/>
  <c r="T71" i="1" s="1"/>
  <c r="R63" i="1"/>
  <c r="R67" i="1" s="1"/>
  <c r="T63" i="1" s="1"/>
  <c r="R51" i="1"/>
  <c r="R50" i="1"/>
  <c r="R49" i="1"/>
  <c r="R48" i="1"/>
  <c r="R47" i="1"/>
  <c r="R46" i="1"/>
  <c r="R32" i="1"/>
  <c r="R31" i="1"/>
  <c r="R30" i="1"/>
  <c r="R29" i="1"/>
  <c r="R28" i="1"/>
  <c r="R27" i="1"/>
  <c r="R26" i="1"/>
  <c r="R25" i="1"/>
  <c r="R24" i="1"/>
  <c r="R23" i="1"/>
  <c r="R17" i="1"/>
  <c r="R14" i="1"/>
  <c r="R13" i="1"/>
  <c r="R12" i="1"/>
  <c r="R11" i="1"/>
  <c r="R10" i="1"/>
  <c r="R9" i="1"/>
  <c r="P5" i="1"/>
  <c r="U100" i="1" s="1"/>
  <c r="U63" i="1" l="1"/>
  <c r="U71" i="1"/>
  <c r="U154" i="1"/>
  <c r="U204" i="1"/>
  <c r="V278" i="1"/>
  <c r="U267" i="1"/>
  <c r="U215" i="1"/>
  <c r="U235" i="1"/>
  <c r="U136" i="1"/>
  <c r="U145" i="1"/>
  <c r="U249" i="1"/>
  <c r="U114" i="1"/>
  <c r="U117" i="1"/>
  <c r="U129" i="1"/>
  <c r="R58" i="1"/>
  <c r="T46" i="1" s="1"/>
  <c r="U46" i="1" s="1"/>
  <c r="R41" i="1"/>
  <c r="T23" i="1" s="1"/>
  <c r="U23" i="1" s="1"/>
  <c r="R18" i="1"/>
  <c r="T9" i="1" l="1"/>
  <c r="T277" i="1" s="1"/>
  <c r="R277" i="1"/>
  <c r="U9" i="1" l="1"/>
  <c r="U277" i="1" s="1"/>
  <c r="U278" i="1" s="1"/>
  <c r="V279" i="1" s="1"/>
  <c r="V280" i="1" s="1"/>
</calcChain>
</file>

<file path=xl/comments1.xml><?xml version="1.0" encoding="utf-8"?>
<comments xmlns="http://schemas.openxmlformats.org/spreadsheetml/2006/main">
  <authors>
    <author>Jorge Alberto Villanueva Villareal</author>
  </authors>
  <commentList>
    <comment ref="T6" authorId="0" shapeId="0">
      <text>
        <r>
          <rPr>
            <b/>
            <sz val="9"/>
            <color indexed="81"/>
            <rFont val="Tahoma"/>
            <family val="2"/>
          </rPr>
          <t>Jorge Alberto Villanueva Villareal:</t>
        </r>
        <r>
          <rPr>
            <sz val="9"/>
            <color indexed="81"/>
            <rFont val="Tahoma"/>
            <family val="2"/>
          </rPr>
          <t xml:space="preserve">
Horas a contratar: Horas Req. - Horas planta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Jorge Alberto Villanueva Villareal:</t>
        </r>
        <r>
          <rPr>
            <sz val="9"/>
            <color indexed="81"/>
            <rFont val="Tahoma"/>
            <family val="2"/>
          </rPr>
          <t xml:space="preserve">
EDEL ARDILA VIDES VER COMUNICACION</t>
        </r>
      </text>
    </comment>
    <comment ref="B157" authorId="0" shapeId="0">
      <text>
        <r>
          <rPr>
            <b/>
            <sz val="9"/>
            <color indexed="81"/>
            <rFont val="Tahoma"/>
            <family val="2"/>
          </rPr>
          <t>Jorge Alberto Villanueva Villareal:</t>
        </r>
        <r>
          <rPr>
            <sz val="9"/>
            <color indexed="81"/>
            <rFont val="Tahoma"/>
            <family val="2"/>
          </rPr>
          <t xml:space="preserve">
Jorge Alberto Villanueva Villareal:
Donaldo Baldovino Jordan
Cogestor social de la Red Unidos del corregimient
DONALDO BALDOVINO JORDAN &lt;dbaldovinoj@gmail.com&gt; 3103649189</t>
        </r>
      </text>
    </comment>
    <comment ref="B158" authorId="0" shapeId="0">
      <text>
        <r>
          <rPr>
            <b/>
            <sz val="9"/>
            <color indexed="81"/>
            <rFont val="Tahoma"/>
            <family val="2"/>
          </rPr>
          <t>Jorge Alberto Villanueva Villareal:</t>
        </r>
        <r>
          <rPr>
            <sz val="9"/>
            <color indexed="81"/>
            <rFont val="Tahoma"/>
            <family val="2"/>
          </rPr>
          <t xml:space="preserve">
ANTIGUO ARROYO LAS CANOAS</t>
        </r>
      </text>
    </comment>
  </commentList>
</comments>
</file>

<file path=xl/comments2.xml><?xml version="1.0" encoding="utf-8"?>
<comments xmlns="http://schemas.openxmlformats.org/spreadsheetml/2006/main">
  <authors>
    <author>Jorge Alberto Villanueva Villareal</author>
  </authors>
  <commentList>
    <comment ref="T5" authorId="0" shapeId="0">
      <text>
        <r>
          <rPr>
            <b/>
            <sz val="9"/>
            <color indexed="81"/>
            <rFont val="Tahoma"/>
            <family val="2"/>
          </rPr>
          <t>Jorge Alberto Villanueva Villareal:</t>
        </r>
        <r>
          <rPr>
            <sz val="9"/>
            <color indexed="81"/>
            <rFont val="Tahoma"/>
            <family val="2"/>
          </rPr>
          <t xml:space="preserve">
Horas a contratar: Horas Req. - Horas planta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Jorge Alberto Villanueva Villareal:</t>
        </r>
        <r>
          <rPr>
            <sz val="9"/>
            <color indexed="81"/>
            <rFont val="Tahoma"/>
            <family val="2"/>
          </rPr>
          <t xml:space="preserve">
EDEL ARDILA VIDES VER COMUNICACION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Jorge Alberto Villanueva Villareal:</t>
        </r>
        <r>
          <rPr>
            <sz val="9"/>
            <color indexed="81"/>
            <rFont val="Tahoma"/>
            <family val="2"/>
          </rPr>
          <t xml:space="preserve">
Jorge Alberto Villanueva Villareal:
Donaldo Baldovino Jordan
Cogestor social de la Red Unidos del corregimient
DONALDO BALDOVINO JORDAN &lt;dbaldovinoj@gmail.com&gt; 3103649189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Jorge Alberto Villanueva Villareal:</t>
        </r>
        <r>
          <rPr>
            <sz val="9"/>
            <color indexed="81"/>
            <rFont val="Tahoma"/>
            <family val="2"/>
          </rPr>
          <t xml:space="preserve">
ANTIGUO ARROYO LAS CANOAS</t>
        </r>
      </text>
    </comment>
  </commentList>
</comments>
</file>

<file path=xl/sharedStrings.xml><?xml version="1.0" encoding="utf-8"?>
<sst xmlns="http://schemas.openxmlformats.org/spreadsheetml/2006/main" count="1974" uniqueCount="364">
  <si>
    <t>CENTRO PARA LA INDUSTRIA PETROQUIMICA</t>
  </si>
  <si>
    <t>META DE FORMACION:</t>
  </si>
  <si>
    <t>TGO A OFERTAR:</t>
  </si>
  <si>
    <t>APRENDICES POR CURSOS:</t>
  </si>
  <si>
    <t>TCO A OFERTAR:</t>
  </si>
  <si>
    <t>ITEM</t>
  </si>
  <si>
    <t>AULA</t>
  </si>
  <si>
    <t>NIVEL</t>
  </si>
  <si>
    <t>COD. FICHA</t>
  </si>
  <si>
    <t>VERSION</t>
  </si>
  <si>
    <t>RED DE CONOCIMIENTO/NOMBRE DE LA SALIDA</t>
  </si>
  <si>
    <t>CÓDIGO PROG.</t>
  </si>
  <si>
    <t>TRIMESTRE</t>
  </si>
  <si>
    <t>FECHA</t>
  </si>
  <si>
    <t>No. ALUM</t>
  </si>
  <si>
    <t>INST. LÍDER</t>
  </si>
  <si>
    <t>INSTRUCTORES A CONTRATAR</t>
  </si>
  <si>
    <t>I</t>
  </si>
  <si>
    <t>II</t>
  </si>
  <si>
    <t>III</t>
  </si>
  <si>
    <t>IV</t>
  </si>
  <si>
    <t>INICIO (Mmm-aa)</t>
  </si>
  <si>
    <t>FINAL (Mmm-aa)</t>
  </si>
  <si>
    <t>AUTOMATIZACIÓN INDUSTRIAL</t>
  </si>
  <si>
    <t>TGO</t>
  </si>
  <si>
    <t>2/6</t>
  </si>
  <si>
    <t>3/6</t>
  </si>
  <si>
    <t>4/6</t>
  </si>
  <si>
    <t>5/6</t>
  </si>
  <si>
    <t>CARLOS CUESTA</t>
  </si>
  <si>
    <t>Man - Aut - Hidra</t>
  </si>
  <si>
    <t>ALFONSO ACOSTA</t>
  </si>
  <si>
    <t>1/6</t>
  </si>
  <si>
    <t>CONTRATISTA</t>
  </si>
  <si>
    <t>MANTENIMIENTO INDUSTRIAL</t>
  </si>
  <si>
    <t>OK</t>
  </si>
  <si>
    <t>6/6</t>
  </si>
  <si>
    <t>NOC - mttomeco</t>
  </si>
  <si>
    <t>JAIRO RODRIGUEZ</t>
  </si>
  <si>
    <t>MANTENIMIENTO ELECTROMECÁNICO INDUSTRIAL</t>
  </si>
  <si>
    <t>BENITO PINTO</t>
  </si>
  <si>
    <t>Tar - Emp</t>
  </si>
  <si>
    <t>MANTENIMIENTO ELECTRONICO</t>
  </si>
  <si>
    <t>MANTENIMIENTO ELECTRÓNICO E INSTRUMENTAL INDUSTRIAL</t>
  </si>
  <si>
    <t>Man - Electro - Social 1</t>
  </si>
  <si>
    <t>ALVARO VASQUEZ</t>
  </si>
  <si>
    <t>ARNULFO RUIZ</t>
  </si>
  <si>
    <t>INSTRUMENTACION INDUSTRIAL</t>
  </si>
  <si>
    <t>Man - emp</t>
  </si>
  <si>
    <t>TCO</t>
  </si>
  <si>
    <t>2/2</t>
  </si>
  <si>
    <t>1/2</t>
  </si>
  <si>
    <t>SOLDADURA</t>
  </si>
  <si>
    <t>Tar - Soldadura</t>
  </si>
  <si>
    <t>JOSE LUIS VEGA</t>
  </si>
  <si>
    <t>MECANIZADO</t>
  </si>
  <si>
    <t>DISEÑO DE ELEMENTOS MECÁNICOS PARA SU FABRICACIÓN CON MÁQUINAS HERRAMIENTAS CNC</t>
  </si>
  <si>
    <t>MECANIZADO DE PRODUCTOS METALMECÁNICOS</t>
  </si>
  <si>
    <t>3/3</t>
  </si>
  <si>
    <t>Tar - Mecanizado</t>
  </si>
  <si>
    <t>Man - Mecanizado</t>
  </si>
  <si>
    <t>SISTEMAS</t>
  </si>
  <si>
    <t>Man - Anim 3D</t>
  </si>
  <si>
    <t>ANIMACION 3D</t>
  </si>
  <si>
    <t>Tar - Red - Gredes</t>
  </si>
  <si>
    <t>GESTIÓN DE REDES DE DATOS</t>
  </si>
  <si>
    <t>Tar . ADSI</t>
  </si>
  <si>
    <t>ANÁLISIS Y DESARROLLO DE SISTEMAS DE INFORMACIÓN</t>
  </si>
  <si>
    <t>Man - Red - Ssitemas</t>
  </si>
  <si>
    <t>GESTION DE REDES DE DATOS</t>
  </si>
  <si>
    <t>NILSON BENJUMEA</t>
  </si>
  <si>
    <t>MANTENIMIENTO DE EQUIPOS DE COMPUTO, DISEÑO E INSTALACION DE CABLEADO ESTRUCTURADO</t>
  </si>
  <si>
    <t>ANALISIS Y DESARROLLO DE SISTEMAS DE INFORMACION</t>
  </si>
  <si>
    <t>RONALD MARTELO</t>
  </si>
  <si>
    <t>Man - Emp</t>
  </si>
  <si>
    <t>MARA CABRALES</t>
  </si>
  <si>
    <t>MAGANGUE</t>
  </si>
  <si>
    <t>NO CONTRATAR</t>
  </si>
  <si>
    <t>GESTION DE LA PRODUCCIÓN INDUSTRIAL</t>
  </si>
  <si>
    <t>GESTIÓN DE LA PRODUCCIÓN INDUSTRIAL</t>
  </si>
  <si>
    <t>JOSE ZABALETA</t>
  </si>
  <si>
    <t>DAVID MARTINEZ</t>
  </si>
  <si>
    <t>CLAUDIA ARANGO</t>
  </si>
  <si>
    <t>TRULULU - EMPRENDER</t>
  </si>
  <si>
    <t>TAR - EMP</t>
  </si>
  <si>
    <t>MAN - EMP</t>
  </si>
  <si>
    <t>GESTIÓN INTEGRADA DE LA CALIDAD</t>
  </si>
  <si>
    <t>GESTIÓN INTEGRADA DE LA CALIDAD, MEDIO AMBIENTE, SEGURIDAD Y SALUD OCUPACIONAL</t>
  </si>
  <si>
    <t>SEGURIDAD OCUPACIONAL</t>
  </si>
  <si>
    <t>BETTY OROZCO</t>
  </si>
  <si>
    <t>RAUL FAWCETT</t>
  </si>
  <si>
    <t>YESID AYOLA</t>
  </si>
  <si>
    <t>JORNADA</t>
  </si>
  <si>
    <t>EMPRENDER</t>
  </si>
  <si>
    <t>1/3</t>
  </si>
  <si>
    <t>2/3</t>
  </si>
  <si>
    <t>JESUS ROMERO</t>
  </si>
  <si>
    <t>TAR - Electro - Scoial 1</t>
  </si>
  <si>
    <t>MANTENIMIENTO ELECTRICO Y ELECTRONICO DE AUTOMOTORES</t>
  </si>
  <si>
    <t>MAN - CDV OLAYA</t>
  </si>
  <si>
    <t>FREDY JULIO</t>
  </si>
  <si>
    <t>INSPECCION Y ENSAYO CON PROCESOS NO DESTRUCTIVOS</t>
  </si>
  <si>
    <t>MANTENIMIENTO ELECTROMECÁNICO INDUSTRIAL (ARGOS)</t>
  </si>
  <si>
    <t>RAFAEL MULFORD</t>
  </si>
  <si>
    <t>SANTA ROSA SUR</t>
  </si>
  <si>
    <t>JUAN CARLOS CUESTA</t>
  </si>
  <si>
    <t>EP</t>
  </si>
  <si>
    <t>TAR - AUTOM II</t>
  </si>
  <si>
    <t>HERNANDO ALVAREZ</t>
  </si>
  <si>
    <t>MAN -  MECANIZADO</t>
  </si>
  <si>
    <t>ZAMIR BLANCO</t>
  </si>
  <si>
    <t>MANTENIMIENTO ELECTROMECÁNICO INDUSTRIAL (COTECMAR)</t>
  </si>
  <si>
    <t>LUIS MARROQUIN</t>
  </si>
  <si>
    <t>NOC - AUTOM</t>
  </si>
  <si>
    <t>MANTENIMIENTO ELECTROMECÁNICO INDUSTRIAL (OEI)</t>
  </si>
  <si>
    <t>TAR</t>
  </si>
  <si>
    <t>MAN</t>
  </si>
  <si>
    <t>NOC</t>
  </si>
  <si>
    <t>NOC HIDRA</t>
  </si>
  <si>
    <t>AUTOMATIZACIÓN INDUSTRIAL (SODEXO)</t>
  </si>
  <si>
    <t>DISEÑO DE ELEMENTOS MECÁNICOS PARA SU FABRICACIÓN CON MÁQUINAS HERRAMIENTAS CNC OEI</t>
  </si>
  <si>
    <t>MANTENIMIENTO ELECTRÓNICO E INSTRUMENTAL INDUSTRIAL OEI</t>
  </si>
  <si>
    <t>SISTEMAS OEI</t>
  </si>
  <si>
    <t>MANTENIMIENTO MECANICO INDUSTRIAL</t>
  </si>
  <si>
    <t>MAHATES</t>
  </si>
  <si>
    <t>EMP</t>
  </si>
  <si>
    <t>GESTION Y SEGURIDAD DE BASES DE DATOS</t>
  </si>
  <si>
    <t>DISEÑO E INTEGRACIÓN DE AUTOMATISMOS MECATRÓNICOS</t>
  </si>
  <si>
    <t>AUT</t>
  </si>
  <si>
    <t>MANTENIMIENTO DE AUTOMATISMOS INDUSTRIALES</t>
  </si>
  <si>
    <t>TN</t>
  </si>
  <si>
    <t>6/12</t>
  </si>
  <si>
    <t>7/12</t>
  </si>
  <si>
    <t>8/12</t>
  </si>
  <si>
    <t>OBSERVACION</t>
  </si>
  <si>
    <t>MANTENIMIENTO ELECTROMECANICO INDUSTRIAL</t>
  </si>
  <si>
    <t>MANTENIMIENTO DE EQUIPOS ELECTRONICOS DE CONSUMO MASIVO EN AUDIO Y VIDEO</t>
  </si>
  <si>
    <t>SOLDADURA DE PRODUCTOS METÁLICOS (PLATINA)</t>
  </si>
  <si>
    <t>1/4</t>
  </si>
  <si>
    <t>2/4</t>
  </si>
  <si>
    <t>3/4</t>
  </si>
  <si>
    <t>4/4</t>
  </si>
  <si>
    <t>MANTENIMIENTO DE EQUIPOS DE COMPUTO</t>
  </si>
  <si>
    <t>7/8</t>
  </si>
  <si>
    <t>ET</t>
  </si>
  <si>
    <t>FABRICACION DE PRODUCTOS METALICOS SOLDADOS</t>
  </si>
  <si>
    <t>CADENA DE FORMACIÓN</t>
  </si>
  <si>
    <t>CADENA DE FORMACION</t>
  </si>
  <si>
    <t>HILDEBERTO VILLALOBOS</t>
  </si>
  <si>
    <t>GILBERTO CUADRO CONTRATISTA 1</t>
  </si>
  <si>
    <t>EDGAR SANABRIA contratista 4</t>
  </si>
  <si>
    <t>ELMER FAJARDO contratista 5</t>
  </si>
  <si>
    <t>JESUS ROMERO contratista 6</t>
  </si>
  <si>
    <t>contratista 7 rene bedoya</t>
  </si>
  <si>
    <t>CONTRATISTA 8</t>
  </si>
  <si>
    <t>VICTOR CARRILLO contratista 15</t>
  </si>
  <si>
    <t>contratista 16</t>
  </si>
  <si>
    <t>CAROLINA FLOREZ contratista 19</t>
  </si>
  <si>
    <t>EMIRO GUERRERO contratista 21</t>
  </si>
  <si>
    <t>maristela perez contratista 22</t>
  </si>
  <si>
    <t>maley prada contratista 32</t>
  </si>
  <si>
    <t xml:space="preserve">CARMEN ALVIZ </t>
  </si>
  <si>
    <t>HORAS REQ</t>
  </si>
  <si>
    <t>HORAS CONT</t>
  </si>
  <si>
    <t>TOTAL</t>
  </si>
  <si>
    <t>HORAS INSTRUCTORES PLANTA</t>
  </si>
  <si>
    <t>HORAS INSTRUCTOR CONTRATO</t>
  </si>
  <si>
    <t>HORAS TRIMESTRE DIURNA</t>
  </si>
  <si>
    <t>HORAS TRIMESTRES NOCTURNA</t>
  </si>
  <si>
    <t>PERFILES</t>
  </si>
  <si>
    <t>PINILLOS</t>
  </si>
  <si>
    <t>BARRANCO DE LOBA</t>
  </si>
  <si>
    <t>TURBANA</t>
  </si>
  <si>
    <t>MARIA LA BAJA</t>
  </si>
  <si>
    <t>TURBACO</t>
  </si>
  <si>
    <t>INPEC</t>
  </si>
  <si>
    <t>TOTAL INST  A CONT</t>
  </si>
  <si>
    <t>SIMITI</t>
  </si>
  <si>
    <t>MARIA MARGARITA LOPEZ</t>
  </si>
  <si>
    <t>ALEX BARBOZA</t>
  </si>
  <si>
    <t>MIRIAM OROZCO</t>
  </si>
  <si>
    <t>LUIS F. GARCIA</t>
  </si>
  <si>
    <t>EDINSON CERRO</t>
  </si>
  <si>
    <t>ALBERTO GONZALEZ</t>
  </si>
  <si>
    <t>PEDRO CABEZA</t>
  </si>
  <si>
    <t>JOSE HERAZO</t>
  </si>
  <si>
    <t>POLICIA</t>
  </si>
  <si>
    <t>GILBERTO CUADRO</t>
  </si>
  <si>
    <t>ULISES SANCHEZ</t>
  </si>
  <si>
    <t>ATILIO HERNADEZ</t>
  </si>
  <si>
    <t>JHONNY GONZALEZ</t>
  </si>
  <si>
    <t>LUIS CARLOS SERRANO</t>
  </si>
  <si>
    <t>DAMARIS MENDOZA</t>
  </si>
  <si>
    <t>WILSON MOSCOTE</t>
  </si>
  <si>
    <t>MASA</t>
  </si>
  <si>
    <t> 947272</t>
  </si>
  <si>
    <t>ARMADA</t>
  </si>
  <si>
    <t>SAN JACINTO</t>
  </si>
  <si>
    <t>KEVIN JIMENEZ</t>
  </si>
  <si>
    <t>ALEXIS ZAMBRANO</t>
  </si>
  <si>
    <t>CARTAGENA</t>
  </si>
  <si>
    <t>X</t>
  </si>
  <si>
    <t>WILLY SUCARDDI</t>
  </si>
  <si>
    <t>DISEÑO PARA LA COMUNICACIÓN GRAFICA</t>
  </si>
  <si>
    <t>MALAGANA</t>
  </si>
  <si>
    <t>CLAUDIA POLO</t>
  </si>
  <si>
    <t>CICUCO (OEI)</t>
  </si>
  <si>
    <t>MAGANGUE (OEI)</t>
  </si>
  <si>
    <t>ALEXANDER BARBOZA</t>
  </si>
  <si>
    <t>SISTEMA</t>
  </si>
  <si>
    <t>TO</t>
  </si>
  <si>
    <t>MANEJO AMBIENTAL</t>
  </si>
  <si>
    <t>Cod emp:709953</t>
  </si>
  <si>
    <t>MARISTELA PEREZ</t>
  </si>
  <si>
    <t>MILENA HERRERA</t>
  </si>
  <si>
    <t>VILLANUEVA</t>
  </si>
  <si>
    <t>ROCNY MONTES</t>
  </si>
  <si>
    <t>PROGRAMACION DE SOFTWARE</t>
  </si>
  <si>
    <t>PDV F BAENA</t>
  </si>
  <si>
    <t>DISEÑO E INTEGRACIÓN DE MULTIMEDIA</t>
  </si>
  <si>
    <t>MALEY PRADA</t>
  </si>
  <si>
    <t>JORGE LLAMAS</t>
  </si>
  <si>
    <t>SANTA ANA</t>
  </si>
  <si>
    <t>JAVIER DIAZ</t>
  </si>
  <si>
    <t>BOCACHICA</t>
  </si>
  <si>
    <t>RICHARD GONZALEZ</t>
  </si>
  <si>
    <t>TEC</t>
  </si>
  <si>
    <t>Lorsy Julio</t>
  </si>
  <si>
    <t>JORGE VASQUEZ</t>
  </si>
  <si>
    <t>OFERTA DE CURSOS PARA VIGENCIA: 2016</t>
  </si>
  <si>
    <t>9/12</t>
  </si>
  <si>
    <t>10/12</t>
  </si>
  <si>
    <t>11/12</t>
  </si>
  <si>
    <t>12/12</t>
  </si>
  <si>
    <t>4/8</t>
  </si>
  <si>
    <t>1/9</t>
  </si>
  <si>
    <t>2/9</t>
  </si>
  <si>
    <t>3/9</t>
  </si>
  <si>
    <t>1/5</t>
  </si>
  <si>
    <t>2/5</t>
  </si>
  <si>
    <t>3/5</t>
  </si>
  <si>
    <t>4/5</t>
  </si>
  <si>
    <t>LUIS SERRANO</t>
  </si>
  <si>
    <t>SOLDADURA CIP</t>
  </si>
  <si>
    <t>MUN 1</t>
  </si>
  <si>
    <t>MUN 2</t>
  </si>
  <si>
    <t>MUN 3</t>
  </si>
  <si>
    <t>MUN 4</t>
  </si>
  <si>
    <t>SEGURIDAD EN REDES DE COMPUTADOR</t>
  </si>
  <si>
    <t>SAN MARTIN DE LOBA</t>
  </si>
  <si>
    <t>5/8</t>
  </si>
  <si>
    <t>6/8</t>
  </si>
  <si>
    <t>MANTENIMIENTO DE LAS MOTOCICLETAS</t>
  </si>
  <si>
    <t>INST</t>
  </si>
  <si>
    <t>PLANTA</t>
  </si>
  <si>
    <t>TOTAL CURSOS</t>
  </si>
  <si>
    <t>TOTAL CURSOS NUEVOS</t>
  </si>
  <si>
    <t>MAHATES (MUN EVITAR)</t>
  </si>
  <si>
    <t>MECANICO DE MAQUINARIA INDUSTRIAL</t>
  </si>
  <si>
    <t>FUNDEMARIA</t>
  </si>
  <si>
    <t>DIA</t>
  </si>
  <si>
    <t>TOTAL CURSOS NUEVOS TECNICOS</t>
  </si>
  <si>
    <t>TOTAL CURSOS NUEVOS TECNOLOGOGOS</t>
  </si>
  <si>
    <t>TOTAL CURSOS NUEVOS TECNOLOGOS</t>
  </si>
  <si>
    <t>TOTAL APRENDICES</t>
  </si>
  <si>
    <t>Horas:</t>
  </si>
  <si>
    <t>Diferencia Horas</t>
  </si>
  <si>
    <t>Instructores Pendiente:</t>
  </si>
  <si>
    <t>El programa requiere de un equipo de instructores Técnicos, conformado por:
o Tecnólogo o Ingeniero Mecánico, o
o Tecnólogo o Ingeniero Electricista, o
o Tecnólogo o Ingeniero Electrónico, o
o Tecnólogo o Ingeniero en Automatización Industrial Mínimo 24 meses de vinculación laboral con el área de su profesión</t>
  </si>
  <si>
    <t>El programa requiere de un equipo de instructores Técnicos, conformado por:
Tecnólogo en mantenimiento mecánico, electromecánico o afines                                    Mínimo 24 meses de los cuales certifique experiencia laboral o expecializacion relacionada con el
objeto de la formacion</t>
  </si>
  <si>
    <t>El programa requiere de un equipo de instructores Técnicos, conformado por:
o Ingeniero Electricista, o
o Ingeniero Electrónico, o
o Ingeniero Industrial, o
o Tecnólogo en Electricidad o Tecnólogo en Electrónica                                                       Mínimo 24 meses de los cuales certifique experiencia laboral o expecializacion relacionada con el
objeto de la formacion</t>
  </si>
  <si>
    <t>El programa requiere de un equipo de instructores Técnicos, conformado por: Profesional o tecnólogo
con competencias en electricidad, electrónica, automatización, mecánica, mecatrónica, instrumentación
y control de procesos.                        Mínimo 24 meses de vinculación laboral con el área de su profesión.
Experiencia laboral en automatización industrial o mecatrónica,instrumentación y control de procesos
industriales o mantenimiento o electricidad o electrónica                                 Mínimo 12 meses de experiencia docente como instructor de formación profesional integral.</t>
  </si>
  <si>
    <t xml:space="preserve">TÉCNICO, TÉCNICO PROFESIONAL, TECNÓLOGO O INGENIEROS AFINES AL ÁREA DE SOLDADURA   DOS AÑOS EJECUTANDO PROCESOS DE CORTE Y SOLDADURA EN INDUSTRIAS.
DOS AÑOS EN PROCESOS DE FORMACIÓN O CAPACITACIÓN EN EMPRESAS O EN INSTITUCIONES DE
FORMACIÓN  </t>
  </si>
  <si>
    <t>CNC: El programa requiere de un equipo de instructores Técnicos, conformado por:
Tecnólogo en mecánica industrial.
Tecnólogo en Diseño de Sistemas Mecánicos
Tecnólogo en procesos de producción                        2 años de experiencia en diseño 3D y en procesos de producción con maquinas CNC</t>
  </si>
  <si>
    <t>MECANIZADO:    El programa requiere de un equipo de instructores Técnicos, integrado por:
Tecnólogo o técnico profesional en procesos de mecanizado. y/o
Ingeniero mecánico, y/o
Dibujante técnico.                                              Mínimo 24 meses de vinculación laboral con el área de su profesión
Especialista o experto en mecanizado de piezas</t>
  </si>
  <si>
    <t>ADSI: El programa requiere de un equipo de instructores con Título de Tecnólogo o Cuatro (4) años de
Estudios Universitarios, relacionados con la especialidad objeto de formación, preferiblemente con
Certificación Internacional en Desarrollo de Soluciones de Software ya sea en Tecnologías Sun
Microsystems (Java o MySQL), Microsoft (Visual Studio o SQL Server) u Oracle (Administración o
Desarrollo sobre PL/SQL)                      Veinticuatro (24) meses de Experiencia: de los cuales Dieciocho (18) meses estarán relacionados con
el ejercicio de la profesión u oficio objeto de la formación profesional y Seis (6) meses en labores de
docencia.</t>
  </si>
  <si>
    <t>GRD: El programa requiere de un equipo de instructores con Título de Tecnólogo o Cuatro (4) años de
Estudios Universitarios, relacionados con la especialidad objeto de formación, preferiblemente con
Certificación Internacional en Administración de Redes de Computadores sobre plataformas Microsoft,
Linux, Solaris o CCNA                        Veinticuatro (24) meses de Experiencia: de los cuales Dieciocho (18) meses estarán relacionados con
el ejercicio de la profesión u oficio objeto de la formación profesional y Seis (6) meses en labores de
docencia.</t>
  </si>
  <si>
    <t>MANTENIMIENTO DE EQUIPO DE COMPUTO: Para el desarrollo del programa, se requiere el siguiente equipo de instructores:
Ingeniero o Tecnólogo en Electrónica, Tecnólogo en Mantenimiento y Ensamble de Computadores,
Tecnólogo en Redes de computadores.
Que cumpla con al menos una de las siguientes certificaciones:
CompTIA A+ Essentials,
CompTIA A+ Practical Application,
Microsoft MCTS ó MCP en configuración de sistemas operativos.
Ingeniero eléctrico o Tecnólogo electricista
Ingeniero Industrial, Administrador de Empresas        Veinticuatro (24) meses de Experiencia: de los cuales Dieciocho (18) meses estarán relacionados con
el ejercicio de la profesión u oficio objeto de la formación profesional y Seis (6) meses en labores de
docencia.</t>
  </si>
  <si>
    <t>Para el desarrollo del programa, se requiere el siguiente equipo de instructores: ingeniero o tecnólogo
en electrónica, tecnólogo en mantenimiento y ensamble de computadores, tecnólogo en redes de
computadores                             Veinticuatro (24) meses de experiencia: de los cuales dieciocho (18) meses estarán relacionados con el
ejercicio de la profesión u oficio objeto de la formación profesional y seis (6) meses en labores de
docencia.</t>
  </si>
  <si>
    <t>GIC: El programa requiere de un equipo de instructores Técnicos, conformado por:
Ingenieros de diferentes áreas de las ciencias. y/o Administrador de empresas                                Mínimo 24 meses de vinculación laboral con el área de su profesión
Especialista en Sistemas de Gestión de la Calidad</t>
  </si>
  <si>
    <t>El programa requiere de un equipo de instructores con Título de Tecnólogo o Cuatro (4) años de
Estudios Universitarios, relacionados con la especialidad objeto de formación, preferiblemente con
Certificación Internacional en Administración de Redes de Computadores sobre plataformas Microsoft,
Linux, Solaris o CCNA, o Ensamble y Mantenimiento de Equipos de Cómputo y Servidores CompTIA
A+ o Server+                             Veinticuatro (24) meses de Experiencia: de los cuales Dieciocho (18) meses estarán relacionados con
el ejercicio de la profesión u oficio objeto de la formación profesional y Seis (6) meses en labores de
docencia</t>
  </si>
  <si>
    <t>El programa requiere de un equipo de instructores: Profesional en diseño gráfico y áreas afines,
tecnólogo en producción gráfica 2d y 3d.            Mínimo 24 meses de vinculación en el área de diseño. Con competencias desarrolladas en 2d y 3d y
diseño web</t>
  </si>
  <si>
    <t xml:space="preserve">DISEÑO E INTEGRACION MULTIMEDIA:         El programa requiere de un equipo de instructores con Título de Tecnólogo o Cuatro (4) años de
Estudios Universitarios, relacionados con la especialidad objeto de formación, preferiblemente con
Certificación Internacional en Desarrollo de Productos de Multimedia sobre Plataformas Adobe,
Microsoft o Corel                           Veinticuatro (24) meses de Experiencia: de los cuales Dieciocho (18) meses estarán relacionados con
el ejercicio de la profesión u oficio objeto de la formación profesional y Seis (6) meses en labores de
docencia      </t>
  </si>
  <si>
    <t xml:space="preserve">GSBD:          PROFESIONAL EN INGENIERÍA DE SISTEMAS O AFINES, CON EXPERIENCIA EN BASES DE DATOS E
INTELIGENCIA DE NEGOCIOS, PREFERIBLEMENTE CON CERTIFICACIÓN INTERNACIONAL EN SISTEMAS
MANEJADORES DE BASE DE DATOS           VEINTICUATRO (24) MESES DE EXPERIENCIA: DE LOS CUALES DIECIOCHO (18) MESES ESTARÁN
RELACIONADOS CON EL EJERCICIO DE LA PROFESIÓN U OFICIO OBJETO DEL PROGRAMA DE FORMACIÓN Y
SEIS (6) MESES EN LABORES DE DOCENCIA                        </t>
  </si>
  <si>
    <t>GPI:                                                               Ingenieros industriales y/o mecánicos y/o electrónicos, o
Diseñador industrial                                            Mínimo 24 meses de vinculación laboral con el área de su profesión</t>
  </si>
  <si>
    <t>SEGURIDAD OCUPACIONAL:                         Ingenieros de las áreas de química, industrial, mecánicos y otros.
Profesionales de la Salud
Administradores de empresas                                Mínimo 24 meses de vinculación laboral con el área de su profesión
Especialista en salud ocupacional</t>
  </si>
  <si>
    <t>MANT DE LAS MOTOCICLETAS:                     OPCIÓN 1:
TECNÓLOGO MECATRONICA AUTOMOTRIZ CON FORMACIÓN EN MANTENIMIENTO DE MOTOCICLETAS
OPCIÓN 2:
TÉCNICO EN MECÁNICA AUTOMOTRIZ CON FORMACIÓN EN MANTENIMIENTO DE MOTOCICLETAS
OPCIÓN 3:
TÉCNICO EN MANTENIMIENTO DE MOTOCICLETAS 1 AÑO ORIENTANDO PROCESOS DE FORMACIÓN EN MANTENIMIENTO DE MOTOCICLETAS</t>
  </si>
  <si>
    <t>NOMBRE INSTRUCTOR</t>
  </si>
  <si>
    <t>Jesus Martheyn</t>
  </si>
  <si>
    <t>Edgar Sanabria</t>
  </si>
  <si>
    <t>Rene Bedoya</t>
  </si>
  <si>
    <t>Franklin Gomez</t>
  </si>
  <si>
    <t>Marcelo Mastrascusa</t>
  </si>
  <si>
    <t>NN</t>
  </si>
  <si>
    <t>Luis Marroquin</t>
  </si>
  <si>
    <t>Antonio Ballestas</t>
  </si>
  <si>
    <t>Epifanio Villalobos</t>
  </si>
  <si>
    <t>Jhonny Gonzalez</t>
  </si>
  <si>
    <t>Alberto Gonzalez</t>
  </si>
  <si>
    <t>Luis Serrano</t>
  </si>
  <si>
    <t>Edinson Cerro</t>
  </si>
  <si>
    <t>Richard Gonzalez</t>
  </si>
  <si>
    <t>Pedro Cabeza</t>
  </si>
  <si>
    <t>Elmer Fajardo</t>
  </si>
  <si>
    <t xml:space="preserve">Complementaria: MANTENIMIENTO MECANICO BASICO PARA EL SECTOR INDUSTRIAL                 TÉCNICO, CAP, TP, TECNÓLOGO O PROFESIONAL EN MANTENIMIENTO MECÁNICO
INDUSTRIAL Y/O AFINES                                        24 MESES DE EXPERIENCIA EN LABORES DIRECTAS DE MANTENIMIENTO MECÁNICO
INDUSTRIAL </t>
  </si>
  <si>
    <t>Emiro Guerrero</t>
  </si>
  <si>
    <t>Maristela Perez</t>
  </si>
  <si>
    <t>Carolina Florez</t>
  </si>
  <si>
    <t>Claudia Polo</t>
  </si>
  <si>
    <t>Ronald Martelo</t>
  </si>
  <si>
    <t>Nilson Benjumea</t>
  </si>
  <si>
    <t>Rafael Mulford</t>
  </si>
  <si>
    <t>Zamir Blanco</t>
  </si>
  <si>
    <t>Damaris Mendoza</t>
  </si>
  <si>
    <t>Miriam Orozco</t>
  </si>
  <si>
    <t>Raul Fawcett</t>
  </si>
  <si>
    <t>Kevin Jimenez</t>
  </si>
  <si>
    <t>Willy Sucarddi</t>
  </si>
  <si>
    <t>Juan Carlos Cuesta</t>
  </si>
  <si>
    <t>Yesid Ayola</t>
  </si>
  <si>
    <t>Jorge Vasquez</t>
  </si>
  <si>
    <t>Alexander Barboza</t>
  </si>
  <si>
    <t>Alexis Zambrano</t>
  </si>
  <si>
    <t>Maley Prada</t>
  </si>
  <si>
    <t>Rocny Montes</t>
  </si>
  <si>
    <t>Jorge Llamas</t>
  </si>
  <si>
    <t>Ruben Montealegre</t>
  </si>
  <si>
    <t>Jose Zabaleta</t>
  </si>
  <si>
    <t>David Marnitez</t>
  </si>
  <si>
    <t>Carmen Alviz</t>
  </si>
  <si>
    <t>Martha Carrillo</t>
  </si>
  <si>
    <t>Claudia Arango</t>
  </si>
  <si>
    <t>Hernando Alvarez</t>
  </si>
  <si>
    <t>Rolando Peña</t>
  </si>
  <si>
    <t>Milena Herrera</t>
  </si>
  <si>
    <t>Belcy Florez</t>
  </si>
  <si>
    <t>Stefany Solorzano</t>
  </si>
  <si>
    <t>Armando Ramos</t>
  </si>
  <si>
    <t>Honorio Torres</t>
  </si>
  <si>
    <t>Betty Orozco</t>
  </si>
  <si>
    <t>Maria M. Lopez</t>
  </si>
  <si>
    <t>CLEMENCIA</t>
  </si>
  <si>
    <t>MAGANGUÉ</t>
  </si>
  <si>
    <t>MUN</t>
  </si>
  <si>
    <t xml:space="preserve"> </t>
  </si>
  <si>
    <t>SAN FRANCISCO DE ASIS</t>
  </si>
  <si>
    <t>Javier Diaz</t>
  </si>
  <si>
    <t>SRC: TÍTULO PROFESIONAL EN SISTEMAS, INFORMÁTICA, ELECTRÓNICA O TELECOMUNICACIONES
CON CONOCIMIENTO Y EXPERIENCIA COMPROBADA EN REDES DE DATOS, INSTALACIÓN, CONFIGURACIÓN Y
ADMINISTRACIÓN DE EQUIPOS ACTIVOS DE REDES, CABLEADO ESTRUCTURADO, SISTEMAS OPERATIVOS DE
RED, METODOLOGÍAS DE ANÁLISIS Y EVALUACIÓN DE RIESGOS, Y NORMAS Y ESTÁNDARES
INTERNACIONALES DE SEGURIDAD DE LA INFORMACIÓN. CONOCIMIENTO Y EXPERIENCIA EN LA NORMA ISO 27000
PARA TODAS LAS COMPETENCIAS SE REQUIERE PREFERIBLEMENTE QUE EL INSTRUCTOR SEA
ESPECIALISTA EN SEGURIDAD INFORMATICA O AL MENOS CUENTE CON UNA DE LAS SIGUIENTES
CERTIFICACIONES INTERNACIONALES:
CISCO CCNA
MICROSOFT MCP
CISCO CCNP
CISCO CCNA SECURITY
ETHICAL HACKING
AUDITOR ISO 27001
ITIL VER. 3.0
COBIT.
REDHAT RHCE                            DIECIOCHO (18) MESES DE EXPERIENCIA: DE LOS CUALES DOCE (12) MESES ESTARÁN RELACIONADOS CON
EL EJERCICIO DE LA PROFESIÓN U OFICIO CON LA COMPETENCIA A ORIENTAR Y SEIS (6) MESES EN
LABORES DE DOCENCIA</t>
  </si>
  <si>
    <t>ANIMACION 3D:  El programa requiere de un equipo de instructores con Título de Tecnólogo o Cuatro (4) años de Estudios Universitarios, relacionados con la especialidad objeto de formación, preferiblemente con
Certificación Internacional en Desarrollo de Productos de Animación sobre Plataformas Adobe o
AutoDesk.                                 Veinticuatro (24) meses de Experiencia: de los cuales Dieciocho (18) meses estarán relacionados con
el ejercicio de la profesión u oficio objeto de la formación profesional y Seis (6) meses en labores de
docencia.</t>
  </si>
  <si>
    <t>Erick Rodriguez</t>
  </si>
  <si>
    <t>SEDE EMPRENDER</t>
  </si>
  <si>
    <t>ETPA PRODUCTIVA I TRIM</t>
  </si>
  <si>
    <t>AUTOMOTRIZ</t>
  </si>
  <si>
    <t>CANTIDAD DE INSTRUCTORES REQUERIDOS</t>
  </si>
  <si>
    <t>juan Carlos Piña</t>
  </si>
  <si>
    <t>BICENTENARIO</t>
  </si>
  <si>
    <t>ARENAL</t>
  </si>
  <si>
    <t>NUEVO</t>
  </si>
  <si>
    <t>CERRADA - JORGE VASQUEZ</t>
  </si>
  <si>
    <t>CARMEN DE BOLIVAR</t>
  </si>
  <si>
    <t>4/12</t>
  </si>
  <si>
    <t>5/12</t>
  </si>
  <si>
    <t>01/'03/2016</t>
  </si>
  <si>
    <t>RUBEN MONTEALEGRE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</si>
</sst>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\-\ yy"/>
    <numFmt numFmtId="165" formatCode="dd/mm/yy;@"/>
  </numFmts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35">
    <xf numFmtId="0" fontId="0" fillId="0" borderId="0" xfId="0"/>
    <xf numFmtId="0" fontId="2" fillId="0" borderId="0" xfId="0" applyFont="1"/>
    <xf numFmtId="0" fontId="2" fillId="0" borderId="3" xfId="0" applyFont="1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5" fillId="2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0" borderId="6" xfId="0" applyFont="1" applyFill="1" applyBorder="1" applyAlignment="1" applyProtection="1">
      <alignment horizontal="center" vertical="center"/>
      <protection hidden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5" fillId="3" borderId="10" xfId="0" applyFont="1" applyFill="1" applyBorder="1" applyAlignment="1">
      <alignment horizontal="center" vertical="center" wrapText="1"/>
    </xf>
    <xf numFmtId="0" fontId="3" fillId="0" borderId="10" xfId="1" applyFont="1" applyBorder="1" applyAlignment="1">
      <alignment wrapText="1"/>
    </xf>
    <xf numFmtId="0" fontId="2" fillId="0" borderId="6" xfId="0" applyFont="1" applyBorder="1" applyAlignment="1">
      <alignment horizontal="center" vertical="center"/>
    </xf>
    <xf numFmtId="165" fontId="3" fillId="0" borderId="6" xfId="1" applyNumberFormat="1" applyFont="1" applyBorder="1"/>
    <xf numFmtId="0" fontId="3" fillId="0" borderId="9" xfId="0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/>
    </xf>
    <xf numFmtId="49" fontId="3" fillId="0" borderId="7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/>
    <xf numFmtId="0" fontId="3" fillId="0" borderId="10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vertical="center"/>
    </xf>
    <xf numFmtId="0" fontId="5" fillId="0" borderId="10" xfId="0" applyFont="1" applyFill="1" applyBorder="1" applyAlignment="1">
      <alignment horizontal="center"/>
    </xf>
    <xf numFmtId="164" fontId="5" fillId="0" borderId="6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  <protection hidden="1"/>
    </xf>
    <xf numFmtId="0" fontId="3" fillId="0" borderId="10" xfId="0" applyFont="1" applyFill="1" applyBorder="1" applyAlignment="1" applyProtection="1">
      <alignment horizontal="center" vertical="center"/>
      <protection hidden="1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49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0" fontId="2" fillId="4" borderId="0" xfId="0" applyFont="1" applyFill="1"/>
    <xf numFmtId="0" fontId="3" fillId="0" borderId="10" xfId="0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/>
    </xf>
    <xf numFmtId="0" fontId="2" fillId="0" borderId="6" xfId="0" applyFont="1" applyFill="1" applyBorder="1"/>
    <xf numFmtId="0" fontId="3" fillId="0" borderId="6" xfId="1" applyFont="1" applyFill="1" applyBorder="1" applyAlignment="1">
      <alignment wrapText="1"/>
    </xf>
    <xf numFmtId="165" fontId="3" fillId="0" borderId="6" xfId="1" applyNumberFormat="1" applyFont="1" applyFill="1" applyBorder="1"/>
    <xf numFmtId="0" fontId="3" fillId="0" borderId="5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3" fillId="0" borderId="10" xfId="1" applyFont="1" applyFill="1" applyBorder="1" applyAlignment="1">
      <alignment wrapText="1"/>
    </xf>
    <xf numFmtId="0" fontId="3" fillId="0" borderId="6" xfId="0" applyFont="1" applyFill="1" applyBorder="1" applyAlignment="1">
      <alignment vertical="center" wrapText="1"/>
    </xf>
    <xf numFmtId="165" fontId="3" fillId="0" borderId="5" xfId="1" applyNumberFormat="1" applyFont="1" applyFill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3" fillId="3" borderId="14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14" fontId="3" fillId="0" borderId="6" xfId="1" applyNumberFormat="1" applyFont="1" applyFill="1" applyBorder="1"/>
    <xf numFmtId="0" fontId="5" fillId="3" borderId="1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2" fillId="0" borderId="0" xfId="0" applyFont="1" applyBorder="1" applyAlignment="1">
      <alignment horizontal="left"/>
    </xf>
    <xf numFmtId="0" fontId="5" fillId="0" borderId="10" xfId="1" applyFont="1" applyFill="1" applyBorder="1" applyAlignment="1">
      <alignment wrapText="1"/>
    </xf>
    <xf numFmtId="1" fontId="3" fillId="0" borderId="6" xfId="0" applyNumberFormat="1" applyFont="1" applyBorder="1" applyAlignment="1">
      <alignment horizontal="right" vertical="center"/>
    </xf>
    <xf numFmtId="1" fontId="3" fillId="0" borderId="6" xfId="0" applyNumberFormat="1" applyFont="1" applyFill="1" applyBorder="1" applyAlignment="1">
      <alignment vertical="center"/>
    </xf>
    <xf numFmtId="1" fontId="3" fillId="0" borderId="7" xfId="0" applyNumberFormat="1" applyFont="1" applyBorder="1" applyAlignment="1">
      <alignment horizontal="right" vertical="center"/>
    </xf>
    <xf numFmtId="165" fontId="3" fillId="6" borderId="6" xfId="1" applyNumberFormat="1" applyFont="1" applyFill="1" applyBorder="1"/>
    <xf numFmtId="1" fontId="8" fillId="0" borderId="6" xfId="0" applyNumberFormat="1" applyFont="1" applyBorder="1" applyAlignment="1">
      <alignment horizontal="center" vertical="center"/>
    </xf>
    <xf numFmtId="0" fontId="3" fillId="3" borderId="6" xfId="0" applyFont="1" applyFill="1" applyBorder="1" applyAlignment="1">
      <alignment vertical="center" wrapText="1"/>
    </xf>
    <xf numFmtId="0" fontId="3" fillId="0" borderId="10" xfId="1" applyFont="1" applyFill="1" applyBorder="1" applyAlignment="1">
      <alignment horizontal="left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5" borderId="6" xfId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wrapText="1"/>
    </xf>
    <xf numFmtId="0" fontId="3" fillId="5" borderId="10" xfId="0" applyFont="1" applyFill="1" applyBorder="1" applyAlignment="1">
      <alignment horizontal="center"/>
    </xf>
    <xf numFmtId="49" fontId="3" fillId="5" borderId="7" xfId="0" applyNumberFormat="1" applyFont="1" applyFill="1" applyBorder="1" applyAlignment="1">
      <alignment horizontal="center"/>
    </xf>
    <xf numFmtId="165" fontId="3" fillId="5" borderId="6" xfId="1" applyNumberFormat="1" applyFont="1" applyFill="1" applyBorder="1"/>
    <xf numFmtId="0" fontId="3" fillId="5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/>
    </xf>
    <xf numFmtId="0" fontId="3" fillId="5" borderId="6" xfId="1" applyFont="1" applyFill="1" applyBorder="1" applyAlignment="1">
      <alignment wrapText="1"/>
    </xf>
    <xf numFmtId="165" fontId="3" fillId="5" borderId="5" xfId="1" applyNumberFormat="1" applyFont="1" applyFill="1" applyBorder="1"/>
    <xf numFmtId="0" fontId="3" fillId="5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65" fontId="3" fillId="6" borderId="5" xfId="1" applyNumberFormat="1" applyFont="1" applyFill="1" applyBorder="1"/>
    <xf numFmtId="0" fontId="2" fillId="0" borderId="10" xfId="0" applyFont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1" fontId="3" fillId="0" borderId="6" xfId="0" applyNumberFormat="1" applyFont="1" applyFill="1" applyBorder="1" applyAlignment="1">
      <alignment horizontal="right" vertical="center"/>
    </xf>
    <xf numFmtId="1" fontId="3" fillId="0" borderId="7" xfId="0" applyNumberFormat="1" applyFont="1" applyFill="1" applyBorder="1" applyAlignment="1">
      <alignment vertical="center"/>
    </xf>
    <xf numFmtId="1" fontId="3" fillId="0" borderId="12" xfId="0" applyNumberFormat="1" applyFont="1" applyBorder="1" applyAlignment="1">
      <alignment horizontal="right" vertical="center"/>
    </xf>
    <xf numFmtId="0" fontId="3" fillId="0" borderId="10" xfId="0" applyFont="1" applyFill="1" applyBorder="1" applyAlignment="1">
      <alignment vertical="center"/>
    </xf>
    <xf numFmtId="1" fontId="3" fillId="0" borderId="4" xfId="0" applyNumberFormat="1" applyFont="1" applyBorder="1" applyAlignment="1">
      <alignment horizontal="right" vertical="center"/>
    </xf>
    <xf numFmtId="1" fontId="3" fillId="0" borderId="4" xfId="0" applyNumberFormat="1" applyFont="1" applyFill="1" applyBorder="1" applyAlignment="1">
      <alignment vertical="center"/>
    </xf>
    <xf numFmtId="1" fontId="3" fillId="0" borderId="3" xfId="0" applyNumberFormat="1" applyFont="1" applyBorder="1" applyAlignment="1">
      <alignment horizontal="right" vertical="center"/>
    </xf>
    <xf numFmtId="1" fontId="3" fillId="0" borderId="12" xfId="0" applyNumberFormat="1" applyFont="1" applyFill="1" applyBorder="1" applyAlignment="1">
      <alignment horizontal="right" vertical="center"/>
    </xf>
    <xf numFmtId="1" fontId="3" fillId="0" borderId="10" xfId="0" applyNumberFormat="1" applyFont="1" applyBorder="1" applyAlignment="1">
      <alignment horizontal="right" vertical="center"/>
    </xf>
    <xf numFmtId="1" fontId="3" fillId="0" borderId="12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top"/>
    </xf>
    <xf numFmtId="0" fontId="2" fillId="0" borderId="10" xfId="0" applyFont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/>
    </xf>
    <xf numFmtId="0" fontId="3" fillId="0" borderId="6" xfId="0" applyNumberFormat="1" applyFont="1" applyFill="1" applyBorder="1" applyAlignment="1">
      <alignment horizontal="center"/>
    </xf>
    <xf numFmtId="0" fontId="2" fillId="0" borderId="10" xfId="0" applyFont="1" applyFill="1" applyBorder="1"/>
    <xf numFmtId="0" fontId="3" fillId="0" borderId="4" xfId="0" applyFont="1" applyFill="1" applyBorder="1" applyAlignment="1">
      <alignment vertical="center"/>
    </xf>
    <xf numFmtId="0" fontId="5" fillId="7" borderId="10" xfId="1" applyFont="1" applyFill="1" applyBorder="1" applyAlignment="1">
      <alignment wrapText="1"/>
    </xf>
    <xf numFmtId="0" fontId="5" fillId="7" borderId="10" xfId="0" applyFont="1" applyFill="1" applyBorder="1" applyAlignment="1">
      <alignment horizontal="center"/>
    </xf>
    <xf numFmtId="1" fontId="3" fillId="7" borderId="6" xfId="0" applyNumberFormat="1" applyFont="1" applyFill="1" applyBorder="1" applyAlignment="1">
      <alignment horizontal="center"/>
    </xf>
    <xf numFmtId="1" fontId="3" fillId="7" borderId="7" xfId="0" applyNumberFormat="1" applyFont="1" applyFill="1" applyBorder="1" applyAlignment="1">
      <alignment horizontal="center"/>
    </xf>
    <xf numFmtId="0" fontId="5" fillId="7" borderId="10" xfId="0" applyFont="1" applyFill="1" applyBorder="1" applyAlignment="1">
      <alignment vertical="center" wrapText="1"/>
    </xf>
    <xf numFmtId="0" fontId="3" fillId="7" borderId="10" xfId="0" applyFont="1" applyFill="1" applyBorder="1" applyAlignment="1">
      <alignment horizontal="center"/>
    </xf>
    <xf numFmtId="0" fontId="3" fillId="7" borderId="6" xfId="0" applyNumberFormat="1" applyFont="1" applyFill="1" applyBorder="1" applyAlignment="1">
      <alignment horizontal="center"/>
    </xf>
    <xf numFmtId="0" fontId="3" fillId="7" borderId="7" xfId="0" applyNumberFormat="1" applyFont="1" applyFill="1" applyBorder="1" applyAlignment="1">
      <alignment horizontal="center"/>
    </xf>
    <xf numFmtId="49" fontId="3" fillId="7" borderId="6" xfId="0" applyNumberFormat="1" applyFont="1" applyFill="1" applyBorder="1" applyAlignment="1">
      <alignment horizontal="center"/>
    </xf>
    <xf numFmtId="49" fontId="3" fillId="7" borderId="7" xfId="0" applyNumberFormat="1" applyFont="1" applyFill="1" applyBorder="1" applyAlignment="1">
      <alignment horizontal="center"/>
    </xf>
    <xf numFmtId="1" fontId="3" fillId="7" borderId="10" xfId="0" applyNumberFormat="1" applyFont="1" applyFill="1" applyBorder="1" applyAlignment="1">
      <alignment horizontal="center"/>
    </xf>
    <xf numFmtId="0" fontId="3" fillId="7" borderId="10" xfId="0" applyNumberFormat="1" applyFont="1" applyFill="1" applyBorder="1" applyAlignment="1">
      <alignment horizontal="center"/>
    </xf>
    <xf numFmtId="0" fontId="3" fillId="7" borderId="4" xfId="0" applyNumberFormat="1" applyFont="1" applyFill="1" applyBorder="1" applyAlignment="1">
      <alignment horizontal="center"/>
    </xf>
    <xf numFmtId="49" fontId="3" fillId="7" borderId="10" xfId="0" applyNumberFormat="1" applyFont="1" applyFill="1" applyBorder="1" applyAlignment="1">
      <alignment horizontal="center"/>
    </xf>
    <xf numFmtId="49" fontId="3" fillId="7" borderId="4" xfId="0" applyNumberFormat="1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5" xfId="0" applyNumberFormat="1" applyFont="1" applyFill="1" applyBorder="1" applyAlignment="1">
      <alignment horizontal="center"/>
    </xf>
    <xf numFmtId="0" fontId="2" fillId="7" borderId="6" xfId="0" applyFont="1" applyFill="1" applyBorder="1"/>
    <xf numFmtId="0" fontId="3" fillId="0" borderId="1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1" fontId="3" fillId="0" borderId="6" xfId="0" applyNumberFormat="1" applyFont="1" applyFill="1" applyBorder="1" applyAlignment="1">
      <alignment horizont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vertical="center"/>
    </xf>
    <xf numFmtId="1" fontId="3" fillId="0" borderId="12" xfId="0" applyNumberFormat="1" applyFont="1" applyBorder="1" applyAlignment="1">
      <alignment vertical="center"/>
    </xf>
    <xf numFmtId="1" fontId="3" fillId="3" borderId="6" xfId="0" applyNumberFormat="1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5" xfId="1" applyFont="1" applyFill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10" xfId="1" applyFont="1" applyFill="1" applyBorder="1" applyAlignment="1">
      <alignment vertical="center"/>
    </xf>
    <xf numFmtId="0" fontId="3" fillId="0" borderId="1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1" fontId="2" fillId="0" borderId="6" xfId="0" applyNumberFormat="1" applyFont="1" applyBorder="1"/>
    <xf numFmtId="0" fontId="4" fillId="0" borderId="6" xfId="0" applyFont="1" applyBorder="1" applyAlignment="1">
      <alignment horizontal="center" vertical="center"/>
    </xf>
    <xf numFmtId="0" fontId="2" fillId="0" borderId="12" xfId="0" applyFont="1" applyFill="1" applyBorder="1" applyAlignment="1">
      <alignment vertical="top"/>
    </xf>
    <xf numFmtId="0" fontId="2" fillId="0" borderId="10" xfId="0" applyFont="1" applyFill="1" applyBorder="1" applyAlignment="1">
      <alignment vertical="top"/>
    </xf>
    <xf numFmtId="0" fontId="2" fillId="0" borderId="6" xfId="0" applyFont="1" applyFill="1" applyBorder="1" applyAlignment="1">
      <alignment vertical="top" wrapText="1"/>
    </xf>
    <xf numFmtId="0" fontId="2" fillId="0" borderId="12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0" fontId="2" fillId="3" borderId="0" xfId="0" applyFont="1" applyFill="1"/>
    <xf numFmtId="0" fontId="2" fillId="0" borderId="0" xfId="0" applyFont="1" applyFill="1" applyAlignment="1"/>
    <xf numFmtId="0" fontId="3" fillId="0" borderId="5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wrapText="1"/>
    </xf>
    <xf numFmtId="49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8" fillId="0" borderId="6" xfId="0" applyFont="1" applyBorder="1" applyAlignment="1"/>
    <xf numFmtId="0" fontId="3" fillId="6" borderId="10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6" xfId="1" applyFont="1" applyFill="1" applyBorder="1" applyAlignment="1">
      <alignment wrapText="1"/>
    </xf>
    <xf numFmtId="0" fontId="3" fillId="6" borderId="10" xfId="0" applyFont="1" applyFill="1" applyBorder="1" applyAlignment="1">
      <alignment horizontal="center"/>
    </xf>
    <xf numFmtId="49" fontId="3" fillId="6" borderId="6" xfId="0" applyNumberFormat="1" applyFont="1" applyFill="1" applyBorder="1" applyAlignment="1">
      <alignment horizontal="center"/>
    </xf>
    <xf numFmtId="49" fontId="3" fillId="6" borderId="7" xfId="0" applyNumberFormat="1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vertical="center"/>
    </xf>
    <xf numFmtId="1" fontId="3" fillId="6" borderId="6" xfId="0" applyNumberFormat="1" applyFont="1" applyFill="1" applyBorder="1" applyAlignment="1">
      <alignment horizontal="right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top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5" fillId="3" borderId="13" xfId="0" applyFont="1" applyFill="1" applyBorder="1" applyAlignment="1">
      <alignment vertical="center" wrapText="1"/>
    </xf>
    <xf numFmtId="0" fontId="3" fillId="0" borderId="10" xfId="1" applyFont="1" applyBorder="1" applyAlignment="1">
      <alignment horizontal="left" wrapText="1"/>
    </xf>
    <xf numFmtId="0" fontId="3" fillId="0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4" borderId="5" xfId="0" applyFont="1" applyFill="1" applyBorder="1" applyAlignment="1">
      <alignment horizontal="center" vertical="top" wrapText="1"/>
    </xf>
    <xf numFmtId="0" fontId="2" fillId="4" borderId="12" xfId="0" applyFont="1" applyFill="1" applyBorder="1" applyAlignment="1">
      <alignment horizontal="center" vertical="top" wrapText="1"/>
    </xf>
    <xf numFmtId="0" fontId="2" fillId="4" borderId="10" xfId="0" applyFont="1" applyFill="1" applyBorder="1" applyAlignment="1">
      <alignment horizontal="center" vertical="top" wrapText="1"/>
    </xf>
    <xf numFmtId="0" fontId="2" fillId="4" borderId="12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/>
    </xf>
    <xf numFmtId="0" fontId="3" fillId="0" borderId="12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BA297"/>
  <sheetViews>
    <sheetView tabSelected="1" topLeftCell="A24" zoomScale="90" zoomScaleNormal="90" workbookViewId="0">
      <selection activeCell="K30" sqref="K30"/>
    </sheetView>
  </sheetViews>
  <sheetFormatPr baseColWidth="10" defaultRowHeight="12.75" x14ac:dyDescent="0.2"/>
  <cols>
    <col min="1" max="1" width="6.140625" style="1" customWidth="1"/>
    <col min="2" max="4" width="12.5703125" style="1" customWidth="1"/>
    <col min="5" max="5" width="10" style="66" customWidth="1"/>
    <col min="6" max="7" width="7.28515625" style="65" hidden="1" customWidth="1"/>
    <col min="8" max="8" width="40.42578125" style="1" customWidth="1"/>
    <col min="9" max="9" width="8" style="1" customWidth="1"/>
    <col min="10" max="10" width="5.140625" style="1" customWidth="1"/>
    <col min="11" max="13" width="5.5703125" style="1" customWidth="1"/>
    <col min="14" max="14" width="9.28515625" style="1" customWidth="1"/>
    <col min="15" max="15" width="9.85546875" style="1" customWidth="1"/>
    <col min="16" max="16" width="7.85546875" style="1" customWidth="1"/>
    <col min="17" max="17" width="26.7109375" style="1" customWidth="1"/>
    <col min="18" max="20" width="9" style="1" customWidth="1"/>
    <col min="21" max="21" width="15" style="1" customWidth="1"/>
    <col min="22" max="22" width="11.42578125" style="1"/>
    <col min="23" max="23" width="45.85546875" style="1" customWidth="1"/>
    <col min="24" max="24" width="25" style="1" customWidth="1"/>
    <col min="25" max="214" width="11.42578125" style="1"/>
    <col min="215" max="215" width="6.140625" style="1" customWidth="1"/>
    <col min="216" max="216" width="12.5703125" style="1" customWidth="1"/>
    <col min="217" max="217" width="10" style="1" customWidth="1"/>
    <col min="218" max="218" width="0" style="1" hidden="1" customWidth="1"/>
    <col min="219" max="219" width="40.28515625" style="1" customWidth="1"/>
    <col min="220" max="220" width="8" style="1" customWidth="1"/>
    <col min="221" max="221" width="5.140625" style="1" customWidth="1"/>
    <col min="222" max="224" width="5.5703125" style="1" customWidth="1"/>
    <col min="225" max="227" width="7.85546875" style="1" customWidth="1"/>
    <col min="228" max="228" width="23.28515625" style="1" customWidth="1"/>
    <col min="229" max="239" width="7.85546875" style="1" customWidth="1"/>
    <col min="240" max="240" width="21.42578125" style="1" customWidth="1"/>
    <col min="241" max="260" width="10.7109375" style="1" customWidth="1"/>
    <col min="261" max="261" width="19.85546875" style="1" customWidth="1"/>
    <col min="262" max="470" width="11.42578125" style="1"/>
    <col min="471" max="471" width="6.140625" style="1" customWidth="1"/>
    <col min="472" max="472" width="12.5703125" style="1" customWidth="1"/>
    <col min="473" max="473" width="10" style="1" customWidth="1"/>
    <col min="474" max="474" width="0" style="1" hidden="1" customWidth="1"/>
    <col min="475" max="475" width="40.28515625" style="1" customWidth="1"/>
    <col min="476" max="476" width="8" style="1" customWidth="1"/>
    <col min="477" max="477" width="5.140625" style="1" customWidth="1"/>
    <col min="478" max="480" width="5.5703125" style="1" customWidth="1"/>
    <col min="481" max="483" width="7.85546875" style="1" customWidth="1"/>
    <col min="484" max="484" width="23.28515625" style="1" customWidth="1"/>
    <col min="485" max="495" width="7.85546875" style="1" customWidth="1"/>
    <col min="496" max="496" width="21.42578125" style="1" customWidth="1"/>
    <col min="497" max="516" width="10.7109375" style="1" customWidth="1"/>
    <col min="517" max="517" width="19.85546875" style="1" customWidth="1"/>
    <col min="518" max="726" width="11.42578125" style="1"/>
    <col min="727" max="727" width="6.140625" style="1" customWidth="1"/>
    <col min="728" max="728" width="12.5703125" style="1" customWidth="1"/>
    <col min="729" max="729" width="10" style="1" customWidth="1"/>
    <col min="730" max="730" width="0" style="1" hidden="1" customWidth="1"/>
    <col min="731" max="731" width="40.28515625" style="1" customWidth="1"/>
    <col min="732" max="732" width="8" style="1" customWidth="1"/>
    <col min="733" max="733" width="5.140625" style="1" customWidth="1"/>
    <col min="734" max="736" width="5.5703125" style="1" customWidth="1"/>
    <col min="737" max="739" width="7.85546875" style="1" customWidth="1"/>
    <col min="740" max="740" width="23.28515625" style="1" customWidth="1"/>
    <col min="741" max="751" width="7.85546875" style="1" customWidth="1"/>
    <col min="752" max="752" width="21.42578125" style="1" customWidth="1"/>
    <col min="753" max="772" width="10.7109375" style="1" customWidth="1"/>
    <col min="773" max="773" width="19.85546875" style="1" customWidth="1"/>
    <col min="774" max="982" width="11.42578125" style="1"/>
    <col min="983" max="983" width="6.140625" style="1" customWidth="1"/>
    <col min="984" max="984" width="12.5703125" style="1" customWidth="1"/>
    <col min="985" max="985" width="10" style="1" customWidth="1"/>
    <col min="986" max="986" width="0" style="1" hidden="1" customWidth="1"/>
    <col min="987" max="987" width="40.28515625" style="1" customWidth="1"/>
    <col min="988" max="988" width="8" style="1" customWidth="1"/>
    <col min="989" max="989" width="5.140625" style="1" customWidth="1"/>
    <col min="990" max="992" width="5.5703125" style="1" customWidth="1"/>
    <col min="993" max="995" width="7.85546875" style="1" customWidth="1"/>
    <col min="996" max="996" width="23.28515625" style="1" customWidth="1"/>
    <col min="997" max="1007" width="7.85546875" style="1" customWidth="1"/>
    <col min="1008" max="1008" width="21.42578125" style="1" customWidth="1"/>
    <col min="1009" max="1028" width="10.7109375" style="1" customWidth="1"/>
    <col min="1029" max="1029" width="19.85546875" style="1" customWidth="1"/>
    <col min="1030" max="1238" width="11.42578125" style="1"/>
    <col min="1239" max="1239" width="6.140625" style="1" customWidth="1"/>
    <col min="1240" max="1240" width="12.5703125" style="1" customWidth="1"/>
    <col min="1241" max="1241" width="10" style="1" customWidth="1"/>
    <col min="1242" max="1242" width="0" style="1" hidden="1" customWidth="1"/>
    <col min="1243" max="1243" width="40.28515625" style="1" customWidth="1"/>
    <col min="1244" max="1244" width="8" style="1" customWidth="1"/>
    <col min="1245" max="1245" width="5.140625" style="1" customWidth="1"/>
    <col min="1246" max="1248" width="5.5703125" style="1" customWidth="1"/>
    <col min="1249" max="1251" width="7.85546875" style="1" customWidth="1"/>
    <col min="1252" max="1252" width="23.28515625" style="1" customWidth="1"/>
    <col min="1253" max="1263" width="7.85546875" style="1" customWidth="1"/>
    <col min="1264" max="1264" width="21.42578125" style="1" customWidth="1"/>
    <col min="1265" max="1284" width="10.7109375" style="1" customWidth="1"/>
    <col min="1285" max="1285" width="19.85546875" style="1" customWidth="1"/>
    <col min="1286" max="1494" width="11.42578125" style="1"/>
    <col min="1495" max="1495" width="6.140625" style="1" customWidth="1"/>
    <col min="1496" max="1496" width="12.5703125" style="1" customWidth="1"/>
    <col min="1497" max="1497" width="10" style="1" customWidth="1"/>
    <col min="1498" max="1498" width="0" style="1" hidden="1" customWidth="1"/>
    <col min="1499" max="1499" width="40.28515625" style="1" customWidth="1"/>
    <col min="1500" max="1500" width="8" style="1" customWidth="1"/>
    <col min="1501" max="1501" width="5.140625" style="1" customWidth="1"/>
    <col min="1502" max="1504" width="5.5703125" style="1" customWidth="1"/>
    <col min="1505" max="1507" width="7.85546875" style="1" customWidth="1"/>
    <col min="1508" max="1508" width="23.28515625" style="1" customWidth="1"/>
    <col min="1509" max="1519" width="7.85546875" style="1" customWidth="1"/>
    <col min="1520" max="1520" width="21.42578125" style="1" customWidth="1"/>
    <col min="1521" max="1540" width="10.7109375" style="1" customWidth="1"/>
    <col min="1541" max="1541" width="19.85546875" style="1" customWidth="1"/>
    <col min="1542" max="1750" width="11.42578125" style="1"/>
    <col min="1751" max="1751" width="6.140625" style="1" customWidth="1"/>
    <col min="1752" max="1752" width="12.5703125" style="1" customWidth="1"/>
    <col min="1753" max="1753" width="10" style="1" customWidth="1"/>
    <col min="1754" max="1754" width="0" style="1" hidden="1" customWidth="1"/>
    <col min="1755" max="1755" width="40.28515625" style="1" customWidth="1"/>
    <col min="1756" max="1756" width="8" style="1" customWidth="1"/>
    <col min="1757" max="1757" width="5.140625" style="1" customWidth="1"/>
    <col min="1758" max="1760" width="5.5703125" style="1" customWidth="1"/>
    <col min="1761" max="1763" width="7.85546875" style="1" customWidth="1"/>
    <col min="1764" max="1764" width="23.28515625" style="1" customWidth="1"/>
    <col min="1765" max="1775" width="7.85546875" style="1" customWidth="1"/>
    <col min="1776" max="1776" width="21.42578125" style="1" customWidth="1"/>
    <col min="1777" max="1796" width="10.7109375" style="1" customWidth="1"/>
    <col min="1797" max="1797" width="19.85546875" style="1" customWidth="1"/>
    <col min="1798" max="2006" width="11.42578125" style="1"/>
    <col min="2007" max="2007" width="6.140625" style="1" customWidth="1"/>
    <col min="2008" max="2008" width="12.5703125" style="1" customWidth="1"/>
    <col min="2009" max="2009" width="10" style="1" customWidth="1"/>
    <col min="2010" max="2010" width="0" style="1" hidden="1" customWidth="1"/>
    <col min="2011" max="2011" width="40.28515625" style="1" customWidth="1"/>
    <col min="2012" max="2012" width="8" style="1" customWidth="1"/>
    <col min="2013" max="2013" width="5.140625" style="1" customWidth="1"/>
    <col min="2014" max="2016" width="5.5703125" style="1" customWidth="1"/>
    <col min="2017" max="2019" width="7.85546875" style="1" customWidth="1"/>
    <col min="2020" max="2020" width="23.28515625" style="1" customWidth="1"/>
    <col min="2021" max="2031" width="7.85546875" style="1" customWidth="1"/>
    <col min="2032" max="2032" width="21.42578125" style="1" customWidth="1"/>
    <col min="2033" max="2052" width="10.7109375" style="1" customWidth="1"/>
    <col min="2053" max="2053" width="19.85546875" style="1" customWidth="1"/>
    <col min="2054" max="2262" width="11.42578125" style="1"/>
    <col min="2263" max="2263" width="6.140625" style="1" customWidth="1"/>
    <col min="2264" max="2264" width="12.5703125" style="1" customWidth="1"/>
    <col min="2265" max="2265" width="10" style="1" customWidth="1"/>
    <col min="2266" max="2266" width="0" style="1" hidden="1" customWidth="1"/>
    <col min="2267" max="2267" width="40.28515625" style="1" customWidth="1"/>
    <col min="2268" max="2268" width="8" style="1" customWidth="1"/>
    <col min="2269" max="2269" width="5.140625" style="1" customWidth="1"/>
    <col min="2270" max="2272" width="5.5703125" style="1" customWidth="1"/>
    <col min="2273" max="2275" width="7.85546875" style="1" customWidth="1"/>
    <col min="2276" max="2276" width="23.28515625" style="1" customWidth="1"/>
    <col min="2277" max="2287" width="7.85546875" style="1" customWidth="1"/>
    <col min="2288" max="2288" width="21.42578125" style="1" customWidth="1"/>
    <col min="2289" max="2308" width="10.7109375" style="1" customWidth="1"/>
    <col min="2309" max="2309" width="19.85546875" style="1" customWidth="1"/>
    <col min="2310" max="2518" width="11.42578125" style="1"/>
    <col min="2519" max="2519" width="6.140625" style="1" customWidth="1"/>
    <col min="2520" max="2520" width="12.5703125" style="1" customWidth="1"/>
    <col min="2521" max="2521" width="10" style="1" customWidth="1"/>
    <col min="2522" max="2522" width="0" style="1" hidden="1" customWidth="1"/>
    <col min="2523" max="2523" width="40.28515625" style="1" customWidth="1"/>
    <col min="2524" max="2524" width="8" style="1" customWidth="1"/>
    <col min="2525" max="2525" width="5.140625" style="1" customWidth="1"/>
    <col min="2526" max="2528" width="5.5703125" style="1" customWidth="1"/>
    <col min="2529" max="2531" width="7.85546875" style="1" customWidth="1"/>
    <col min="2532" max="2532" width="23.28515625" style="1" customWidth="1"/>
    <col min="2533" max="2543" width="7.85546875" style="1" customWidth="1"/>
    <col min="2544" max="2544" width="21.42578125" style="1" customWidth="1"/>
    <col min="2545" max="2564" width="10.7109375" style="1" customWidth="1"/>
    <col min="2565" max="2565" width="19.85546875" style="1" customWidth="1"/>
    <col min="2566" max="2774" width="11.42578125" style="1"/>
    <col min="2775" max="2775" width="6.140625" style="1" customWidth="1"/>
    <col min="2776" max="2776" width="12.5703125" style="1" customWidth="1"/>
    <col min="2777" max="2777" width="10" style="1" customWidth="1"/>
    <col min="2778" max="2778" width="0" style="1" hidden="1" customWidth="1"/>
    <col min="2779" max="2779" width="40.28515625" style="1" customWidth="1"/>
    <col min="2780" max="2780" width="8" style="1" customWidth="1"/>
    <col min="2781" max="2781" width="5.140625" style="1" customWidth="1"/>
    <col min="2782" max="2784" width="5.5703125" style="1" customWidth="1"/>
    <col min="2785" max="2787" width="7.85546875" style="1" customWidth="1"/>
    <col min="2788" max="2788" width="23.28515625" style="1" customWidth="1"/>
    <col min="2789" max="2799" width="7.85546875" style="1" customWidth="1"/>
    <col min="2800" max="2800" width="21.42578125" style="1" customWidth="1"/>
    <col min="2801" max="2820" width="10.7109375" style="1" customWidth="1"/>
    <col min="2821" max="2821" width="19.85546875" style="1" customWidth="1"/>
    <col min="2822" max="3030" width="11.42578125" style="1"/>
    <col min="3031" max="3031" width="6.140625" style="1" customWidth="1"/>
    <col min="3032" max="3032" width="12.5703125" style="1" customWidth="1"/>
    <col min="3033" max="3033" width="10" style="1" customWidth="1"/>
    <col min="3034" max="3034" width="0" style="1" hidden="1" customWidth="1"/>
    <col min="3035" max="3035" width="40.28515625" style="1" customWidth="1"/>
    <col min="3036" max="3036" width="8" style="1" customWidth="1"/>
    <col min="3037" max="3037" width="5.140625" style="1" customWidth="1"/>
    <col min="3038" max="3040" width="5.5703125" style="1" customWidth="1"/>
    <col min="3041" max="3043" width="7.85546875" style="1" customWidth="1"/>
    <col min="3044" max="3044" width="23.28515625" style="1" customWidth="1"/>
    <col min="3045" max="3055" width="7.85546875" style="1" customWidth="1"/>
    <col min="3056" max="3056" width="21.42578125" style="1" customWidth="1"/>
    <col min="3057" max="3076" width="10.7109375" style="1" customWidth="1"/>
    <col min="3077" max="3077" width="19.85546875" style="1" customWidth="1"/>
    <col min="3078" max="3286" width="11.42578125" style="1"/>
    <col min="3287" max="3287" width="6.140625" style="1" customWidth="1"/>
    <col min="3288" max="3288" width="12.5703125" style="1" customWidth="1"/>
    <col min="3289" max="3289" width="10" style="1" customWidth="1"/>
    <col min="3290" max="3290" width="0" style="1" hidden="1" customWidth="1"/>
    <col min="3291" max="3291" width="40.28515625" style="1" customWidth="1"/>
    <col min="3292" max="3292" width="8" style="1" customWidth="1"/>
    <col min="3293" max="3293" width="5.140625" style="1" customWidth="1"/>
    <col min="3294" max="3296" width="5.5703125" style="1" customWidth="1"/>
    <col min="3297" max="3299" width="7.85546875" style="1" customWidth="1"/>
    <col min="3300" max="3300" width="23.28515625" style="1" customWidth="1"/>
    <col min="3301" max="3311" width="7.85546875" style="1" customWidth="1"/>
    <col min="3312" max="3312" width="21.42578125" style="1" customWidth="1"/>
    <col min="3313" max="3332" width="10.7109375" style="1" customWidth="1"/>
    <col min="3333" max="3333" width="19.85546875" style="1" customWidth="1"/>
    <col min="3334" max="3542" width="11.42578125" style="1"/>
    <col min="3543" max="3543" width="6.140625" style="1" customWidth="1"/>
    <col min="3544" max="3544" width="12.5703125" style="1" customWidth="1"/>
    <col min="3545" max="3545" width="10" style="1" customWidth="1"/>
    <col min="3546" max="3546" width="0" style="1" hidden="1" customWidth="1"/>
    <col min="3547" max="3547" width="40.28515625" style="1" customWidth="1"/>
    <col min="3548" max="3548" width="8" style="1" customWidth="1"/>
    <col min="3549" max="3549" width="5.140625" style="1" customWidth="1"/>
    <col min="3550" max="3552" width="5.5703125" style="1" customWidth="1"/>
    <col min="3553" max="3555" width="7.85546875" style="1" customWidth="1"/>
    <col min="3556" max="3556" width="23.28515625" style="1" customWidth="1"/>
    <col min="3557" max="3567" width="7.85546875" style="1" customWidth="1"/>
    <col min="3568" max="3568" width="21.42578125" style="1" customWidth="1"/>
    <col min="3569" max="3588" width="10.7109375" style="1" customWidth="1"/>
    <col min="3589" max="3589" width="19.85546875" style="1" customWidth="1"/>
    <col min="3590" max="3798" width="11.42578125" style="1"/>
    <col min="3799" max="3799" width="6.140625" style="1" customWidth="1"/>
    <col min="3800" max="3800" width="12.5703125" style="1" customWidth="1"/>
    <col min="3801" max="3801" width="10" style="1" customWidth="1"/>
    <col min="3802" max="3802" width="0" style="1" hidden="1" customWidth="1"/>
    <col min="3803" max="3803" width="40.28515625" style="1" customWidth="1"/>
    <col min="3804" max="3804" width="8" style="1" customWidth="1"/>
    <col min="3805" max="3805" width="5.140625" style="1" customWidth="1"/>
    <col min="3806" max="3808" width="5.5703125" style="1" customWidth="1"/>
    <col min="3809" max="3811" width="7.85546875" style="1" customWidth="1"/>
    <col min="3812" max="3812" width="23.28515625" style="1" customWidth="1"/>
    <col min="3813" max="3823" width="7.85546875" style="1" customWidth="1"/>
    <col min="3824" max="3824" width="21.42578125" style="1" customWidth="1"/>
    <col min="3825" max="3844" width="10.7109375" style="1" customWidth="1"/>
    <col min="3845" max="3845" width="19.85546875" style="1" customWidth="1"/>
    <col min="3846" max="4054" width="11.42578125" style="1"/>
    <col min="4055" max="4055" width="6.140625" style="1" customWidth="1"/>
    <col min="4056" max="4056" width="12.5703125" style="1" customWidth="1"/>
    <col min="4057" max="4057" width="10" style="1" customWidth="1"/>
    <col min="4058" max="4058" width="0" style="1" hidden="1" customWidth="1"/>
    <col min="4059" max="4059" width="40.28515625" style="1" customWidth="1"/>
    <col min="4060" max="4060" width="8" style="1" customWidth="1"/>
    <col min="4061" max="4061" width="5.140625" style="1" customWidth="1"/>
    <col min="4062" max="4064" width="5.5703125" style="1" customWidth="1"/>
    <col min="4065" max="4067" width="7.85546875" style="1" customWidth="1"/>
    <col min="4068" max="4068" width="23.28515625" style="1" customWidth="1"/>
    <col min="4069" max="4079" width="7.85546875" style="1" customWidth="1"/>
    <col min="4080" max="4080" width="21.42578125" style="1" customWidth="1"/>
    <col min="4081" max="4100" width="10.7109375" style="1" customWidth="1"/>
    <col min="4101" max="4101" width="19.85546875" style="1" customWidth="1"/>
    <col min="4102" max="4310" width="11.42578125" style="1"/>
    <col min="4311" max="4311" width="6.140625" style="1" customWidth="1"/>
    <col min="4312" max="4312" width="12.5703125" style="1" customWidth="1"/>
    <col min="4313" max="4313" width="10" style="1" customWidth="1"/>
    <col min="4314" max="4314" width="0" style="1" hidden="1" customWidth="1"/>
    <col min="4315" max="4315" width="40.28515625" style="1" customWidth="1"/>
    <col min="4316" max="4316" width="8" style="1" customWidth="1"/>
    <col min="4317" max="4317" width="5.140625" style="1" customWidth="1"/>
    <col min="4318" max="4320" width="5.5703125" style="1" customWidth="1"/>
    <col min="4321" max="4323" width="7.85546875" style="1" customWidth="1"/>
    <col min="4324" max="4324" width="23.28515625" style="1" customWidth="1"/>
    <col min="4325" max="4335" width="7.85546875" style="1" customWidth="1"/>
    <col min="4336" max="4336" width="21.42578125" style="1" customWidth="1"/>
    <col min="4337" max="4356" width="10.7109375" style="1" customWidth="1"/>
    <col min="4357" max="4357" width="19.85546875" style="1" customWidth="1"/>
    <col min="4358" max="4566" width="11.42578125" style="1"/>
    <col min="4567" max="4567" width="6.140625" style="1" customWidth="1"/>
    <col min="4568" max="4568" width="12.5703125" style="1" customWidth="1"/>
    <col min="4569" max="4569" width="10" style="1" customWidth="1"/>
    <col min="4570" max="4570" width="0" style="1" hidden="1" customWidth="1"/>
    <col min="4571" max="4571" width="40.28515625" style="1" customWidth="1"/>
    <col min="4572" max="4572" width="8" style="1" customWidth="1"/>
    <col min="4573" max="4573" width="5.140625" style="1" customWidth="1"/>
    <col min="4574" max="4576" width="5.5703125" style="1" customWidth="1"/>
    <col min="4577" max="4579" width="7.85546875" style="1" customWidth="1"/>
    <col min="4580" max="4580" width="23.28515625" style="1" customWidth="1"/>
    <col min="4581" max="4591" width="7.85546875" style="1" customWidth="1"/>
    <col min="4592" max="4592" width="21.42578125" style="1" customWidth="1"/>
    <col min="4593" max="4612" width="10.7109375" style="1" customWidth="1"/>
    <col min="4613" max="4613" width="19.85546875" style="1" customWidth="1"/>
    <col min="4614" max="4822" width="11.42578125" style="1"/>
    <col min="4823" max="4823" width="6.140625" style="1" customWidth="1"/>
    <col min="4824" max="4824" width="12.5703125" style="1" customWidth="1"/>
    <col min="4825" max="4825" width="10" style="1" customWidth="1"/>
    <col min="4826" max="4826" width="0" style="1" hidden="1" customWidth="1"/>
    <col min="4827" max="4827" width="40.28515625" style="1" customWidth="1"/>
    <col min="4828" max="4828" width="8" style="1" customWidth="1"/>
    <col min="4829" max="4829" width="5.140625" style="1" customWidth="1"/>
    <col min="4830" max="4832" width="5.5703125" style="1" customWidth="1"/>
    <col min="4833" max="4835" width="7.85546875" style="1" customWidth="1"/>
    <col min="4836" max="4836" width="23.28515625" style="1" customWidth="1"/>
    <col min="4837" max="4847" width="7.85546875" style="1" customWidth="1"/>
    <col min="4848" max="4848" width="21.42578125" style="1" customWidth="1"/>
    <col min="4849" max="4868" width="10.7109375" style="1" customWidth="1"/>
    <col min="4869" max="4869" width="19.85546875" style="1" customWidth="1"/>
    <col min="4870" max="5078" width="11.42578125" style="1"/>
    <col min="5079" max="5079" width="6.140625" style="1" customWidth="1"/>
    <col min="5080" max="5080" width="12.5703125" style="1" customWidth="1"/>
    <col min="5081" max="5081" width="10" style="1" customWidth="1"/>
    <col min="5082" max="5082" width="0" style="1" hidden="1" customWidth="1"/>
    <col min="5083" max="5083" width="40.28515625" style="1" customWidth="1"/>
    <col min="5084" max="5084" width="8" style="1" customWidth="1"/>
    <col min="5085" max="5085" width="5.140625" style="1" customWidth="1"/>
    <col min="5086" max="5088" width="5.5703125" style="1" customWidth="1"/>
    <col min="5089" max="5091" width="7.85546875" style="1" customWidth="1"/>
    <col min="5092" max="5092" width="23.28515625" style="1" customWidth="1"/>
    <col min="5093" max="5103" width="7.85546875" style="1" customWidth="1"/>
    <col min="5104" max="5104" width="21.42578125" style="1" customWidth="1"/>
    <col min="5105" max="5124" width="10.7109375" style="1" customWidth="1"/>
    <col min="5125" max="5125" width="19.85546875" style="1" customWidth="1"/>
    <col min="5126" max="5334" width="11.42578125" style="1"/>
    <col min="5335" max="5335" width="6.140625" style="1" customWidth="1"/>
    <col min="5336" max="5336" width="12.5703125" style="1" customWidth="1"/>
    <col min="5337" max="5337" width="10" style="1" customWidth="1"/>
    <col min="5338" max="5338" width="0" style="1" hidden="1" customWidth="1"/>
    <col min="5339" max="5339" width="40.28515625" style="1" customWidth="1"/>
    <col min="5340" max="5340" width="8" style="1" customWidth="1"/>
    <col min="5341" max="5341" width="5.140625" style="1" customWidth="1"/>
    <col min="5342" max="5344" width="5.5703125" style="1" customWidth="1"/>
    <col min="5345" max="5347" width="7.85546875" style="1" customWidth="1"/>
    <col min="5348" max="5348" width="23.28515625" style="1" customWidth="1"/>
    <col min="5349" max="5359" width="7.85546875" style="1" customWidth="1"/>
    <col min="5360" max="5360" width="21.42578125" style="1" customWidth="1"/>
    <col min="5361" max="5380" width="10.7109375" style="1" customWidth="1"/>
    <col min="5381" max="5381" width="19.85546875" style="1" customWidth="1"/>
    <col min="5382" max="5590" width="11.42578125" style="1"/>
    <col min="5591" max="5591" width="6.140625" style="1" customWidth="1"/>
    <col min="5592" max="5592" width="12.5703125" style="1" customWidth="1"/>
    <col min="5593" max="5593" width="10" style="1" customWidth="1"/>
    <col min="5594" max="5594" width="0" style="1" hidden="1" customWidth="1"/>
    <col min="5595" max="5595" width="40.28515625" style="1" customWidth="1"/>
    <col min="5596" max="5596" width="8" style="1" customWidth="1"/>
    <col min="5597" max="5597" width="5.140625" style="1" customWidth="1"/>
    <col min="5598" max="5600" width="5.5703125" style="1" customWidth="1"/>
    <col min="5601" max="5603" width="7.85546875" style="1" customWidth="1"/>
    <col min="5604" max="5604" width="23.28515625" style="1" customWidth="1"/>
    <col min="5605" max="5615" width="7.85546875" style="1" customWidth="1"/>
    <col min="5616" max="5616" width="21.42578125" style="1" customWidth="1"/>
    <col min="5617" max="5636" width="10.7109375" style="1" customWidth="1"/>
    <col min="5637" max="5637" width="19.85546875" style="1" customWidth="1"/>
    <col min="5638" max="5846" width="11.42578125" style="1"/>
    <col min="5847" max="5847" width="6.140625" style="1" customWidth="1"/>
    <col min="5848" max="5848" width="12.5703125" style="1" customWidth="1"/>
    <col min="5849" max="5849" width="10" style="1" customWidth="1"/>
    <col min="5850" max="5850" width="0" style="1" hidden="1" customWidth="1"/>
    <col min="5851" max="5851" width="40.28515625" style="1" customWidth="1"/>
    <col min="5852" max="5852" width="8" style="1" customWidth="1"/>
    <col min="5853" max="5853" width="5.140625" style="1" customWidth="1"/>
    <col min="5854" max="5856" width="5.5703125" style="1" customWidth="1"/>
    <col min="5857" max="5859" width="7.85546875" style="1" customWidth="1"/>
    <col min="5860" max="5860" width="23.28515625" style="1" customWidth="1"/>
    <col min="5861" max="5871" width="7.85546875" style="1" customWidth="1"/>
    <col min="5872" max="5872" width="21.42578125" style="1" customWidth="1"/>
    <col min="5873" max="5892" width="10.7109375" style="1" customWidth="1"/>
    <col min="5893" max="5893" width="19.85546875" style="1" customWidth="1"/>
    <col min="5894" max="6102" width="11.42578125" style="1"/>
    <col min="6103" max="6103" width="6.140625" style="1" customWidth="1"/>
    <col min="6104" max="6104" width="12.5703125" style="1" customWidth="1"/>
    <col min="6105" max="6105" width="10" style="1" customWidth="1"/>
    <col min="6106" max="6106" width="0" style="1" hidden="1" customWidth="1"/>
    <col min="6107" max="6107" width="40.28515625" style="1" customWidth="1"/>
    <col min="6108" max="6108" width="8" style="1" customWidth="1"/>
    <col min="6109" max="6109" width="5.140625" style="1" customWidth="1"/>
    <col min="6110" max="6112" width="5.5703125" style="1" customWidth="1"/>
    <col min="6113" max="6115" width="7.85546875" style="1" customWidth="1"/>
    <col min="6116" max="6116" width="23.28515625" style="1" customWidth="1"/>
    <col min="6117" max="6127" width="7.85546875" style="1" customWidth="1"/>
    <col min="6128" max="6128" width="21.42578125" style="1" customWidth="1"/>
    <col min="6129" max="6148" width="10.7109375" style="1" customWidth="1"/>
    <col min="6149" max="6149" width="19.85546875" style="1" customWidth="1"/>
    <col min="6150" max="6358" width="11.42578125" style="1"/>
    <col min="6359" max="6359" width="6.140625" style="1" customWidth="1"/>
    <col min="6360" max="6360" width="12.5703125" style="1" customWidth="1"/>
    <col min="6361" max="6361" width="10" style="1" customWidth="1"/>
    <col min="6362" max="6362" width="0" style="1" hidden="1" customWidth="1"/>
    <col min="6363" max="6363" width="40.28515625" style="1" customWidth="1"/>
    <col min="6364" max="6364" width="8" style="1" customWidth="1"/>
    <col min="6365" max="6365" width="5.140625" style="1" customWidth="1"/>
    <col min="6366" max="6368" width="5.5703125" style="1" customWidth="1"/>
    <col min="6369" max="6371" width="7.85546875" style="1" customWidth="1"/>
    <col min="6372" max="6372" width="23.28515625" style="1" customWidth="1"/>
    <col min="6373" max="6383" width="7.85546875" style="1" customWidth="1"/>
    <col min="6384" max="6384" width="21.42578125" style="1" customWidth="1"/>
    <col min="6385" max="6404" width="10.7109375" style="1" customWidth="1"/>
    <col min="6405" max="6405" width="19.85546875" style="1" customWidth="1"/>
    <col min="6406" max="6614" width="11.42578125" style="1"/>
    <col min="6615" max="6615" width="6.140625" style="1" customWidth="1"/>
    <col min="6616" max="6616" width="12.5703125" style="1" customWidth="1"/>
    <col min="6617" max="6617" width="10" style="1" customWidth="1"/>
    <col min="6618" max="6618" width="0" style="1" hidden="1" customWidth="1"/>
    <col min="6619" max="6619" width="40.28515625" style="1" customWidth="1"/>
    <col min="6620" max="6620" width="8" style="1" customWidth="1"/>
    <col min="6621" max="6621" width="5.140625" style="1" customWidth="1"/>
    <col min="6622" max="6624" width="5.5703125" style="1" customWidth="1"/>
    <col min="6625" max="6627" width="7.85546875" style="1" customWidth="1"/>
    <col min="6628" max="6628" width="23.28515625" style="1" customWidth="1"/>
    <col min="6629" max="6639" width="7.85546875" style="1" customWidth="1"/>
    <col min="6640" max="6640" width="21.42578125" style="1" customWidth="1"/>
    <col min="6641" max="6660" width="10.7109375" style="1" customWidth="1"/>
    <col min="6661" max="6661" width="19.85546875" style="1" customWidth="1"/>
    <col min="6662" max="6870" width="11.42578125" style="1"/>
    <col min="6871" max="6871" width="6.140625" style="1" customWidth="1"/>
    <col min="6872" max="6872" width="12.5703125" style="1" customWidth="1"/>
    <col min="6873" max="6873" width="10" style="1" customWidth="1"/>
    <col min="6874" max="6874" width="0" style="1" hidden="1" customWidth="1"/>
    <col min="6875" max="6875" width="40.28515625" style="1" customWidth="1"/>
    <col min="6876" max="6876" width="8" style="1" customWidth="1"/>
    <col min="6877" max="6877" width="5.140625" style="1" customWidth="1"/>
    <col min="6878" max="6880" width="5.5703125" style="1" customWidth="1"/>
    <col min="6881" max="6883" width="7.85546875" style="1" customWidth="1"/>
    <col min="6884" max="6884" width="23.28515625" style="1" customWidth="1"/>
    <col min="6885" max="6895" width="7.85546875" style="1" customWidth="1"/>
    <col min="6896" max="6896" width="21.42578125" style="1" customWidth="1"/>
    <col min="6897" max="6916" width="10.7109375" style="1" customWidth="1"/>
    <col min="6917" max="6917" width="19.85546875" style="1" customWidth="1"/>
    <col min="6918" max="7126" width="11.42578125" style="1"/>
    <col min="7127" max="7127" width="6.140625" style="1" customWidth="1"/>
    <col min="7128" max="7128" width="12.5703125" style="1" customWidth="1"/>
    <col min="7129" max="7129" width="10" style="1" customWidth="1"/>
    <col min="7130" max="7130" width="0" style="1" hidden="1" customWidth="1"/>
    <col min="7131" max="7131" width="40.28515625" style="1" customWidth="1"/>
    <col min="7132" max="7132" width="8" style="1" customWidth="1"/>
    <col min="7133" max="7133" width="5.140625" style="1" customWidth="1"/>
    <col min="7134" max="7136" width="5.5703125" style="1" customWidth="1"/>
    <col min="7137" max="7139" width="7.85546875" style="1" customWidth="1"/>
    <col min="7140" max="7140" width="23.28515625" style="1" customWidth="1"/>
    <col min="7141" max="7151" width="7.85546875" style="1" customWidth="1"/>
    <col min="7152" max="7152" width="21.42578125" style="1" customWidth="1"/>
    <col min="7153" max="7172" width="10.7109375" style="1" customWidth="1"/>
    <col min="7173" max="7173" width="19.85546875" style="1" customWidth="1"/>
    <col min="7174" max="7382" width="11.42578125" style="1"/>
    <col min="7383" max="7383" width="6.140625" style="1" customWidth="1"/>
    <col min="7384" max="7384" width="12.5703125" style="1" customWidth="1"/>
    <col min="7385" max="7385" width="10" style="1" customWidth="1"/>
    <col min="7386" max="7386" width="0" style="1" hidden="1" customWidth="1"/>
    <col min="7387" max="7387" width="40.28515625" style="1" customWidth="1"/>
    <col min="7388" max="7388" width="8" style="1" customWidth="1"/>
    <col min="7389" max="7389" width="5.140625" style="1" customWidth="1"/>
    <col min="7390" max="7392" width="5.5703125" style="1" customWidth="1"/>
    <col min="7393" max="7395" width="7.85546875" style="1" customWidth="1"/>
    <col min="7396" max="7396" width="23.28515625" style="1" customWidth="1"/>
    <col min="7397" max="7407" width="7.85546875" style="1" customWidth="1"/>
    <col min="7408" max="7408" width="21.42578125" style="1" customWidth="1"/>
    <col min="7409" max="7428" width="10.7109375" style="1" customWidth="1"/>
    <col min="7429" max="7429" width="19.85546875" style="1" customWidth="1"/>
    <col min="7430" max="7638" width="11.42578125" style="1"/>
    <col min="7639" max="7639" width="6.140625" style="1" customWidth="1"/>
    <col min="7640" max="7640" width="12.5703125" style="1" customWidth="1"/>
    <col min="7641" max="7641" width="10" style="1" customWidth="1"/>
    <col min="7642" max="7642" width="0" style="1" hidden="1" customWidth="1"/>
    <col min="7643" max="7643" width="40.28515625" style="1" customWidth="1"/>
    <col min="7644" max="7644" width="8" style="1" customWidth="1"/>
    <col min="7645" max="7645" width="5.140625" style="1" customWidth="1"/>
    <col min="7646" max="7648" width="5.5703125" style="1" customWidth="1"/>
    <col min="7649" max="7651" width="7.85546875" style="1" customWidth="1"/>
    <col min="7652" max="7652" width="23.28515625" style="1" customWidth="1"/>
    <col min="7653" max="7663" width="7.85546875" style="1" customWidth="1"/>
    <col min="7664" max="7664" width="21.42578125" style="1" customWidth="1"/>
    <col min="7665" max="7684" width="10.7109375" style="1" customWidth="1"/>
    <col min="7685" max="7685" width="19.85546875" style="1" customWidth="1"/>
    <col min="7686" max="7894" width="11.42578125" style="1"/>
    <col min="7895" max="7895" width="6.140625" style="1" customWidth="1"/>
    <col min="7896" max="7896" width="12.5703125" style="1" customWidth="1"/>
    <col min="7897" max="7897" width="10" style="1" customWidth="1"/>
    <col min="7898" max="7898" width="0" style="1" hidden="1" customWidth="1"/>
    <col min="7899" max="7899" width="40.28515625" style="1" customWidth="1"/>
    <col min="7900" max="7900" width="8" style="1" customWidth="1"/>
    <col min="7901" max="7901" width="5.140625" style="1" customWidth="1"/>
    <col min="7902" max="7904" width="5.5703125" style="1" customWidth="1"/>
    <col min="7905" max="7907" width="7.85546875" style="1" customWidth="1"/>
    <col min="7908" max="7908" width="23.28515625" style="1" customWidth="1"/>
    <col min="7909" max="7919" width="7.85546875" style="1" customWidth="1"/>
    <col min="7920" max="7920" width="21.42578125" style="1" customWidth="1"/>
    <col min="7921" max="7940" width="10.7109375" style="1" customWidth="1"/>
    <col min="7941" max="7941" width="19.85546875" style="1" customWidth="1"/>
    <col min="7942" max="8150" width="11.42578125" style="1"/>
    <col min="8151" max="8151" width="6.140625" style="1" customWidth="1"/>
    <col min="8152" max="8152" width="12.5703125" style="1" customWidth="1"/>
    <col min="8153" max="8153" width="10" style="1" customWidth="1"/>
    <col min="8154" max="8154" width="0" style="1" hidden="1" customWidth="1"/>
    <col min="8155" max="8155" width="40.28515625" style="1" customWidth="1"/>
    <col min="8156" max="8156" width="8" style="1" customWidth="1"/>
    <col min="8157" max="8157" width="5.140625" style="1" customWidth="1"/>
    <col min="8158" max="8160" width="5.5703125" style="1" customWidth="1"/>
    <col min="8161" max="8163" width="7.85546875" style="1" customWidth="1"/>
    <col min="8164" max="8164" width="23.28515625" style="1" customWidth="1"/>
    <col min="8165" max="8175" width="7.85546875" style="1" customWidth="1"/>
    <col min="8176" max="8176" width="21.42578125" style="1" customWidth="1"/>
    <col min="8177" max="8196" width="10.7109375" style="1" customWidth="1"/>
    <col min="8197" max="8197" width="19.85546875" style="1" customWidth="1"/>
    <col min="8198" max="8406" width="11.42578125" style="1"/>
    <col min="8407" max="8407" width="6.140625" style="1" customWidth="1"/>
    <col min="8408" max="8408" width="12.5703125" style="1" customWidth="1"/>
    <col min="8409" max="8409" width="10" style="1" customWidth="1"/>
    <col min="8410" max="8410" width="0" style="1" hidden="1" customWidth="1"/>
    <col min="8411" max="8411" width="40.28515625" style="1" customWidth="1"/>
    <col min="8412" max="8412" width="8" style="1" customWidth="1"/>
    <col min="8413" max="8413" width="5.140625" style="1" customWidth="1"/>
    <col min="8414" max="8416" width="5.5703125" style="1" customWidth="1"/>
    <col min="8417" max="8419" width="7.85546875" style="1" customWidth="1"/>
    <col min="8420" max="8420" width="23.28515625" style="1" customWidth="1"/>
    <col min="8421" max="8431" width="7.85546875" style="1" customWidth="1"/>
    <col min="8432" max="8432" width="21.42578125" style="1" customWidth="1"/>
    <col min="8433" max="8452" width="10.7109375" style="1" customWidth="1"/>
    <col min="8453" max="8453" width="19.85546875" style="1" customWidth="1"/>
    <col min="8454" max="8662" width="11.42578125" style="1"/>
    <col min="8663" max="8663" width="6.140625" style="1" customWidth="1"/>
    <col min="8664" max="8664" width="12.5703125" style="1" customWidth="1"/>
    <col min="8665" max="8665" width="10" style="1" customWidth="1"/>
    <col min="8666" max="8666" width="0" style="1" hidden="1" customWidth="1"/>
    <col min="8667" max="8667" width="40.28515625" style="1" customWidth="1"/>
    <col min="8668" max="8668" width="8" style="1" customWidth="1"/>
    <col min="8669" max="8669" width="5.140625" style="1" customWidth="1"/>
    <col min="8670" max="8672" width="5.5703125" style="1" customWidth="1"/>
    <col min="8673" max="8675" width="7.85546875" style="1" customWidth="1"/>
    <col min="8676" max="8676" width="23.28515625" style="1" customWidth="1"/>
    <col min="8677" max="8687" width="7.85546875" style="1" customWidth="1"/>
    <col min="8688" max="8688" width="21.42578125" style="1" customWidth="1"/>
    <col min="8689" max="8708" width="10.7109375" style="1" customWidth="1"/>
    <col min="8709" max="8709" width="19.85546875" style="1" customWidth="1"/>
    <col min="8710" max="8918" width="11.42578125" style="1"/>
    <col min="8919" max="8919" width="6.140625" style="1" customWidth="1"/>
    <col min="8920" max="8920" width="12.5703125" style="1" customWidth="1"/>
    <col min="8921" max="8921" width="10" style="1" customWidth="1"/>
    <col min="8922" max="8922" width="0" style="1" hidden="1" customWidth="1"/>
    <col min="8923" max="8923" width="40.28515625" style="1" customWidth="1"/>
    <col min="8924" max="8924" width="8" style="1" customWidth="1"/>
    <col min="8925" max="8925" width="5.140625" style="1" customWidth="1"/>
    <col min="8926" max="8928" width="5.5703125" style="1" customWidth="1"/>
    <col min="8929" max="8931" width="7.85546875" style="1" customWidth="1"/>
    <col min="8932" max="8932" width="23.28515625" style="1" customWidth="1"/>
    <col min="8933" max="8943" width="7.85546875" style="1" customWidth="1"/>
    <col min="8944" max="8944" width="21.42578125" style="1" customWidth="1"/>
    <col min="8945" max="8964" width="10.7109375" style="1" customWidth="1"/>
    <col min="8965" max="8965" width="19.85546875" style="1" customWidth="1"/>
    <col min="8966" max="9174" width="11.42578125" style="1"/>
    <col min="9175" max="9175" width="6.140625" style="1" customWidth="1"/>
    <col min="9176" max="9176" width="12.5703125" style="1" customWidth="1"/>
    <col min="9177" max="9177" width="10" style="1" customWidth="1"/>
    <col min="9178" max="9178" width="0" style="1" hidden="1" customWidth="1"/>
    <col min="9179" max="9179" width="40.28515625" style="1" customWidth="1"/>
    <col min="9180" max="9180" width="8" style="1" customWidth="1"/>
    <col min="9181" max="9181" width="5.140625" style="1" customWidth="1"/>
    <col min="9182" max="9184" width="5.5703125" style="1" customWidth="1"/>
    <col min="9185" max="9187" width="7.85546875" style="1" customWidth="1"/>
    <col min="9188" max="9188" width="23.28515625" style="1" customWidth="1"/>
    <col min="9189" max="9199" width="7.85546875" style="1" customWidth="1"/>
    <col min="9200" max="9200" width="21.42578125" style="1" customWidth="1"/>
    <col min="9201" max="9220" width="10.7109375" style="1" customWidth="1"/>
    <col min="9221" max="9221" width="19.85546875" style="1" customWidth="1"/>
    <col min="9222" max="9430" width="11.42578125" style="1"/>
    <col min="9431" max="9431" width="6.140625" style="1" customWidth="1"/>
    <col min="9432" max="9432" width="12.5703125" style="1" customWidth="1"/>
    <col min="9433" max="9433" width="10" style="1" customWidth="1"/>
    <col min="9434" max="9434" width="0" style="1" hidden="1" customWidth="1"/>
    <col min="9435" max="9435" width="40.28515625" style="1" customWidth="1"/>
    <col min="9436" max="9436" width="8" style="1" customWidth="1"/>
    <col min="9437" max="9437" width="5.140625" style="1" customWidth="1"/>
    <col min="9438" max="9440" width="5.5703125" style="1" customWidth="1"/>
    <col min="9441" max="9443" width="7.85546875" style="1" customWidth="1"/>
    <col min="9444" max="9444" width="23.28515625" style="1" customWidth="1"/>
    <col min="9445" max="9455" width="7.85546875" style="1" customWidth="1"/>
    <col min="9456" max="9456" width="21.42578125" style="1" customWidth="1"/>
    <col min="9457" max="9476" width="10.7109375" style="1" customWidth="1"/>
    <col min="9477" max="9477" width="19.85546875" style="1" customWidth="1"/>
    <col min="9478" max="9686" width="11.42578125" style="1"/>
    <col min="9687" max="9687" width="6.140625" style="1" customWidth="1"/>
    <col min="9688" max="9688" width="12.5703125" style="1" customWidth="1"/>
    <col min="9689" max="9689" width="10" style="1" customWidth="1"/>
    <col min="9690" max="9690" width="0" style="1" hidden="1" customWidth="1"/>
    <col min="9691" max="9691" width="40.28515625" style="1" customWidth="1"/>
    <col min="9692" max="9692" width="8" style="1" customWidth="1"/>
    <col min="9693" max="9693" width="5.140625" style="1" customWidth="1"/>
    <col min="9694" max="9696" width="5.5703125" style="1" customWidth="1"/>
    <col min="9697" max="9699" width="7.85546875" style="1" customWidth="1"/>
    <col min="9700" max="9700" width="23.28515625" style="1" customWidth="1"/>
    <col min="9701" max="9711" width="7.85546875" style="1" customWidth="1"/>
    <col min="9712" max="9712" width="21.42578125" style="1" customWidth="1"/>
    <col min="9713" max="9732" width="10.7109375" style="1" customWidth="1"/>
    <col min="9733" max="9733" width="19.85546875" style="1" customWidth="1"/>
    <col min="9734" max="9942" width="11.42578125" style="1"/>
    <col min="9943" max="9943" width="6.140625" style="1" customWidth="1"/>
    <col min="9944" max="9944" width="12.5703125" style="1" customWidth="1"/>
    <col min="9945" max="9945" width="10" style="1" customWidth="1"/>
    <col min="9946" max="9946" width="0" style="1" hidden="1" customWidth="1"/>
    <col min="9947" max="9947" width="40.28515625" style="1" customWidth="1"/>
    <col min="9948" max="9948" width="8" style="1" customWidth="1"/>
    <col min="9949" max="9949" width="5.140625" style="1" customWidth="1"/>
    <col min="9950" max="9952" width="5.5703125" style="1" customWidth="1"/>
    <col min="9953" max="9955" width="7.85546875" style="1" customWidth="1"/>
    <col min="9956" max="9956" width="23.28515625" style="1" customWidth="1"/>
    <col min="9957" max="9967" width="7.85546875" style="1" customWidth="1"/>
    <col min="9968" max="9968" width="21.42578125" style="1" customWidth="1"/>
    <col min="9969" max="9988" width="10.7109375" style="1" customWidth="1"/>
    <col min="9989" max="9989" width="19.85546875" style="1" customWidth="1"/>
    <col min="9990" max="10198" width="11.42578125" style="1"/>
    <col min="10199" max="10199" width="6.140625" style="1" customWidth="1"/>
    <col min="10200" max="10200" width="12.5703125" style="1" customWidth="1"/>
    <col min="10201" max="10201" width="10" style="1" customWidth="1"/>
    <col min="10202" max="10202" width="0" style="1" hidden="1" customWidth="1"/>
    <col min="10203" max="10203" width="40.28515625" style="1" customWidth="1"/>
    <col min="10204" max="10204" width="8" style="1" customWidth="1"/>
    <col min="10205" max="10205" width="5.140625" style="1" customWidth="1"/>
    <col min="10206" max="10208" width="5.5703125" style="1" customWidth="1"/>
    <col min="10209" max="10211" width="7.85546875" style="1" customWidth="1"/>
    <col min="10212" max="10212" width="23.28515625" style="1" customWidth="1"/>
    <col min="10213" max="10223" width="7.85546875" style="1" customWidth="1"/>
    <col min="10224" max="10224" width="21.42578125" style="1" customWidth="1"/>
    <col min="10225" max="10244" width="10.7109375" style="1" customWidth="1"/>
    <col min="10245" max="10245" width="19.85546875" style="1" customWidth="1"/>
    <col min="10246" max="10454" width="11.42578125" style="1"/>
    <col min="10455" max="10455" width="6.140625" style="1" customWidth="1"/>
    <col min="10456" max="10456" width="12.5703125" style="1" customWidth="1"/>
    <col min="10457" max="10457" width="10" style="1" customWidth="1"/>
    <col min="10458" max="10458" width="0" style="1" hidden="1" customWidth="1"/>
    <col min="10459" max="10459" width="40.28515625" style="1" customWidth="1"/>
    <col min="10460" max="10460" width="8" style="1" customWidth="1"/>
    <col min="10461" max="10461" width="5.140625" style="1" customWidth="1"/>
    <col min="10462" max="10464" width="5.5703125" style="1" customWidth="1"/>
    <col min="10465" max="10467" width="7.85546875" style="1" customWidth="1"/>
    <col min="10468" max="10468" width="23.28515625" style="1" customWidth="1"/>
    <col min="10469" max="10479" width="7.85546875" style="1" customWidth="1"/>
    <col min="10480" max="10480" width="21.42578125" style="1" customWidth="1"/>
    <col min="10481" max="10500" width="10.7109375" style="1" customWidth="1"/>
    <col min="10501" max="10501" width="19.85546875" style="1" customWidth="1"/>
    <col min="10502" max="10710" width="11.42578125" style="1"/>
    <col min="10711" max="10711" width="6.140625" style="1" customWidth="1"/>
    <col min="10712" max="10712" width="12.5703125" style="1" customWidth="1"/>
    <col min="10713" max="10713" width="10" style="1" customWidth="1"/>
    <col min="10714" max="10714" width="0" style="1" hidden="1" customWidth="1"/>
    <col min="10715" max="10715" width="40.28515625" style="1" customWidth="1"/>
    <col min="10716" max="10716" width="8" style="1" customWidth="1"/>
    <col min="10717" max="10717" width="5.140625" style="1" customWidth="1"/>
    <col min="10718" max="10720" width="5.5703125" style="1" customWidth="1"/>
    <col min="10721" max="10723" width="7.85546875" style="1" customWidth="1"/>
    <col min="10724" max="10724" width="23.28515625" style="1" customWidth="1"/>
    <col min="10725" max="10735" width="7.85546875" style="1" customWidth="1"/>
    <col min="10736" max="10736" width="21.42578125" style="1" customWidth="1"/>
    <col min="10737" max="10756" width="10.7109375" style="1" customWidth="1"/>
    <col min="10757" max="10757" width="19.85546875" style="1" customWidth="1"/>
    <col min="10758" max="10966" width="11.42578125" style="1"/>
    <col min="10967" max="10967" width="6.140625" style="1" customWidth="1"/>
    <col min="10968" max="10968" width="12.5703125" style="1" customWidth="1"/>
    <col min="10969" max="10969" width="10" style="1" customWidth="1"/>
    <col min="10970" max="10970" width="0" style="1" hidden="1" customWidth="1"/>
    <col min="10971" max="10971" width="40.28515625" style="1" customWidth="1"/>
    <col min="10972" max="10972" width="8" style="1" customWidth="1"/>
    <col min="10973" max="10973" width="5.140625" style="1" customWidth="1"/>
    <col min="10974" max="10976" width="5.5703125" style="1" customWidth="1"/>
    <col min="10977" max="10979" width="7.85546875" style="1" customWidth="1"/>
    <col min="10980" max="10980" width="23.28515625" style="1" customWidth="1"/>
    <col min="10981" max="10991" width="7.85546875" style="1" customWidth="1"/>
    <col min="10992" max="10992" width="21.42578125" style="1" customWidth="1"/>
    <col min="10993" max="11012" width="10.7109375" style="1" customWidth="1"/>
    <col min="11013" max="11013" width="19.85546875" style="1" customWidth="1"/>
    <col min="11014" max="11222" width="11.42578125" style="1"/>
    <col min="11223" max="11223" width="6.140625" style="1" customWidth="1"/>
    <col min="11224" max="11224" width="12.5703125" style="1" customWidth="1"/>
    <col min="11225" max="11225" width="10" style="1" customWidth="1"/>
    <col min="11226" max="11226" width="0" style="1" hidden="1" customWidth="1"/>
    <col min="11227" max="11227" width="40.28515625" style="1" customWidth="1"/>
    <col min="11228" max="11228" width="8" style="1" customWidth="1"/>
    <col min="11229" max="11229" width="5.140625" style="1" customWidth="1"/>
    <col min="11230" max="11232" width="5.5703125" style="1" customWidth="1"/>
    <col min="11233" max="11235" width="7.85546875" style="1" customWidth="1"/>
    <col min="11236" max="11236" width="23.28515625" style="1" customWidth="1"/>
    <col min="11237" max="11247" width="7.85546875" style="1" customWidth="1"/>
    <col min="11248" max="11248" width="21.42578125" style="1" customWidth="1"/>
    <col min="11249" max="11268" width="10.7109375" style="1" customWidth="1"/>
    <col min="11269" max="11269" width="19.85546875" style="1" customWidth="1"/>
    <col min="11270" max="11478" width="11.42578125" style="1"/>
    <col min="11479" max="11479" width="6.140625" style="1" customWidth="1"/>
    <col min="11480" max="11480" width="12.5703125" style="1" customWidth="1"/>
    <col min="11481" max="11481" width="10" style="1" customWidth="1"/>
    <col min="11482" max="11482" width="0" style="1" hidden="1" customWidth="1"/>
    <col min="11483" max="11483" width="40.28515625" style="1" customWidth="1"/>
    <col min="11484" max="11484" width="8" style="1" customWidth="1"/>
    <col min="11485" max="11485" width="5.140625" style="1" customWidth="1"/>
    <col min="11486" max="11488" width="5.5703125" style="1" customWidth="1"/>
    <col min="11489" max="11491" width="7.85546875" style="1" customWidth="1"/>
    <col min="11492" max="11492" width="23.28515625" style="1" customWidth="1"/>
    <col min="11493" max="11503" width="7.85546875" style="1" customWidth="1"/>
    <col min="11504" max="11504" width="21.42578125" style="1" customWidth="1"/>
    <col min="11505" max="11524" width="10.7109375" style="1" customWidth="1"/>
    <col min="11525" max="11525" width="19.85546875" style="1" customWidth="1"/>
    <col min="11526" max="11734" width="11.42578125" style="1"/>
    <col min="11735" max="11735" width="6.140625" style="1" customWidth="1"/>
    <col min="11736" max="11736" width="12.5703125" style="1" customWidth="1"/>
    <col min="11737" max="11737" width="10" style="1" customWidth="1"/>
    <col min="11738" max="11738" width="0" style="1" hidden="1" customWidth="1"/>
    <col min="11739" max="11739" width="40.28515625" style="1" customWidth="1"/>
    <col min="11740" max="11740" width="8" style="1" customWidth="1"/>
    <col min="11741" max="11741" width="5.140625" style="1" customWidth="1"/>
    <col min="11742" max="11744" width="5.5703125" style="1" customWidth="1"/>
    <col min="11745" max="11747" width="7.85546875" style="1" customWidth="1"/>
    <col min="11748" max="11748" width="23.28515625" style="1" customWidth="1"/>
    <col min="11749" max="11759" width="7.85546875" style="1" customWidth="1"/>
    <col min="11760" max="11760" width="21.42578125" style="1" customWidth="1"/>
    <col min="11761" max="11780" width="10.7109375" style="1" customWidth="1"/>
    <col min="11781" max="11781" width="19.85546875" style="1" customWidth="1"/>
    <col min="11782" max="11990" width="11.42578125" style="1"/>
    <col min="11991" max="11991" width="6.140625" style="1" customWidth="1"/>
    <col min="11992" max="11992" width="12.5703125" style="1" customWidth="1"/>
    <col min="11993" max="11993" width="10" style="1" customWidth="1"/>
    <col min="11994" max="11994" width="0" style="1" hidden="1" customWidth="1"/>
    <col min="11995" max="11995" width="40.28515625" style="1" customWidth="1"/>
    <col min="11996" max="11996" width="8" style="1" customWidth="1"/>
    <col min="11997" max="11997" width="5.140625" style="1" customWidth="1"/>
    <col min="11998" max="12000" width="5.5703125" style="1" customWidth="1"/>
    <col min="12001" max="12003" width="7.85546875" style="1" customWidth="1"/>
    <col min="12004" max="12004" width="23.28515625" style="1" customWidth="1"/>
    <col min="12005" max="12015" width="7.85546875" style="1" customWidth="1"/>
    <col min="12016" max="12016" width="21.42578125" style="1" customWidth="1"/>
    <col min="12017" max="12036" width="10.7109375" style="1" customWidth="1"/>
    <col min="12037" max="12037" width="19.85546875" style="1" customWidth="1"/>
    <col min="12038" max="12246" width="11.42578125" style="1"/>
    <col min="12247" max="12247" width="6.140625" style="1" customWidth="1"/>
    <col min="12248" max="12248" width="12.5703125" style="1" customWidth="1"/>
    <col min="12249" max="12249" width="10" style="1" customWidth="1"/>
    <col min="12250" max="12250" width="0" style="1" hidden="1" customWidth="1"/>
    <col min="12251" max="12251" width="40.28515625" style="1" customWidth="1"/>
    <col min="12252" max="12252" width="8" style="1" customWidth="1"/>
    <col min="12253" max="12253" width="5.140625" style="1" customWidth="1"/>
    <col min="12254" max="12256" width="5.5703125" style="1" customWidth="1"/>
    <col min="12257" max="12259" width="7.85546875" style="1" customWidth="1"/>
    <col min="12260" max="12260" width="23.28515625" style="1" customWidth="1"/>
    <col min="12261" max="12271" width="7.85546875" style="1" customWidth="1"/>
    <col min="12272" max="12272" width="21.42578125" style="1" customWidth="1"/>
    <col min="12273" max="12292" width="10.7109375" style="1" customWidth="1"/>
    <col min="12293" max="12293" width="19.85546875" style="1" customWidth="1"/>
    <col min="12294" max="12502" width="11.42578125" style="1"/>
    <col min="12503" max="12503" width="6.140625" style="1" customWidth="1"/>
    <col min="12504" max="12504" width="12.5703125" style="1" customWidth="1"/>
    <col min="12505" max="12505" width="10" style="1" customWidth="1"/>
    <col min="12506" max="12506" width="0" style="1" hidden="1" customWidth="1"/>
    <col min="12507" max="12507" width="40.28515625" style="1" customWidth="1"/>
    <col min="12508" max="12508" width="8" style="1" customWidth="1"/>
    <col min="12509" max="12509" width="5.140625" style="1" customWidth="1"/>
    <col min="12510" max="12512" width="5.5703125" style="1" customWidth="1"/>
    <col min="12513" max="12515" width="7.85546875" style="1" customWidth="1"/>
    <col min="12516" max="12516" width="23.28515625" style="1" customWidth="1"/>
    <col min="12517" max="12527" width="7.85546875" style="1" customWidth="1"/>
    <col min="12528" max="12528" width="21.42578125" style="1" customWidth="1"/>
    <col min="12529" max="12548" width="10.7109375" style="1" customWidth="1"/>
    <col min="12549" max="12549" width="19.85546875" style="1" customWidth="1"/>
    <col min="12550" max="12758" width="11.42578125" style="1"/>
    <col min="12759" max="12759" width="6.140625" style="1" customWidth="1"/>
    <col min="12760" max="12760" width="12.5703125" style="1" customWidth="1"/>
    <col min="12761" max="12761" width="10" style="1" customWidth="1"/>
    <col min="12762" max="12762" width="0" style="1" hidden="1" customWidth="1"/>
    <col min="12763" max="12763" width="40.28515625" style="1" customWidth="1"/>
    <col min="12764" max="12764" width="8" style="1" customWidth="1"/>
    <col min="12765" max="12765" width="5.140625" style="1" customWidth="1"/>
    <col min="12766" max="12768" width="5.5703125" style="1" customWidth="1"/>
    <col min="12769" max="12771" width="7.85546875" style="1" customWidth="1"/>
    <col min="12772" max="12772" width="23.28515625" style="1" customWidth="1"/>
    <col min="12773" max="12783" width="7.85546875" style="1" customWidth="1"/>
    <col min="12784" max="12784" width="21.42578125" style="1" customWidth="1"/>
    <col min="12785" max="12804" width="10.7109375" style="1" customWidth="1"/>
    <col min="12805" max="12805" width="19.85546875" style="1" customWidth="1"/>
    <col min="12806" max="13014" width="11.42578125" style="1"/>
    <col min="13015" max="13015" width="6.140625" style="1" customWidth="1"/>
    <col min="13016" max="13016" width="12.5703125" style="1" customWidth="1"/>
    <col min="13017" max="13017" width="10" style="1" customWidth="1"/>
    <col min="13018" max="13018" width="0" style="1" hidden="1" customWidth="1"/>
    <col min="13019" max="13019" width="40.28515625" style="1" customWidth="1"/>
    <col min="13020" max="13020" width="8" style="1" customWidth="1"/>
    <col min="13021" max="13021" width="5.140625" style="1" customWidth="1"/>
    <col min="13022" max="13024" width="5.5703125" style="1" customWidth="1"/>
    <col min="13025" max="13027" width="7.85546875" style="1" customWidth="1"/>
    <col min="13028" max="13028" width="23.28515625" style="1" customWidth="1"/>
    <col min="13029" max="13039" width="7.85546875" style="1" customWidth="1"/>
    <col min="13040" max="13040" width="21.42578125" style="1" customWidth="1"/>
    <col min="13041" max="13060" width="10.7109375" style="1" customWidth="1"/>
    <col min="13061" max="13061" width="19.85546875" style="1" customWidth="1"/>
    <col min="13062" max="13270" width="11.42578125" style="1"/>
    <col min="13271" max="13271" width="6.140625" style="1" customWidth="1"/>
    <col min="13272" max="13272" width="12.5703125" style="1" customWidth="1"/>
    <col min="13273" max="13273" width="10" style="1" customWidth="1"/>
    <col min="13274" max="13274" width="0" style="1" hidden="1" customWidth="1"/>
    <col min="13275" max="13275" width="40.28515625" style="1" customWidth="1"/>
    <col min="13276" max="13276" width="8" style="1" customWidth="1"/>
    <col min="13277" max="13277" width="5.140625" style="1" customWidth="1"/>
    <col min="13278" max="13280" width="5.5703125" style="1" customWidth="1"/>
    <col min="13281" max="13283" width="7.85546875" style="1" customWidth="1"/>
    <col min="13284" max="13284" width="23.28515625" style="1" customWidth="1"/>
    <col min="13285" max="13295" width="7.85546875" style="1" customWidth="1"/>
    <col min="13296" max="13296" width="21.42578125" style="1" customWidth="1"/>
    <col min="13297" max="13316" width="10.7109375" style="1" customWidth="1"/>
    <col min="13317" max="13317" width="19.85546875" style="1" customWidth="1"/>
    <col min="13318" max="13526" width="11.42578125" style="1"/>
    <col min="13527" max="13527" width="6.140625" style="1" customWidth="1"/>
    <col min="13528" max="13528" width="12.5703125" style="1" customWidth="1"/>
    <col min="13529" max="13529" width="10" style="1" customWidth="1"/>
    <col min="13530" max="13530" width="0" style="1" hidden="1" customWidth="1"/>
    <col min="13531" max="13531" width="40.28515625" style="1" customWidth="1"/>
    <col min="13532" max="13532" width="8" style="1" customWidth="1"/>
    <col min="13533" max="13533" width="5.140625" style="1" customWidth="1"/>
    <col min="13534" max="13536" width="5.5703125" style="1" customWidth="1"/>
    <col min="13537" max="13539" width="7.85546875" style="1" customWidth="1"/>
    <col min="13540" max="13540" width="23.28515625" style="1" customWidth="1"/>
    <col min="13541" max="13551" width="7.85546875" style="1" customWidth="1"/>
    <col min="13552" max="13552" width="21.42578125" style="1" customWidth="1"/>
    <col min="13553" max="13572" width="10.7109375" style="1" customWidth="1"/>
    <col min="13573" max="13573" width="19.85546875" style="1" customWidth="1"/>
    <col min="13574" max="13782" width="11.42578125" style="1"/>
    <col min="13783" max="13783" width="6.140625" style="1" customWidth="1"/>
    <col min="13784" max="13784" width="12.5703125" style="1" customWidth="1"/>
    <col min="13785" max="13785" width="10" style="1" customWidth="1"/>
    <col min="13786" max="13786" width="0" style="1" hidden="1" customWidth="1"/>
    <col min="13787" max="13787" width="40.28515625" style="1" customWidth="1"/>
    <col min="13788" max="13788" width="8" style="1" customWidth="1"/>
    <col min="13789" max="13789" width="5.140625" style="1" customWidth="1"/>
    <col min="13790" max="13792" width="5.5703125" style="1" customWidth="1"/>
    <col min="13793" max="13795" width="7.85546875" style="1" customWidth="1"/>
    <col min="13796" max="13796" width="23.28515625" style="1" customWidth="1"/>
    <col min="13797" max="13807" width="7.85546875" style="1" customWidth="1"/>
    <col min="13808" max="13808" width="21.42578125" style="1" customWidth="1"/>
    <col min="13809" max="13828" width="10.7109375" style="1" customWidth="1"/>
    <col min="13829" max="13829" width="19.85546875" style="1" customWidth="1"/>
    <col min="13830" max="14038" width="11.42578125" style="1"/>
    <col min="14039" max="14039" width="6.140625" style="1" customWidth="1"/>
    <col min="14040" max="14040" width="12.5703125" style="1" customWidth="1"/>
    <col min="14041" max="14041" width="10" style="1" customWidth="1"/>
    <col min="14042" max="14042" width="0" style="1" hidden="1" customWidth="1"/>
    <col min="14043" max="14043" width="40.28515625" style="1" customWidth="1"/>
    <col min="14044" max="14044" width="8" style="1" customWidth="1"/>
    <col min="14045" max="14045" width="5.140625" style="1" customWidth="1"/>
    <col min="14046" max="14048" width="5.5703125" style="1" customWidth="1"/>
    <col min="14049" max="14051" width="7.85546875" style="1" customWidth="1"/>
    <col min="14052" max="14052" width="23.28515625" style="1" customWidth="1"/>
    <col min="14053" max="14063" width="7.85546875" style="1" customWidth="1"/>
    <col min="14064" max="14064" width="21.42578125" style="1" customWidth="1"/>
    <col min="14065" max="14084" width="10.7109375" style="1" customWidth="1"/>
    <col min="14085" max="14085" width="19.85546875" style="1" customWidth="1"/>
    <col min="14086" max="14294" width="11.42578125" style="1"/>
    <col min="14295" max="14295" width="6.140625" style="1" customWidth="1"/>
    <col min="14296" max="14296" width="12.5703125" style="1" customWidth="1"/>
    <col min="14297" max="14297" width="10" style="1" customWidth="1"/>
    <col min="14298" max="14298" width="0" style="1" hidden="1" customWidth="1"/>
    <col min="14299" max="14299" width="40.28515625" style="1" customWidth="1"/>
    <col min="14300" max="14300" width="8" style="1" customWidth="1"/>
    <col min="14301" max="14301" width="5.140625" style="1" customWidth="1"/>
    <col min="14302" max="14304" width="5.5703125" style="1" customWidth="1"/>
    <col min="14305" max="14307" width="7.85546875" style="1" customWidth="1"/>
    <col min="14308" max="14308" width="23.28515625" style="1" customWidth="1"/>
    <col min="14309" max="14319" width="7.85546875" style="1" customWidth="1"/>
    <col min="14320" max="14320" width="21.42578125" style="1" customWidth="1"/>
    <col min="14321" max="14340" width="10.7109375" style="1" customWidth="1"/>
    <col min="14341" max="14341" width="19.85546875" style="1" customWidth="1"/>
    <col min="14342" max="14550" width="11.42578125" style="1"/>
    <col min="14551" max="14551" width="6.140625" style="1" customWidth="1"/>
    <col min="14552" max="14552" width="12.5703125" style="1" customWidth="1"/>
    <col min="14553" max="14553" width="10" style="1" customWidth="1"/>
    <col min="14554" max="14554" width="0" style="1" hidden="1" customWidth="1"/>
    <col min="14555" max="14555" width="40.28515625" style="1" customWidth="1"/>
    <col min="14556" max="14556" width="8" style="1" customWidth="1"/>
    <col min="14557" max="14557" width="5.140625" style="1" customWidth="1"/>
    <col min="14558" max="14560" width="5.5703125" style="1" customWidth="1"/>
    <col min="14561" max="14563" width="7.85546875" style="1" customWidth="1"/>
    <col min="14564" max="14564" width="23.28515625" style="1" customWidth="1"/>
    <col min="14565" max="14575" width="7.85546875" style="1" customWidth="1"/>
    <col min="14576" max="14576" width="21.42578125" style="1" customWidth="1"/>
    <col min="14577" max="14596" width="10.7109375" style="1" customWidth="1"/>
    <col min="14597" max="14597" width="19.85546875" style="1" customWidth="1"/>
    <col min="14598" max="14806" width="11.42578125" style="1"/>
    <col min="14807" max="14807" width="6.140625" style="1" customWidth="1"/>
    <col min="14808" max="14808" width="12.5703125" style="1" customWidth="1"/>
    <col min="14809" max="14809" width="10" style="1" customWidth="1"/>
    <col min="14810" max="14810" width="0" style="1" hidden="1" customWidth="1"/>
    <col min="14811" max="14811" width="40.28515625" style="1" customWidth="1"/>
    <col min="14812" max="14812" width="8" style="1" customWidth="1"/>
    <col min="14813" max="14813" width="5.140625" style="1" customWidth="1"/>
    <col min="14814" max="14816" width="5.5703125" style="1" customWidth="1"/>
    <col min="14817" max="14819" width="7.85546875" style="1" customWidth="1"/>
    <col min="14820" max="14820" width="23.28515625" style="1" customWidth="1"/>
    <col min="14821" max="14831" width="7.85546875" style="1" customWidth="1"/>
    <col min="14832" max="14832" width="21.42578125" style="1" customWidth="1"/>
    <col min="14833" max="14852" width="10.7109375" style="1" customWidth="1"/>
    <col min="14853" max="14853" width="19.85546875" style="1" customWidth="1"/>
    <col min="14854" max="15062" width="11.42578125" style="1"/>
    <col min="15063" max="15063" width="6.140625" style="1" customWidth="1"/>
    <col min="15064" max="15064" width="12.5703125" style="1" customWidth="1"/>
    <col min="15065" max="15065" width="10" style="1" customWidth="1"/>
    <col min="15066" max="15066" width="0" style="1" hidden="1" customWidth="1"/>
    <col min="15067" max="15067" width="40.28515625" style="1" customWidth="1"/>
    <col min="15068" max="15068" width="8" style="1" customWidth="1"/>
    <col min="15069" max="15069" width="5.140625" style="1" customWidth="1"/>
    <col min="15070" max="15072" width="5.5703125" style="1" customWidth="1"/>
    <col min="15073" max="15075" width="7.85546875" style="1" customWidth="1"/>
    <col min="15076" max="15076" width="23.28515625" style="1" customWidth="1"/>
    <col min="15077" max="15087" width="7.85546875" style="1" customWidth="1"/>
    <col min="15088" max="15088" width="21.42578125" style="1" customWidth="1"/>
    <col min="15089" max="15108" width="10.7109375" style="1" customWidth="1"/>
    <col min="15109" max="15109" width="19.85546875" style="1" customWidth="1"/>
    <col min="15110" max="15318" width="11.42578125" style="1"/>
    <col min="15319" max="15319" width="6.140625" style="1" customWidth="1"/>
    <col min="15320" max="15320" width="12.5703125" style="1" customWidth="1"/>
    <col min="15321" max="15321" width="10" style="1" customWidth="1"/>
    <col min="15322" max="15322" width="0" style="1" hidden="1" customWidth="1"/>
    <col min="15323" max="15323" width="40.28515625" style="1" customWidth="1"/>
    <col min="15324" max="15324" width="8" style="1" customWidth="1"/>
    <col min="15325" max="15325" width="5.140625" style="1" customWidth="1"/>
    <col min="15326" max="15328" width="5.5703125" style="1" customWidth="1"/>
    <col min="15329" max="15331" width="7.85546875" style="1" customWidth="1"/>
    <col min="15332" max="15332" width="23.28515625" style="1" customWidth="1"/>
    <col min="15333" max="15343" width="7.85546875" style="1" customWidth="1"/>
    <col min="15344" max="15344" width="21.42578125" style="1" customWidth="1"/>
    <col min="15345" max="15364" width="10.7109375" style="1" customWidth="1"/>
    <col min="15365" max="15365" width="19.85546875" style="1" customWidth="1"/>
    <col min="15366" max="15574" width="11.42578125" style="1"/>
    <col min="15575" max="15575" width="6.140625" style="1" customWidth="1"/>
    <col min="15576" max="15576" width="12.5703125" style="1" customWidth="1"/>
    <col min="15577" max="15577" width="10" style="1" customWidth="1"/>
    <col min="15578" max="15578" width="0" style="1" hidden="1" customWidth="1"/>
    <col min="15579" max="15579" width="40.28515625" style="1" customWidth="1"/>
    <col min="15580" max="15580" width="8" style="1" customWidth="1"/>
    <col min="15581" max="15581" width="5.140625" style="1" customWidth="1"/>
    <col min="15582" max="15584" width="5.5703125" style="1" customWidth="1"/>
    <col min="15585" max="15587" width="7.85546875" style="1" customWidth="1"/>
    <col min="15588" max="15588" width="23.28515625" style="1" customWidth="1"/>
    <col min="15589" max="15599" width="7.85546875" style="1" customWidth="1"/>
    <col min="15600" max="15600" width="21.42578125" style="1" customWidth="1"/>
    <col min="15601" max="15620" width="10.7109375" style="1" customWidth="1"/>
    <col min="15621" max="15621" width="19.85546875" style="1" customWidth="1"/>
    <col min="15622" max="15830" width="11.42578125" style="1"/>
    <col min="15831" max="15831" width="6.140625" style="1" customWidth="1"/>
    <col min="15832" max="15832" width="12.5703125" style="1" customWidth="1"/>
    <col min="15833" max="15833" width="10" style="1" customWidth="1"/>
    <col min="15834" max="15834" width="0" style="1" hidden="1" customWidth="1"/>
    <col min="15835" max="15835" width="40.28515625" style="1" customWidth="1"/>
    <col min="15836" max="15836" width="8" style="1" customWidth="1"/>
    <col min="15837" max="15837" width="5.140625" style="1" customWidth="1"/>
    <col min="15838" max="15840" width="5.5703125" style="1" customWidth="1"/>
    <col min="15841" max="15843" width="7.85546875" style="1" customWidth="1"/>
    <col min="15844" max="15844" width="23.28515625" style="1" customWidth="1"/>
    <col min="15845" max="15855" width="7.85546875" style="1" customWidth="1"/>
    <col min="15856" max="15856" width="21.42578125" style="1" customWidth="1"/>
    <col min="15857" max="15876" width="10.7109375" style="1" customWidth="1"/>
    <col min="15877" max="15877" width="19.85546875" style="1" customWidth="1"/>
    <col min="15878" max="16086" width="11.42578125" style="1"/>
    <col min="16087" max="16087" width="6.140625" style="1" customWidth="1"/>
    <col min="16088" max="16088" width="12.5703125" style="1" customWidth="1"/>
    <col min="16089" max="16089" width="10" style="1" customWidth="1"/>
    <col min="16090" max="16090" width="0" style="1" hidden="1" customWidth="1"/>
    <col min="16091" max="16091" width="40.28515625" style="1" customWidth="1"/>
    <col min="16092" max="16092" width="8" style="1" customWidth="1"/>
    <col min="16093" max="16093" width="5.140625" style="1" customWidth="1"/>
    <col min="16094" max="16096" width="5.5703125" style="1" customWidth="1"/>
    <col min="16097" max="16099" width="7.85546875" style="1" customWidth="1"/>
    <col min="16100" max="16100" width="23.28515625" style="1" customWidth="1"/>
    <col min="16101" max="16111" width="7.85546875" style="1" customWidth="1"/>
    <col min="16112" max="16112" width="21.42578125" style="1" customWidth="1"/>
    <col min="16113" max="16132" width="10.7109375" style="1" customWidth="1"/>
    <col min="16133" max="16133" width="19.85546875" style="1" customWidth="1"/>
    <col min="16134" max="16384" width="11.42578125" style="1"/>
  </cols>
  <sheetData>
    <row r="1" spans="1:24" ht="18" x14ac:dyDescent="0.25">
      <c r="A1" s="303" t="s">
        <v>0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4" x14ac:dyDescent="0.2">
      <c r="A2" s="2" t="s">
        <v>1</v>
      </c>
      <c r="B2" s="3"/>
      <c r="C2" s="3"/>
      <c r="D2" s="3"/>
      <c r="E2" s="5"/>
      <c r="F2" s="4"/>
      <c r="G2" s="4"/>
      <c r="H2" s="3"/>
      <c r="I2" s="3"/>
      <c r="J2" s="3"/>
      <c r="K2" s="3"/>
      <c r="L2" s="3"/>
      <c r="M2" s="3"/>
      <c r="N2" s="3"/>
      <c r="O2" s="3"/>
      <c r="P2" s="5"/>
      <c r="Q2" s="5"/>
      <c r="R2" s="5"/>
      <c r="S2" s="5"/>
      <c r="T2" s="5"/>
      <c r="U2" s="5"/>
    </row>
    <row r="3" spans="1:24" x14ac:dyDescent="0.2">
      <c r="A3" s="305" t="s">
        <v>229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6"/>
      <c r="R3" s="85"/>
      <c r="S3" s="148"/>
      <c r="T3" s="85"/>
      <c r="U3" s="6"/>
    </row>
    <row r="4" spans="1:24" x14ac:dyDescent="0.2">
      <c r="A4" s="3" t="s">
        <v>2</v>
      </c>
      <c r="B4" s="5"/>
      <c r="C4" s="5"/>
      <c r="D4" s="5"/>
      <c r="E4" s="5"/>
      <c r="F4" s="4"/>
      <c r="G4" s="4"/>
      <c r="H4" s="7" t="s">
        <v>3</v>
      </c>
      <c r="I4" s="5">
        <v>35</v>
      </c>
      <c r="J4" s="5"/>
      <c r="K4" s="5"/>
      <c r="L4" s="89" t="s">
        <v>167</v>
      </c>
      <c r="M4" s="5"/>
      <c r="N4" s="5"/>
      <c r="O4" s="5"/>
      <c r="P4" s="5">
        <v>440</v>
      </c>
      <c r="Q4" s="89" t="s">
        <v>168</v>
      </c>
      <c r="R4" s="5"/>
      <c r="S4" s="5"/>
      <c r="T4" s="5">
        <v>220</v>
      </c>
      <c r="U4" s="5"/>
    </row>
    <row r="5" spans="1:24" x14ac:dyDescent="0.2">
      <c r="A5" s="2" t="s">
        <v>4</v>
      </c>
      <c r="B5" s="5"/>
      <c r="C5" s="5"/>
      <c r="D5" s="5"/>
      <c r="E5" s="5"/>
      <c r="F5" s="4"/>
      <c r="G5" s="4"/>
      <c r="H5" s="7" t="s">
        <v>165</v>
      </c>
      <c r="I5" s="5">
        <f>6.5*211</f>
        <v>1371.5</v>
      </c>
      <c r="J5" s="5"/>
      <c r="K5" s="5"/>
      <c r="L5" s="89" t="s">
        <v>166</v>
      </c>
      <c r="M5" s="5"/>
      <c r="N5" s="5"/>
      <c r="O5" s="5"/>
      <c r="P5" s="5">
        <f>11.5*160</f>
        <v>1840</v>
      </c>
      <c r="Q5" s="5"/>
      <c r="R5" s="5"/>
      <c r="S5" s="5"/>
      <c r="T5" s="5"/>
      <c r="U5" s="5"/>
    </row>
    <row r="6" spans="1:24" ht="22.5" customHeight="1" x14ac:dyDescent="0.2">
      <c r="A6" s="307" t="s">
        <v>5</v>
      </c>
      <c r="B6" s="307" t="s">
        <v>6</v>
      </c>
      <c r="C6" s="307" t="s">
        <v>92</v>
      </c>
      <c r="D6" s="307" t="s">
        <v>7</v>
      </c>
      <c r="E6" s="309" t="s">
        <v>8</v>
      </c>
      <c r="F6" s="8" t="s">
        <v>9</v>
      </c>
      <c r="G6" s="309" t="s">
        <v>134</v>
      </c>
      <c r="H6" s="307" t="s">
        <v>10</v>
      </c>
      <c r="I6" s="309" t="s">
        <v>11</v>
      </c>
      <c r="J6" s="311" t="s">
        <v>12</v>
      </c>
      <c r="K6" s="312"/>
      <c r="L6" s="312"/>
      <c r="M6" s="313"/>
      <c r="N6" s="311" t="s">
        <v>13</v>
      </c>
      <c r="O6" s="313"/>
      <c r="P6" s="309" t="s">
        <v>14</v>
      </c>
      <c r="Q6" s="309" t="s">
        <v>15</v>
      </c>
      <c r="R6" s="309" t="s">
        <v>162</v>
      </c>
      <c r="S6" s="149" t="s">
        <v>253</v>
      </c>
      <c r="T6" s="309" t="s">
        <v>163</v>
      </c>
      <c r="U6" s="294" t="s">
        <v>16</v>
      </c>
      <c r="V6" s="294" t="s">
        <v>176</v>
      </c>
      <c r="W6" s="294" t="s">
        <v>169</v>
      </c>
      <c r="X6" s="285" t="s">
        <v>287</v>
      </c>
    </row>
    <row r="7" spans="1:24" ht="22.5" x14ac:dyDescent="0.2">
      <c r="A7" s="308"/>
      <c r="B7" s="308"/>
      <c r="C7" s="308"/>
      <c r="D7" s="308"/>
      <c r="E7" s="310"/>
      <c r="F7" s="9"/>
      <c r="G7" s="310"/>
      <c r="H7" s="308"/>
      <c r="I7" s="310"/>
      <c r="J7" s="8" t="s">
        <v>17</v>
      </c>
      <c r="K7" s="8" t="s">
        <v>18</v>
      </c>
      <c r="L7" s="8" t="s">
        <v>19</v>
      </c>
      <c r="M7" s="10" t="s">
        <v>20</v>
      </c>
      <c r="N7" s="11" t="s">
        <v>21</v>
      </c>
      <c r="O7" s="11" t="s">
        <v>22</v>
      </c>
      <c r="P7" s="310"/>
      <c r="Q7" s="310"/>
      <c r="R7" s="310"/>
      <c r="S7" s="150" t="s">
        <v>254</v>
      </c>
      <c r="T7" s="310"/>
      <c r="U7" s="295"/>
      <c r="V7" s="295"/>
      <c r="W7" s="295"/>
      <c r="X7" s="285"/>
    </row>
    <row r="8" spans="1:24" x14ac:dyDescent="0.2">
      <c r="A8" s="12"/>
      <c r="B8" s="12"/>
      <c r="C8" s="12"/>
      <c r="D8" s="12"/>
      <c r="E8" s="13"/>
      <c r="F8" s="14"/>
      <c r="G8" s="78"/>
      <c r="H8" s="15" t="s">
        <v>23</v>
      </c>
      <c r="I8" s="16"/>
      <c r="J8" s="13"/>
      <c r="K8" s="13"/>
      <c r="L8" s="13"/>
      <c r="M8" s="17"/>
      <c r="N8" s="18"/>
      <c r="O8" s="18"/>
      <c r="P8" s="19"/>
      <c r="Q8" s="20"/>
      <c r="R8" s="86"/>
      <c r="S8" s="86"/>
      <c r="T8" s="86"/>
      <c r="U8" s="21"/>
      <c r="V8" s="19"/>
      <c r="W8" s="19"/>
      <c r="X8" s="243"/>
    </row>
    <row r="9" spans="1:24" ht="22.5" x14ac:dyDescent="0.2">
      <c r="A9" s="48">
        <v>3</v>
      </c>
      <c r="B9" s="25" t="s">
        <v>30</v>
      </c>
      <c r="C9" s="23" t="s">
        <v>116</v>
      </c>
      <c r="D9" s="23" t="s">
        <v>24</v>
      </c>
      <c r="E9" s="25">
        <v>681307</v>
      </c>
      <c r="F9" s="31"/>
      <c r="G9" s="79"/>
      <c r="H9" s="24" t="s">
        <v>23</v>
      </c>
      <c r="I9" s="38"/>
      <c r="J9" s="58" t="s">
        <v>106</v>
      </c>
      <c r="K9" s="58"/>
      <c r="L9" s="58"/>
      <c r="M9" s="59"/>
      <c r="N9" s="62">
        <v>41736</v>
      </c>
      <c r="O9" s="62">
        <v>41736</v>
      </c>
      <c r="P9" s="34"/>
      <c r="Q9" s="35" t="s">
        <v>148</v>
      </c>
      <c r="R9" s="91">
        <f t="shared" ref="R9:R17" si="0">IF(C9="NOC",(4-(COUNTIF(J9:M9,"EP")+COUNTBLANK(J9:M9)))*$T$4,(4-(COUNTIF(J9:M9,"EP")+COUNTBLANK(J9:M9)))*$P$4)</f>
        <v>0</v>
      </c>
      <c r="S9" s="324">
        <v>4</v>
      </c>
      <c r="T9" s="329">
        <f>R18-S9*$I$5</f>
        <v>2434</v>
      </c>
      <c r="U9" s="329">
        <f>T9/$P$5</f>
        <v>1.3228260869565218</v>
      </c>
      <c r="V9" s="314">
        <v>1</v>
      </c>
      <c r="W9" s="287" t="s">
        <v>268</v>
      </c>
      <c r="X9" s="1" t="s">
        <v>288</v>
      </c>
    </row>
    <row r="10" spans="1:24" x14ac:dyDescent="0.2">
      <c r="A10" s="48"/>
      <c r="B10" s="23" t="s">
        <v>118</v>
      </c>
      <c r="C10" s="23" t="s">
        <v>117</v>
      </c>
      <c r="D10" s="23" t="s">
        <v>24</v>
      </c>
      <c r="E10" s="25">
        <v>822594</v>
      </c>
      <c r="F10" s="31"/>
      <c r="G10" s="79"/>
      <c r="H10" s="24" t="s">
        <v>119</v>
      </c>
      <c r="I10" s="38"/>
      <c r="J10" s="58" t="s">
        <v>131</v>
      </c>
      <c r="K10" s="58" t="s">
        <v>132</v>
      </c>
      <c r="L10" s="58" t="s">
        <v>230</v>
      </c>
      <c r="M10" s="59" t="s">
        <v>231</v>
      </c>
      <c r="N10" s="62">
        <v>41904</v>
      </c>
      <c r="O10" s="62"/>
      <c r="P10" s="34"/>
      <c r="Q10" s="35" t="s">
        <v>149</v>
      </c>
      <c r="R10" s="91">
        <f t="shared" si="0"/>
        <v>880</v>
      </c>
      <c r="S10" s="325"/>
      <c r="T10" s="329"/>
      <c r="U10" s="329"/>
      <c r="V10" s="315"/>
      <c r="W10" s="289"/>
    </row>
    <row r="11" spans="1:24" x14ac:dyDescent="0.2">
      <c r="A11" s="48"/>
      <c r="B11" s="23" t="s">
        <v>128</v>
      </c>
      <c r="C11" s="23" t="s">
        <v>116</v>
      </c>
      <c r="D11" s="23" t="s">
        <v>24</v>
      </c>
      <c r="E11" s="25">
        <v>902600</v>
      </c>
      <c r="F11" s="31"/>
      <c r="G11" s="79"/>
      <c r="H11" s="24" t="s">
        <v>23</v>
      </c>
      <c r="I11" s="38"/>
      <c r="J11" s="58" t="s">
        <v>27</v>
      </c>
      <c r="K11" s="58" t="s">
        <v>28</v>
      </c>
      <c r="L11" s="58" t="s">
        <v>36</v>
      </c>
      <c r="M11" s="59" t="s">
        <v>106</v>
      </c>
      <c r="N11" s="62"/>
      <c r="O11" s="62"/>
      <c r="P11" s="34">
        <v>35</v>
      </c>
      <c r="Q11" s="35" t="s">
        <v>29</v>
      </c>
      <c r="R11" s="91">
        <f t="shared" si="0"/>
        <v>1320</v>
      </c>
      <c r="S11" s="325"/>
      <c r="T11" s="329"/>
      <c r="U11" s="329"/>
      <c r="V11" s="315"/>
      <c r="W11" s="289"/>
    </row>
    <row r="12" spans="1:24" ht="22.5" x14ac:dyDescent="0.2">
      <c r="A12" s="48"/>
      <c r="B12" s="23" t="s">
        <v>128</v>
      </c>
      <c r="C12" s="23" t="s">
        <v>115</v>
      </c>
      <c r="D12" s="23" t="s">
        <v>24</v>
      </c>
      <c r="E12" s="25">
        <v>902601</v>
      </c>
      <c r="F12" s="31"/>
      <c r="G12" s="79"/>
      <c r="H12" s="24" t="s">
        <v>127</v>
      </c>
      <c r="I12" s="25">
        <v>223217</v>
      </c>
      <c r="J12" s="58" t="s">
        <v>27</v>
      </c>
      <c r="K12" s="58" t="s">
        <v>28</v>
      </c>
      <c r="L12" s="58" t="s">
        <v>36</v>
      </c>
      <c r="M12" s="59" t="s">
        <v>106</v>
      </c>
      <c r="N12" s="62"/>
      <c r="O12" s="62"/>
      <c r="P12" s="34">
        <v>35</v>
      </c>
      <c r="Q12" s="35" t="s">
        <v>31</v>
      </c>
      <c r="R12" s="91">
        <f t="shared" si="0"/>
        <v>1320</v>
      </c>
      <c r="S12" s="325"/>
      <c r="T12" s="329"/>
      <c r="U12" s="329"/>
      <c r="V12" s="315"/>
      <c r="W12" s="289"/>
    </row>
    <row r="13" spans="1:24" s="37" customFormat="1" x14ac:dyDescent="0.2">
      <c r="A13" s="48"/>
      <c r="B13" s="23" t="s">
        <v>128</v>
      </c>
      <c r="C13" s="23" t="s">
        <v>117</v>
      </c>
      <c r="D13" s="23" t="s">
        <v>130</v>
      </c>
      <c r="E13" s="25">
        <v>902602</v>
      </c>
      <c r="F13" s="31"/>
      <c r="G13" s="79"/>
      <c r="H13" s="24" t="s">
        <v>129</v>
      </c>
      <c r="I13" s="25">
        <v>223247</v>
      </c>
      <c r="J13" s="58" t="s">
        <v>106</v>
      </c>
      <c r="K13" s="58" t="s">
        <v>106</v>
      </c>
      <c r="L13" s="58"/>
      <c r="M13" s="59"/>
      <c r="N13" s="62"/>
      <c r="O13" s="62"/>
      <c r="P13" s="34">
        <v>35</v>
      </c>
      <c r="Q13" s="35" t="s">
        <v>187</v>
      </c>
      <c r="R13" s="91">
        <f t="shared" si="0"/>
        <v>0</v>
      </c>
      <c r="S13" s="325"/>
      <c r="T13" s="329"/>
      <c r="U13" s="329"/>
      <c r="V13" s="315"/>
      <c r="W13" s="289"/>
    </row>
    <row r="14" spans="1:24" x14ac:dyDescent="0.2">
      <c r="A14" s="48"/>
      <c r="B14" s="23"/>
      <c r="C14" s="23" t="s">
        <v>116</v>
      </c>
      <c r="D14" s="23" t="s">
        <v>24</v>
      </c>
      <c r="E14" s="25">
        <v>1023546</v>
      </c>
      <c r="F14" s="31"/>
      <c r="G14" s="79"/>
      <c r="H14" s="24" t="s">
        <v>23</v>
      </c>
      <c r="I14" s="38"/>
      <c r="J14" s="58" t="s">
        <v>25</v>
      </c>
      <c r="K14" s="58" t="s">
        <v>26</v>
      </c>
      <c r="L14" s="58" t="s">
        <v>27</v>
      </c>
      <c r="M14" s="59" t="s">
        <v>28</v>
      </c>
      <c r="N14" s="62"/>
      <c r="O14" s="62"/>
      <c r="P14" s="34">
        <v>35</v>
      </c>
      <c r="Q14" s="35" t="s">
        <v>31</v>
      </c>
      <c r="R14" s="91">
        <f t="shared" si="0"/>
        <v>1760</v>
      </c>
      <c r="S14" s="325"/>
      <c r="T14" s="329"/>
      <c r="U14" s="329"/>
      <c r="V14" s="315"/>
      <c r="W14" s="289"/>
    </row>
    <row r="15" spans="1:24" x14ac:dyDescent="0.2">
      <c r="A15" s="48"/>
      <c r="B15" s="23" t="s">
        <v>128</v>
      </c>
      <c r="C15" s="248" t="s">
        <v>115</v>
      </c>
      <c r="D15" s="248" t="s">
        <v>24</v>
      </c>
      <c r="E15" s="220">
        <v>1095602</v>
      </c>
      <c r="F15" s="31"/>
      <c r="G15" s="79"/>
      <c r="H15" s="24" t="s">
        <v>23</v>
      </c>
      <c r="I15" s="38">
        <v>223309</v>
      </c>
      <c r="J15" s="58" t="s">
        <v>32</v>
      </c>
      <c r="K15" s="58" t="s">
        <v>25</v>
      </c>
      <c r="L15" s="58" t="s">
        <v>26</v>
      </c>
      <c r="M15" s="59" t="s">
        <v>27</v>
      </c>
      <c r="N15" s="62"/>
      <c r="O15" s="62"/>
      <c r="P15" s="34"/>
      <c r="Q15" s="35" t="s">
        <v>29</v>
      </c>
      <c r="R15" s="91">
        <f t="shared" si="0"/>
        <v>1760</v>
      </c>
      <c r="S15" s="325"/>
      <c r="T15" s="329"/>
      <c r="U15" s="329"/>
      <c r="V15" s="315"/>
      <c r="W15" s="289"/>
    </row>
    <row r="16" spans="1:24" x14ac:dyDescent="0.2">
      <c r="A16" s="48"/>
      <c r="B16" s="23" t="s">
        <v>128</v>
      </c>
      <c r="C16" s="248" t="s">
        <v>116</v>
      </c>
      <c r="D16" s="248" t="s">
        <v>24</v>
      </c>
      <c r="E16" s="220"/>
      <c r="F16" s="31"/>
      <c r="G16" s="79"/>
      <c r="H16" s="24" t="s">
        <v>23</v>
      </c>
      <c r="I16" s="38">
        <v>223310</v>
      </c>
      <c r="J16" s="58"/>
      <c r="K16" s="58"/>
      <c r="L16" s="58"/>
      <c r="M16" s="59" t="s">
        <v>32</v>
      </c>
      <c r="N16" s="62"/>
      <c r="O16" s="62"/>
      <c r="P16" s="34"/>
      <c r="Q16" s="35" t="s">
        <v>187</v>
      </c>
      <c r="R16" s="91">
        <v>440</v>
      </c>
      <c r="S16" s="325"/>
      <c r="T16" s="329"/>
      <c r="U16" s="329"/>
      <c r="V16" s="315"/>
      <c r="W16" s="289"/>
    </row>
    <row r="17" spans="1:24" ht="22.5" x14ac:dyDescent="0.2">
      <c r="A17" s="48"/>
      <c r="B17" s="23" t="s">
        <v>128</v>
      </c>
      <c r="C17" s="248" t="s">
        <v>115</v>
      </c>
      <c r="D17" s="248" t="s">
        <v>24</v>
      </c>
      <c r="E17" s="220"/>
      <c r="F17" s="31"/>
      <c r="G17" s="79"/>
      <c r="H17" s="24" t="s">
        <v>127</v>
      </c>
      <c r="I17" s="220">
        <v>223217</v>
      </c>
      <c r="J17" s="58"/>
      <c r="K17" s="58"/>
      <c r="L17" s="58"/>
      <c r="M17" s="59" t="s">
        <v>32</v>
      </c>
      <c r="N17" s="62"/>
      <c r="O17" s="62"/>
      <c r="P17" s="34"/>
      <c r="Q17" s="35" t="s">
        <v>29</v>
      </c>
      <c r="R17" s="91">
        <f t="shared" si="0"/>
        <v>440</v>
      </c>
      <c r="S17" s="325"/>
      <c r="T17" s="329"/>
      <c r="U17" s="329"/>
      <c r="V17" s="315"/>
      <c r="W17" s="289"/>
    </row>
    <row r="18" spans="1:24" x14ac:dyDescent="0.2">
      <c r="A18" s="48"/>
      <c r="B18" s="23"/>
      <c r="C18" s="23"/>
      <c r="D18" s="23"/>
      <c r="E18" s="25"/>
      <c r="F18" s="31"/>
      <c r="G18" s="79"/>
      <c r="H18" s="201" t="s">
        <v>255</v>
      </c>
      <c r="I18" s="202"/>
      <c r="J18" s="207">
        <f>COUNTA(J9:J17)</f>
        <v>7</v>
      </c>
      <c r="K18" s="207">
        <f t="shared" ref="K18:M18" si="1">COUNTA(K9:K17)</f>
        <v>6</v>
      </c>
      <c r="L18" s="207">
        <f t="shared" si="1"/>
        <v>5</v>
      </c>
      <c r="M18" s="207">
        <f t="shared" si="1"/>
        <v>7</v>
      </c>
      <c r="N18" s="62"/>
      <c r="O18" s="62"/>
      <c r="P18" s="34"/>
      <c r="Q18" s="35"/>
      <c r="R18" s="88">
        <f>SUM(R9:R17)</f>
        <v>7920</v>
      </c>
      <c r="S18" s="326"/>
      <c r="T18" s="330"/>
      <c r="U18" s="330"/>
      <c r="V18" s="316"/>
      <c r="W18" s="290"/>
    </row>
    <row r="19" spans="1:24" x14ac:dyDescent="0.2">
      <c r="A19" s="48"/>
      <c r="B19" s="23"/>
      <c r="C19" s="23"/>
      <c r="D19" s="23"/>
      <c r="E19" s="162"/>
      <c r="F19" s="31"/>
      <c r="G19" s="79"/>
      <c r="H19" s="201" t="s">
        <v>256</v>
      </c>
      <c r="I19" s="202"/>
      <c r="J19" s="208">
        <v>1</v>
      </c>
      <c r="K19" s="208">
        <v>0</v>
      </c>
      <c r="L19" s="208">
        <v>0</v>
      </c>
      <c r="M19" s="209">
        <v>2</v>
      </c>
      <c r="N19" s="62"/>
      <c r="O19" s="62"/>
      <c r="P19" s="34"/>
      <c r="Q19" s="35"/>
      <c r="R19" s="88"/>
      <c r="S19" s="175"/>
      <c r="T19" s="82"/>
      <c r="U19" s="82"/>
      <c r="V19" s="173"/>
      <c r="W19" s="156"/>
    </row>
    <row r="20" spans="1:24" x14ac:dyDescent="0.2">
      <c r="A20" s="48"/>
      <c r="B20" s="23"/>
      <c r="C20" s="23"/>
      <c r="D20" s="23"/>
      <c r="E20" s="190"/>
      <c r="F20" s="31"/>
      <c r="G20" s="79"/>
      <c r="H20" s="201" t="s">
        <v>261</v>
      </c>
      <c r="I20" s="202"/>
      <c r="J20" s="210"/>
      <c r="K20" s="210"/>
      <c r="L20" s="210"/>
      <c r="M20" s="211"/>
      <c r="N20" s="62"/>
      <c r="O20" s="62"/>
      <c r="P20" s="34"/>
      <c r="Q20" s="35"/>
      <c r="R20" s="88"/>
      <c r="S20" s="175"/>
      <c r="T20" s="82"/>
      <c r="U20" s="82"/>
      <c r="V20" s="184"/>
      <c r="W20" s="187"/>
    </row>
    <row r="21" spans="1:24" x14ac:dyDescent="0.2">
      <c r="A21" s="48"/>
      <c r="B21" s="23"/>
      <c r="C21" s="23"/>
      <c r="D21" s="23"/>
      <c r="E21" s="190"/>
      <c r="F21" s="31"/>
      <c r="G21" s="79"/>
      <c r="H21" s="201" t="s">
        <v>263</v>
      </c>
      <c r="I21" s="202"/>
      <c r="J21" s="208">
        <v>1</v>
      </c>
      <c r="K21" s="210"/>
      <c r="L21" s="210"/>
      <c r="M21" s="209">
        <v>2</v>
      </c>
      <c r="N21" s="62"/>
      <c r="O21" s="62"/>
      <c r="P21" s="34"/>
      <c r="Q21" s="35"/>
      <c r="R21" s="88"/>
      <c r="S21" s="175"/>
      <c r="T21" s="82"/>
      <c r="U21" s="82"/>
      <c r="V21" s="184"/>
      <c r="W21" s="187"/>
    </row>
    <row r="22" spans="1:24" x14ac:dyDescent="0.2">
      <c r="A22" s="27"/>
      <c r="B22" s="27"/>
      <c r="C22" s="27"/>
      <c r="D22" s="27"/>
      <c r="E22" s="13"/>
      <c r="F22" s="14"/>
      <c r="G22" s="78"/>
      <c r="H22" s="15" t="s">
        <v>34</v>
      </c>
      <c r="I22" s="16"/>
      <c r="J22" s="13"/>
      <c r="K22" s="13"/>
      <c r="L22" s="13"/>
      <c r="M22" s="17"/>
      <c r="N22" s="18"/>
      <c r="O22" s="18"/>
      <c r="P22" s="19"/>
      <c r="Q22" s="20"/>
      <c r="R22" s="86"/>
      <c r="S22" s="86"/>
      <c r="T22" s="86"/>
      <c r="U22" s="21"/>
      <c r="V22" s="19"/>
      <c r="W22" s="19"/>
    </row>
    <row r="23" spans="1:24" s="37" customFormat="1" ht="22.5" customHeight="1" x14ac:dyDescent="0.2">
      <c r="A23" s="22">
        <v>9</v>
      </c>
      <c r="B23" s="23" t="s">
        <v>37</v>
      </c>
      <c r="C23" s="23" t="s">
        <v>117</v>
      </c>
      <c r="D23" s="23" t="s">
        <v>24</v>
      </c>
      <c r="E23" s="67">
        <v>697643</v>
      </c>
      <c r="F23" s="31"/>
      <c r="G23" s="31"/>
      <c r="H23" s="61" t="s">
        <v>102</v>
      </c>
      <c r="I23" s="38"/>
      <c r="J23" s="32" t="s">
        <v>230</v>
      </c>
      <c r="K23" s="32" t="s">
        <v>231</v>
      </c>
      <c r="L23" s="32" t="s">
        <v>232</v>
      </c>
      <c r="M23" s="33" t="s">
        <v>233</v>
      </c>
      <c r="N23" s="62">
        <v>41701</v>
      </c>
      <c r="O23" s="62">
        <v>43014</v>
      </c>
      <c r="P23" s="34"/>
      <c r="Q23" s="35" t="s">
        <v>154</v>
      </c>
      <c r="R23" s="91">
        <f t="shared" ref="R23:R40" si="2">IF(C23="NOC",(4-(COUNTIF(J23:M23,"EP")+COUNTBLANK(J23:M23)))*$T$4,(4-(COUNTIF(J23:M23,"EP")+COUNTBLANK(J23:M23)))*$P$4)</f>
        <v>880</v>
      </c>
      <c r="S23" s="324">
        <v>3</v>
      </c>
      <c r="T23" s="318">
        <f>R41-S23*I5</f>
        <v>10405.5</v>
      </c>
      <c r="U23" s="293">
        <f>T23/P5</f>
        <v>5.6551630434782609</v>
      </c>
      <c r="V23" s="291">
        <v>5</v>
      </c>
      <c r="W23" s="286" t="s">
        <v>269</v>
      </c>
      <c r="X23" s="37" t="s">
        <v>289</v>
      </c>
    </row>
    <row r="24" spans="1:24" s="37" customFormat="1" ht="22.5" x14ac:dyDescent="0.2">
      <c r="A24" s="22">
        <v>10</v>
      </c>
      <c r="B24" s="23" t="s">
        <v>37</v>
      </c>
      <c r="C24" s="23" t="s">
        <v>117</v>
      </c>
      <c r="D24" s="23" t="s">
        <v>24</v>
      </c>
      <c r="E24" s="67">
        <v>791670</v>
      </c>
      <c r="F24" s="31"/>
      <c r="G24" s="31"/>
      <c r="H24" s="61" t="s">
        <v>111</v>
      </c>
      <c r="I24" s="38"/>
      <c r="J24" s="32" t="s">
        <v>132</v>
      </c>
      <c r="K24" s="32" t="s">
        <v>133</v>
      </c>
      <c r="L24" s="32" t="s">
        <v>230</v>
      </c>
      <c r="M24" s="32" t="s">
        <v>231</v>
      </c>
      <c r="N24" s="62">
        <v>41848</v>
      </c>
      <c r="O24" s="62">
        <v>43084</v>
      </c>
      <c r="P24" s="34"/>
      <c r="Q24" s="35" t="s">
        <v>152</v>
      </c>
      <c r="R24" s="91">
        <f t="shared" si="2"/>
        <v>880</v>
      </c>
      <c r="S24" s="325"/>
      <c r="T24" s="318"/>
      <c r="U24" s="293"/>
      <c r="V24" s="293"/>
      <c r="W24" s="287"/>
      <c r="X24" s="37" t="s">
        <v>290</v>
      </c>
    </row>
    <row r="25" spans="1:24" s="37" customFormat="1" ht="24" customHeight="1" x14ac:dyDescent="0.2">
      <c r="A25" s="22">
        <v>11</v>
      </c>
      <c r="B25" s="23" t="s">
        <v>107</v>
      </c>
      <c r="C25" s="23" t="s">
        <v>115</v>
      </c>
      <c r="D25" s="23" t="s">
        <v>24</v>
      </c>
      <c r="E25" s="67">
        <v>681321</v>
      </c>
      <c r="F25" s="31"/>
      <c r="G25" s="31"/>
      <c r="H25" s="97" t="s">
        <v>39</v>
      </c>
      <c r="I25" s="38"/>
      <c r="J25" s="32" t="s">
        <v>106</v>
      </c>
      <c r="K25" s="32"/>
      <c r="L25" s="32"/>
      <c r="M25" s="33"/>
      <c r="N25" s="62">
        <v>41736</v>
      </c>
      <c r="O25" s="62"/>
      <c r="P25" s="34"/>
      <c r="Q25" s="35" t="s">
        <v>96</v>
      </c>
      <c r="R25" s="91">
        <f t="shared" si="2"/>
        <v>0</v>
      </c>
      <c r="S25" s="325"/>
      <c r="T25" s="318"/>
      <c r="U25" s="293"/>
      <c r="V25" s="293"/>
      <c r="W25" s="287"/>
      <c r="X25" s="37" t="s">
        <v>291</v>
      </c>
    </row>
    <row r="26" spans="1:24" s="37" customFormat="1" ht="22.5" x14ac:dyDescent="0.2">
      <c r="A26" s="48">
        <v>12</v>
      </c>
      <c r="B26" s="23" t="s">
        <v>113</v>
      </c>
      <c r="C26" s="23" t="s">
        <v>117</v>
      </c>
      <c r="D26" s="23" t="s">
        <v>24</v>
      </c>
      <c r="E26" s="67">
        <v>741926</v>
      </c>
      <c r="F26" s="31"/>
      <c r="G26" s="31"/>
      <c r="H26" s="61" t="s">
        <v>114</v>
      </c>
      <c r="I26" s="38"/>
      <c r="J26" s="32" t="s">
        <v>106</v>
      </c>
      <c r="K26" s="32" t="s">
        <v>106</v>
      </c>
      <c r="L26" s="32"/>
      <c r="M26" s="33"/>
      <c r="N26" s="62"/>
      <c r="O26" s="62"/>
      <c r="P26" s="34"/>
      <c r="Q26" s="35" t="s">
        <v>40</v>
      </c>
      <c r="R26" s="91">
        <f t="shared" si="2"/>
        <v>0</v>
      </c>
      <c r="S26" s="325"/>
      <c r="T26" s="318"/>
      <c r="U26" s="293"/>
      <c r="V26" s="293"/>
      <c r="W26" s="287"/>
      <c r="X26" s="37" t="s">
        <v>349</v>
      </c>
    </row>
    <row r="27" spans="1:24" s="37" customFormat="1" ht="24.75" customHeight="1" x14ac:dyDescent="0.2">
      <c r="A27" s="48"/>
      <c r="B27" s="23"/>
      <c r="C27" s="23" t="s">
        <v>116</v>
      </c>
      <c r="D27" s="23" t="s">
        <v>24</v>
      </c>
      <c r="E27" s="67">
        <v>853791</v>
      </c>
      <c r="F27" s="31"/>
      <c r="G27" s="79"/>
      <c r="H27" s="69" t="s">
        <v>135</v>
      </c>
      <c r="I27" s="38"/>
      <c r="J27" s="32" t="s">
        <v>28</v>
      </c>
      <c r="K27" s="32" t="s">
        <v>36</v>
      </c>
      <c r="L27" s="32" t="s">
        <v>106</v>
      </c>
      <c r="M27" s="33" t="s">
        <v>106</v>
      </c>
      <c r="N27" s="62">
        <v>41967</v>
      </c>
      <c r="O27" s="62">
        <v>42698</v>
      </c>
      <c r="P27" s="34">
        <v>35</v>
      </c>
      <c r="Q27" s="35" t="s">
        <v>153</v>
      </c>
      <c r="R27" s="91">
        <f t="shared" si="2"/>
        <v>880</v>
      </c>
      <c r="S27" s="325"/>
      <c r="T27" s="318"/>
      <c r="U27" s="293"/>
      <c r="V27" s="293"/>
      <c r="W27" s="287"/>
    </row>
    <row r="28" spans="1:24" s="37" customFormat="1" x14ac:dyDescent="0.2">
      <c r="A28" s="48"/>
      <c r="B28" s="23"/>
      <c r="C28" s="23" t="s">
        <v>115</v>
      </c>
      <c r="D28" s="23" t="s">
        <v>24</v>
      </c>
      <c r="E28" s="67">
        <v>866652</v>
      </c>
      <c r="F28" s="31"/>
      <c r="G28" s="79"/>
      <c r="H28" s="69" t="s">
        <v>123</v>
      </c>
      <c r="I28" s="38"/>
      <c r="J28" s="32" t="s">
        <v>28</v>
      </c>
      <c r="K28" s="32" t="s">
        <v>36</v>
      </c>
      <c r="L28" s="32" t="s">
        <v>106</v>
      </c>
      <c r="M28" s="33" t="s">
        <v>106</v>
      </c>
      <c r="N28" s="62"/>
      <c r="O28" s="62"/>
      <c r="P28" s="34">
        <v>35</v>
      </c>
      <c r="Q28" s="35"/>
      <c r="R28" s="91">
        <f t="shared" si="2"/>
        <v>880</v>
      </c>
      <c r="S28" s="325"/>
      <c r="T28" s="318"/>
      <c r="U28" s="293"/>
      <c r="V28" s="293"/>
      <c r="W28" s="287"/>
    </row>
    <row r="29" spans="1:24" s="37" customFormat="1" ht="24" customHeight="1" x14ac:dyDescent="0.2">
      <c r="A29" s="48"/>
      <c r="B29" s="23"/>
      <c r="C29" s="23" t="s">
        <v>116</v>
      </c>
      <c r="D29" s="23" t="s">
        <v>24</v>
      </c>
      <c r="E29" s="67">
        <v>902603</v>
      </c>
      <c r="F29" s="31"/>
      <c r="G29" s="79"/>
      <c r="H29" s="69" t="s">
        <v>135</v>
      </c>
      <c r="I29" s="38">
        <v>223201</v>
      </c>
      <c r="J29" s="32" t="s">
        <v>27</v>
      </c>
      <c r="K29" s="32" t="s">
        <v>28</v>
      </c>
      <c r="L29" s="32" t="s">
        <v>36</v>
      </c>
      <c r="M29" s="33" t="s">
        <v>106</v>
      </c>
      <c r="N29" s="62"/>
      <c r="O29" s="62"/>
      <c r="P29" s="34">
        <v>35</v>
      </c>
      <c r="Q29" s="35" t="s">
        <v>150</v>
      </c>
      <c r="R29" s="91">
        <f t="shared" si="2"/>
        <v>1320</v>
      </c>
      <c r="S29" s="325"/>
      <c r="T29" s="318"/>
      <c r="U29" s="293"/>
      <c r="V29" s="293"/>
      <c r="W29" s="288"/>
    </row>
    <row r="30" spans="1:24" s="37" customFormat="1" ht="24.75" customHeight="1" x14ac:dyDescent="0.2">
      <c r="A30" s="48"/>
      <c r="B30" s="23"/>
      <c r="C30" s="23" t="s">
        <v>115</v>
      </c>
      <c r="D30" s="23" t="s">
        <v>24</v>
      </c>
      <c r="E30" s="67">
        <v>969811</v>
      </c>
      <c r="F30" s="31"/>
      <c r="G30" s="79"/>
      <c r="H30" s="69" t="s">
        <v>135</v>
      </c>
      <c r="I30" s="38">
        <v>223201</v>
      </c>
      <c r="J30" s="32" t="s">
        <v>27</v>
      </c>
      <c r="K30" s="32" t="s">
        <v>28</v>
      </c>
      <c r="L30" s="32" t="s">
        <v>36</v>
      </c>
      <c r="M30" s="33" t="s">
        <v>106</v>
      </c>
      <c r="N30" s="62"/>
      <c r="O30" s="62"/>
      <c r="P30" s="34">
        <v>35</v>
      </c>
      <c r="Q30" s="35" t="s">
        <v>146</v>
      </c>
      <c r="R30" s="91">
        <f t="shared" si="2"/>
        <v>1320</v>
      </c>
      <c r="S30" s="325"/>
      <c r="T30" s="318"/>
      <c r="U30" s="293"/>
      <c r="V30" s="293"/>
      <c r="W30" s="286" t="s">
        <v>304</v>
      </c>
    </row>
    <row r="31" spans="1:24" s="37" customFormat="1" x14ac:dyDescent="0.2">
      <c r="A31" s="48"/>
      <c r="B31" s="23"/>
      <c r="C31" s="23" t="s">
        <v>115</v>
      </c>
      <c r="D31" s="23" t="s">
        <v>24</v>
      </c>
      <c r="E31" s="67">
        <v>902604</v>
      </c>
      <c r="F31" s="31"/>
      <c r="G31" s="79"/>
      <c r="H31" s="69" t="s">
        <v>123</v>
      </c>
      <c r="I31" s="38">
        <v>821609</v>
      </c>
      <c r="J31" s="32" t="s">
        <v>27</v>
      </c>
      <c r="K31" s="32" t="s">
        <v>28</v>
      </c>
      <c r="L31" s="32" t="s">
        <v>36</v>
      </c>
      <c r="M31" s="33" t="s">
        <v>106</v>
      </c>
      <c r="N31" s="62"/>
      <c r="O31" s="62"/>
      <c r="P31" s="34">
        <v>35</v>
      </c>
      <c r="Q31" s="35" t="s">
        <v>38</v>
      </c>
      <c r="R31" s="91">
        <f t="shared" si="2"/>
        <v>1320</v>
      </c>
      <c r="S31" s="325"/>
      <c r="T31" s="318"/>
      <c r="U31" s="293"/>
      <c r="V31" s="293"/>
      <c r="W31" s="289"/>
    </row>
    <row r="32" spans="1:24" s="37" customFormat="1" ht="27.75" customHeight="1" x14ac:dyDescent="0.2">
      <c r="A32" s="48"/>
      <c r="B32" s="23"/>
      <c r="C32" s="23" t="s">
        <v>117</v>
      </c>
      <c r="D32" s="23"/>
      <c r="E32" s="67">
        <v>947276</v>
      </c>
      <c r="F32" s="31"/>
      <c r="G32" s="79"/>
      <c r="H32" s="61" t="s">
        <v>39</v>
      </c>
      <c r="I32" s="38"/>
      <c r="J32" s="32" t="s">
        <v>360</v>
      </c>
      <c r="K32" s="32" t="s">
        <v>361</v>
      </c>
      <c r="L32" s="32" t="s">
        <v>131</v>
      </c>
      <c r="M32" s="33" t="s">
        <v>132</v>
      </c>
      <c r="N32" s="62"/>
      <c r="O32" s="62"/>
      <c r="P32" s="34"/>
      <c r="Q32" s="35" t="s">
        <v>194</v>
      </c>
      <c r="R32" s="91">
        <f t="shared" si="2"/>
        <v>880</v>
      </c>
      <c r="S32" s="325"/>
      <c r="T32" s="318"/>
      <c r="U32" s="293"/>
      <c r="V32" s="293"/>
      <c r="W32" s="289"/>
    </row>
    <row r="33" spans="1:24" s="37" customFormat="1" x14ac:dyDescent="0.2">
      <c r="A33" s="48"/>
      <c r="B33" s="23"/>
      <c r="C33" s="23" t="s">
        <v>115</v>
      </c>
      <c r="D33" s="23" t="s">
        <v>24</v>
      </c>
      <c r="E33" s="67">
        <v>1020000</v>
      </c>
      <c r="F33" s="31"/>
      <c r="G33" s="79"/>
      <c r="H33" s="69" t="s">
        <v>123</v>
      </c>
      <c r="I33" s="38"/>
      <c r="J33" s="32" t="s">
        <v>25</v>
      </c>
      <c r="K33" s="32" t="s">
        <v>26</v>
      </c>
      <c r="L33" s="32" t="s">
        <v>27</v>
      </c>
      <c r="M33" s="33" t="s">
        <v>28</v>
      </c>
      <c r="N33" s="62"/>
      <c r="O33" s="62"/>
      <c r="P33" s="34"/>
      <c r="Q33" s="35" t="s">
        <v>40</v>
      </c>
      <c r="R33" s="35">
        <f t="shared" si="2"/>
        <v>1760</v>
      </c>
      <c r="S33" s="325"/>
      <c r="T33" s="318"/>
      <c r="U33" s="293"/>
      <c r="V33" s="293"/>
      <c r="W33" s="289"/>
    </row>
    <row r="34" spans="1:24" s="37" customFormat="1" x14ac:dyDescent="0.2">
      <c r="A34" s="48"/>
      <c r="B34" s="23"/>
      <c r="C34" s="114" t="s">
        <v>115</v>
      </c>
      <c r="D34" s="114" t="s">
        <v>24</v>
      </c>
      <c r="E34" s="107"/>
      <c r="F34" s="145"/>
      <c r="G34" s="146"/>
      <c r="H34" s="125" t="s">
        <v>135</v>
      </c>
      <c r="I34" s="126">
        <v>223201</v>
      </c>
      <c r="J34" s="83"/>
      <c r="K34" s="83" t="s">
        <v>32</v>
      </c>
      <c r="L34" s="83" t="s">
        <v>25</v>
      </c>
      <c r="M34" s="127" t="s">
        <v>26</v>
      </c>
      <c r="N34" s="62"/>
      <c r="O34" s="62"/>
      <c r="P34" s="34"/>
      <c r="Q34" s="35" t="s">
        <v>147</v>
      </c>
      <c r="R34" s="35">
        <f t="shared" si="2"/>
        <v>1320</v>
      </c>
      <c r="S34" s="325"/>
      <c r="T34" s="318"/>
      <c r="U34" s="293"/>
      <c r="V34" s="293"/>
      <c r="W34" s="289"/>
    </row>
    <row r="35" spans="1:24" s="37" customFormat="1" x14ac:dyDescent="0.2">
      <c r="A35" s="48"/>
      <c r="B35" s="23"/>
      <c r="C35" s="114" t="s">
        <v>116</v>
      </c>
      <c r="D35" s="114" t="s">
        <v>24</v>
      </c>
      <c r="E35" s="107"/>
      <c r="F35" s="145"/>
      <c r="G35" s="146"/>
      <c r="H35" s="125" t="s">
        <v>135</v>
      </c>
      <c r="I35" s="126">
        <v>223201</v>
      </c>
      <c r="J35" s="83"/>
      <c r="K35" s="83"/>
      <c r="L35" s="83" t="s">
        <v>32</v>
      </c>
      <c r="M35" s="127" t="s">
        <v>25</v>
      </c>
      <c r="N35" s="62"/>
      <c r="O35" s="62"/>
      <c r="P35" s="34"/>
      <c r="Q35" s="35"/>
      <c r="R35" s="35">
        <f t="shared" si="2"/>
        <v>880</v>
      </c>
      <c r="S35" s="325"/>
      <c r="T35" s="318"/>
      <c r="U35" s="293"/>
      <c r="V35" s="293"/>
      <c r="W35" s="289"/>
    </row>
    <row r="36" spans="1:24" s="37" customFormat="1" x14ac:dyDescent="0.2">
      <c r="A36" s="48"/>
      <c r="B36" s="23"/>
      <c r="C36" s="114" t="s">
        <v>115</v>
      </c>
      <c r="D36" s="114" t="s">
        <v>24</v>
      </c>
      <c r="E36" s="107"/>
      <c r="F36" s="145"/>
      <c r="G36" s="146"/>
      <c r="H36" s="125" t="s">
        <v>123</v>
      </c>
      <c r="I36" s="126">
        <v>821609</v>
      </c>
      <c r="J36" s="83"/>
      <c r="K36" s="83"/>
      <c r="L36" s="83" t="s">
        <v>32</v>
      </c>
      <c r="M36" s="127" t="s">
        <v>25</v>
      </c>
      <c r="N36" s="62"/>
      <c r="O36" s="62"/>
      <c r="P36" s="34"/>
      <c r="Q36" s="35"/>
      <c r="R36" s="35">
        <f t="shared" si="2"/>
        <v>880</v>
      </c>
      <c r="S36" s="325"/>
      <c r="T36" s="318"/>
      <c r="U36" s="293"/>
      <c r="V36" s="293"/>
      <c r="W36" s="289"/>
    </row>
    <row r="37" spans="1:24" s="37" customFormat="1" x14ac:dyDescent="0.2">
      <c r="A37" s="48"/>
      <c r="B37" s="23"/>
      <c r="C37" s="114" t="s">
        <v>116</v>
      </c>
      <c r="D37" s="114" t="s">
        <v>24</v>
      </c>
      <c r="E37" s="107"/>
      <c r="F37" s="145"/>
      <c r="G37" s="146"/>
      <c r="H37" s="125" t="s">
        <v>135</v>
      </c>
      <c r="I37" s="126">
        <v>223201</v>
      </c>
      <c r="J37" s="83"/>
      <c r="K37" s="83"/>
      <c r="L37" s="83"/>
      <c r="M37" s="127" t="s">
        <v>32</v>
      </c>
      <c r="N37" s="62"/>
      <c r="O37" s="62"/>
      <c r="P37" s="34"/>
      <c r="Q37" s="35"/>
      <c r="R37" s="35">
        <f t="shared" si="2"/>
        <v>440</v>
      </c>
      <c r="S37" s="325"/>
      <c r="T37" s="318"/>
      <c r="U37" s="293"/>
      <c r="V37" s="293"/>
      <c r="W37" s="289"/>
    </row>
    <row r="38" spans="1:24" s="37" customFormat="1" x14ac:dyDescent="0.2">
      <c r="A38" s="48"/>
      <c r="B38" s="23"/>
      <c r="C38" s="114" t="s">
        <v>115</v>
      </c>
      <c r="D38" s="114" t="s">
        <v>24</v>
      </c>
      <c r="E38" s="107"/>
      <c r="F38" s="145"/>
      <c r="G38" s="146"/>
      <c r="H38" s="125" t="s">
        <v>135</v>
      </c>
      <c r="I38" s="126">
        <v>223201</v>
      </c>
      <c r="J38" s="83"/>
      <c r="K38" s="83"/>
      <c r="L38" s="83"/>
      <c r="M38" s="127" t="s">
        <v>32</v>
      </c>
      <c r="N38" s="62"/>
      <c r="O38" s="62"/>
      <c r="P38" s="34"/>
      <c r="Q38" s="35"/>
      <c r="R38" s="35">
        <f t="shared" si="2"/>
        <v>440</v>
      </c>
      <c r="S38" s="325"/>
      <c r="T38" s="318"/>
      <c r="U38" s="293"/>
      <c r="V38" s="293"/>
      <c r="W38" s="289"/>
    </row>
    <row r="39" spans="1:24" s="37" customFormat="1" x14ac:dyDescent="0.2">
      <c r="A39" s="48"/>
      <c r="B39" s="23"/>
      <c r="C39" s="114" t="s">
        <v>115</v>
      </c>
      <c r="D39" s="114" t="s">
        <v>24</v>
      </c>
      <c r="E39" s="107"/>
      <c r="F39" s="145"/>
      <c r="G39" s="146"/>
      <c r="H39" s="125" t="s">
        <v>123</v>
      </c>
      <c r="I39" s="126">
        <v>821609</v>
      </c>
      <c r="J39" s="83"/>
      <c r="K39" s="83"/>
      <c r="L39" s="83"/>
      <c r="M39" s="127" t="s">
        <v>32</v>
      </c>
      <c r="N39" s="62"/>
      <c r="O39" s="62"/>
      <c r="P39" s="34"/>
      <c r="Q39" s="35"/>
      <c r="R39" s="35">
        <f t="shared" si="2"/>
        <v>440</v>
      </c>
      <c r="S39" s="325"/>
      <c r="T39" s="318"/>
      <c r="U39" s="293"/>
      <c r="V39" s="293"/>
      <c r="W39" s="289"/>
    </row>
    <row r="40" spans="1:24" s="37" customFormat="1" x14ac:dyDescent="0.2">
      <c r="A40" s="48"/>
      <c r="B40" s="23" t="s">
        <v>259</v>
      </c>
      <c r="C40" s="114" t="s">
        <v>260</v>
      </c>
      <c r="D40" s="114" t="s">
        <v>130</v>
      </c>
      <c r="E40" s="107"/>
      <c r="F40" s="145"/>
      <c r="G40" s="146"/>
      <c r="H40" s="125" t="s">
        <v>258</v>
      </c>
      <c r="I40" s="193"/>
      <c r="J40" s="83" t="s">
        <v>94</v>
      </c>
      <c r="K40" s="83" t="s">
        <v>95</v>
      </c>
      <c r="L40" s="83" t="s">
        <v>58</v>
      </c>
      <c r="M40" s="127"/>
      <c r="N40" s="62"/>
      <c r="O40" s="62"/>
      <c r="P40" s="34"/>
      <c r="Q40" s="35"/>
      <c r="R40" s="35">
        <f t="shared" si="2"/>
        <v>1320</v>
      </c>
      <c r="S40" s="325"/>
      <c r="T40" s="318"/>
      <c r="U40" s="293"/>
      <c r="V40" s="293"/>
      <c r="W40" s="289"/>
    </row>
    <row r="41" spans="1:24" s="37" customFormat="1" x14ac:dyDescent="0.2">
      <c r="A41" s="48"/>
      <c r="B41" s="23"/>
      <c r="C41" s="23"/>
      <c r="D41" s="23"/>
      <c r="E41" s="67"/>
      <c r="F41" s="31"/>
      <c r="G41" s="79"/>
      <c r="H41" s="197" t="s">
        <v>255</v>
      </c>
      <c r="I41" s="202"/>
      <c r="J41" s="199">
        <f>COUNTA(J23:J39)</f>
        <v>11</v>
      </c>
      <c r="K41" s="199">
        <f t="shared" ref="K41:M41" si="3">COUNTA(K23:K39)</f>
        <v>11</v>
      </c>
      <c r="L41" s="199">
        <f t="shared" si="3"/>
        <v>12</v>
      </c>
      <c r="M41" s="199">
        <f t="shared" si="3"/>
        <v>15</v>
      </c>
      <c r="N41" s="62"/>
      <c r="O41" s="62"/>
      <c r="P41" s="34"/>
      <c r="Q41" s="35"/>
      <c r="R41" s="92">
        <f>SUM(R23:R39)</f>
        <v>14520</v>
      </c>
      <c r="S41" s="326"/>
      <c r="T41" s="319"/>
      <c r="U41" s="292"/>
      <c r="V41" s="292"/>
      <c r="W41" s="290"/>
    </row>
    <row r="42" spans="1:24" s="37" customFormat="1" x14ac:dyDescent="0.2">
      <c r="A42" s="48"/>
      <c r="B42" s="23"/>
      <c r="C42" s="23"/>
      <c r="D42" s="23"/>
      <c r="E42" s="67"/>
      <c r="F42" s="31"/>
      <c r="G42" s="79"/>
      <c r="H42" s="197" t="s">
        <v>256</v>
      </c>
      <c r="I42" s="202"/>
      <c r="J42" s="203">
        <v>1</v>
      </c>
      <c r="K42" s="203">
        <v>2</v>
      </c>
      <c r="L42" s="203">
        <v>2</v>
      </c>
      <c r="M42" s="204">
        <v>3</v>
      </c>
      <c r="N42" s="62"/>
      <c r="O42" s="62"/>
      <c r="P42" s="34"/>
      <c r="Q42" s="35"/>
      <c r="R42" s="164"/>
      <c r="S42" s="175"/>
      <c r="T42" s="176"/>
      <c r="U42" s="84"/>
      <c r="V42" s="174"/>
      <c r="W42" s="156"/>
    </row>
    <row r="43" spans="1:24" s="37" customFormat="1" x14ac:dyDescent="0.2">
      <c r="A43" s="48"/>
      <c r="B43" s="23"/>
      <c r="C43" s="23"/>
      <c r="D43" s="23"/>
      <c r="E43" s="67"/>
      <c r="F43" s="31"/>
      <c r="G43" s="79"/>
      <c r="H43" s="201" t="s">
        <v>261</v>
      </c>
      <c r="I43" s="202"/>
      <c r="J43" s="203">
        <v>1</v>
      </c>
      <c r="K43" s="205"/>
      <c r="L43" s="205"/>
      <c r="M43" s="206"/>
      <c r="N43" s="62"/>
      <c r="O43" s="62"/>
      <c r="P43" s="34"/>
      <c r="Q43" s="35"/>
      <c r="R43" s="164"/>
      <c r="S43" s="175"/>
      <c r="T43" s="176"/>
      <c r="U43" s="84"/>
      <c r="V43" s="185"/>
      <c r="W43" s="187"/>
    </row>
    <row r="44" spans="1:24" s="37" customFormat="1" x14ac:dyDescent="0.2">
      <c r="A44" s="48"/>
      <c r="B44" s="23"/>
      <c r="C44" s="23"/>
      <c r="D44" s="23"/>
      <c r="E44" s="67"/>
      <c r="F44" s="31"/>
      <c r="G44" s="79"/>
      <c r="H44" s="201" t="s">
        <v>263</v>
      </c>
      <c r="I44" s="202"/>
      <c r="J44" s="203">
        <v>0</v>
      </c>
      <c r="K44" s="203">
        <v>2</v>
      </c>
      <c r="L44" s="203">
        <v>2</v>
      </c>
      <c r="M44" s="204">
        <v>3</v>
      </c>
      <c r="N44" s="62"/>
      <c r="O44" s="62"/>
      <c r="P44" s="34"/>
      <c r="Q44" s="35"/>
      <c r="R44" s="164"/>
      <c r="S44" s="175"/>
      <c r="T44" s="176"/>
      <c r="U44" s="84"/>
      <c r="V44" s="185"/>
      <c r="W44" s="187"/>
    </row>
    <row r="45" spans="1:24" s="37" customFormat="1" x14ac:dyDescent="0.2">
      <c r="A45" s="27"/>
      <c r="B45" s="27"/>
      <c r="C45" s="27"/>
      <c r="D45" s="27"/>
      <c r="E45" s="13"/>
      <c r="F45" s="14"/>
      <c r="G45" s="78"/>
      <c r="H45" s="15" t="s">
        <v>42</v>
      </c>
      <c r="I45" s="16"/>
      <c r="J45" s="13"/>
      <c r="K45" s="13"/>
      <c r="L45" s="13"/>
      <c r="M45" s="17"/>
      <c r="N45" s="18"/>
      <c r="O45" s="18"/>
      <c r="P45" s="19"/>
      <c r="Q45" s="20"/>
      <c r="R45" s="86"/>
      <c r="S45" s="86"/>
      <c r="T45" s="86"/>
      <c r="U45" s="21"/>
      <c r="V45" s="232"/>
      <c r="W45" s="19"/>
    </row>
    <row r="46" spans="1:24" s="37" customFormat="1" ht="23.25" customHeight="1" x14ac:dyDescent="0.2">
      <c r="A46" s="23">
        <v>6</v>
      </c>
      <c r="B46" s="25" t="s">
        <v>97</v>
      </c>
      <c r="C46" s="23" t="s">
        <v>115</v>
      </c>
      <c r="D46" s="23" t="s">
        <v>24</v>
      </c>
      <c r="E46" s="34">
        <v>681313</v>
      </c>
      <c r="F46" s="39"/>
      <c r="G46" s="80"/>
      <c r="H46" s="69" t="s">
        <v>43</v>
      </c>
      <c r="I46" s="44"/>
      <c r="J46" s="32" t="s">
        <v>106</v>
      </c>
      <c r="K46" s="32"/>
      <c r="L46" s="32"/>
      <c r="M46" s="32"/>
      <c r="N46" s="62">
        <v>41736</v>
      </c>
      <c r="O46" s="62">
        <v>42467</v>
      </c>
      <c r="P46" s="34"/>
      <c r="Q46" s="35" t="s">
        <v>46</v>
      </c>
      <c r="R46" s="91">
        <f t="shared" ref="R46:R56" si="4">IF(C46="NOC",(4-(COUNTIF(J46:M46,"EP")+COUNTBLANK(J46:M46)))*$T$4,(4-(COUNTIF(J46:M46,"EP")+COUNTBLANK(J46:M46)))*$P$4)</f>
        <v>0</v>
      </c>
      <c r="S46" s="324">
        <v>2</v>
      </c>
      <c r="T46" s="291">
        <f>R58-S46*I5</f>
        <v>6277</v>
      </c>
      <c r="U46" s="291">
        <f>T46/P5</f>
        <v>3.411413043478261</v>
      </c>
      <c r="V46" s="300">
        <v>3</v>
      </c>
      <c r="W46" s="287" t="s">
        <v>270</v>
      </c>
      <c r="X46" s="37" t="s">
        <v>294</v>
      </c>
    </row>
    <row r="47" spans="1:24" s="37" customFormat="1" ht="22.5" x14ac:dyDescent="0.2">
      <c r="A47" s="23"/>
      <c r="B47" s="25" t="s">
        <v>44</v>
      </c>
      <c r="C47" s="25" t="s">
        <v>116</v>
      </c>
      <c r="D47" s="25" t="s">
        <v>24</v>
      </c>
      <c r="E47" s="67">
        <v>915336</v>
      </c>
      <c r="F47" s="31"/>
      <c r="G47" s="79"/>
      <c r="H47" s="69" t="s">
        <v>121</v>
      </c>
      <c r="I47" s="44"/>
      <c r="J47" s="32" t="s">
        <v>27</v>
      </c>
      <c r="K47" s="32" t="s">
        <v>28</v>
      </c>
      <c r="L47" s="32" t="s">
        <v>36</v>
      </c>
      <c r="M47" s="33" t="s">
        <v>106</v>
      </c>
      <c r="N47" s="45"/>
      <c r="O47" s="45"/>
      <c r="P47" s="34">
        <v>35</v>
      </c>
      <c r="Q47" s="35" t="s">
        <v>112</v>
      </c>
      <c r="R47" s="91">
        <f t="shared" si="4"/>
        <v>1320</v>
      </c>
      <c r="S47" s="325"/>
      <c r="T47" s="293"/>
      <c r="U47" s="293"/>
      <c r="V47" s="301"/>
      <c r="W47" s="289"/>
      <c r="X47" s="37" t="s">
        <v>295</v>
      </c>
    </row>
    <row r="48" spans="1:24" s="37" customFormat="1" ht="22.5" x14ac:dyDescent="0.2">
      <c r="A48" s="23"/>
      <c r="B48" s="23"/>
      <c r="C48" s="23" t="s">
        <v>116</v>
      </c>
      <c r="D48" s="25" t="s">
        <v>24</v>
      </c>
      <c r="E48" s="67">
        <v>902605</v>
      </c>
      <c r="F48" s="31"/>
      <c r="G48" s="79"/>
      <c r="H48" s="69" t="s">
        <v>43</v>
      </c>
      <c r="I48" s="44"/>
      <c r="J48" s="32" t="s">
        <v>27</v>
      </c>
      <c r="K48" s="32" t="s">
        <v>28</v>
      </c>
      <c r="L48" s="32" t="s">
        <v>36</v>
      </c>
      <c r="M48" s="33" t="s">
        <v>106</v>
      </c>
      <c r="N48" s="45"/>
      <c r="O48" s="45"/>
      <c r="P48" s="34">
        <v>35</v>
      </c>
      <c r="Q48" s="35" t="s">
        <v>45</v>
      </c>
      <c r="R48" s="91">
        <f t="shared" si="4"/>
        <v>1320</v>
      </c>
      <c r="S48" s="325"/>
      <c r="T48" s="293"/>
      <c r="U48" s="293"/>
      <c r="V48" s="301"/>
      <c r="W48" s="289"/>
      <c r="X48" s="37" t="s">
        <v>292</v>
      </c>
    </row>
    <row r="49" spans="1:24" s="37" customFormat="1" ht="22.5" x14ac:dyDescent="0.2">
      <c r="A49" s="23"/>
      <c r="B49" s="23"/>
      <c r="C49" s="23" t="s">
        <v>115</v>
      </c>
      <c r="D49" s="25" t="s">
        <v>24</v>
      </c>
      <c r="E49" s="67">
        <v>902606</v>
      </c>
      <c r="F49" s="31"/>
      <c r="G49" s="79"/>
      <c r="H49" s="69" t="s">
        <v>43</v>
      </c>
      <c r="I49" s="44"/>
      <c r="J49" s="32" t="s">
        <v>27</v>
      </c>
      <c r="K49" s="32" t="s">
        <v>28</v>
      </c>
      <c r="L49" s="32" t="s">
        <v>36</v>
      </c>
      <c r="M49" s="33" t="s">
        <v>106</v>
      </c>
      <c r="N49" s="45"/>
      <c r="O49" s="45"/>
      <c r="P49" s="34">
        <v>35</v>
      </c>
      <c r="Q49" s="35" t="s">
        <v>46</v>
      </c>
      <c r="R49" s="91">
        <f t="shared" si="4"/>
        <v>1320</v>
      </c>
      <c r="S49" s="325"/>
      <c r="T49" s="293"/>
      <c r="U49" s="293"/>
      <c r="V49" s="301"/>
      <c r="W49" s="289"/>
    </row>
    <row r="50" spans="1:24" s="37" customFormat="1" ht="22.5" x14ac:dyDescent="0.2">
      <c r="A50" s="23"/>
      <c r="B50" s="23"/>
      <c r="C50" s="23" t="s">
        <v>115</v>
      </c>
      <c r="D50" s="25" t="s">
        <v>24</v>
      </c>
      <c r="E50" s="67">
        <v>1023547</v>
      </c>
      <c r="F50" s="31"/>
      <c r="G50" s="79"/>
      <c r="H50" s="69" t="s">
        <v>43</v>
      </c>
      <c r="I50" s="44"/>
      <c r="J50" s="33" t="s">
        <v>25</v>
      </c>
      <c r="K50" s="32" t="s">
        <v>26</v>
      </c>
      <c r="L50" s="32" t="s">
        <v>27</v>
      </c>
      <c r="M50" s="33" t="s">
        <v>28</v>
      </c>
      <c r="N50" s="45"/>
      <c r="O50" s="45"/>
      <c r="P50" s="34">
        <v>35</v>
      </c>
      <c r="Q50" s="35" t="s">
        <v>112</v>
      </c>
      <c r="R50" s="91">
        <f t="shared" si="4"/>
        <v>1760</v>
      </c>
      <c r="S50" s="325"/>
      <c r="T50" s="293"/>
      <c r="U50" s="293"/>
      <c r="V50" s="301"/>
      <c r="W50" s="289"/>
    </row>
    <row r="51" spans="1:24" s="37" customFormat="1" ht="22.5" x14ac:dyDescent="0.2">
      <c r="A51" s="23"/>
      <c r="B51" s="23"/>
      <c r="C51" s="23" t="s">
        <v>117</v>
      </c>
      <c r="D51" s="23" t="s">
        <v>130</v>
      </c>
      <c r="E51" s="67">
        <v>866911</v>
      </c>
      <c r="F51" s="31"/>
      <c r="G51" s="79"/>
      <c r="H51" s="69" t="s">
        <v>136</v>
      </c>
      <c r="I51" s="44"/>
      <c r="J51" s="32" t="s">
        <v>28</v>
      </c>
      <c r="K51" s="32" t="s">
        <v>36</v>
      </c>
      <c r="L51" s="32" t="s">
        <v>106</v>
      </c>
      <c r="M51" s="33" t="s">
        <v>106</v>
      </c>
      <c r="N51" s="45"/>
      <c r="O51" s="45"/>
      <c r="P51" s="34">
        <v>35</v>
      </c>
      <c r="Q51" s="35" t="s">
        <v>46</v>
      </c>
      <c r="R51" s="91">
        <f t="shared" si="4"/>
        <v>440</v>
      </c>
      <c r="S51" s="325"/>
      <c r="T51" s="293"/>
      <c r="U51" s="293"/>
      <c r="V51" s="301"/>
      <c r="W51" s="289"/>
    </row>
    <row r="52" spans="1:24" s="37" customFormat="1" ht="22.5" x14ac:dyDescent="0.2">
      <c r="A52" s="23"/>
      <c r="B52" s="23"/>
      <c r="C52" s="23" t="s">
        <v>115</v>
      </c>
      <c r="D52" s="23" t="s">
        <v>24</v>
      </c>
      <c r="E52" s="67"/>
      <c r="F52" s="31"/>
      <c r="G52" s="79"/>
      <c r="H52" s="69" t="s">
        <v>43</v>
      </c>
      <c r="I52" s="44"/>
      <c r="J52" s="32"/>
      <c r="K52" s="32"/>
      <c r="L52" s="32" t="s">
        <v>32</v>
      </c>
      <c r="M52" s="33" t="s">
        <v>25</v>
      </c>
      <c r="N52" s="45"/>
      <c r="O52" s="45"/>
      <c r="P52" s="34"/>
      <c r="Q52" s="35"/>
      <c r="R52" s="91">
        <f t="shared" si="4"/>
        <v>880</v>
      </c>
      <c r="S52" s="325"/>
      <c r="T52" s="293"/>
      <c r="U52" s="293"/>
      <c r="V52" s="301"/>
      <c r="W52" s="289"/>
    </row>
    <row r="53" spans="1:24" s="37" customFormat="1" ht="22.5" x14ac:dyDescent="0.2">
      <c r="A53" s="23"/>
      <c r="B53" s="23"/>
      <c r="C53" s="23" t="s">
        <v>116</v>
      </c>
      <c r="D53" s="23"/>
      <c r="E53" s="67"/>
      <c r="F53" s="31"/>
      <c r="G53" s="79"/>
      <c r="H53" s="69" t="s">
        <v>43</v>
      </c>
      <c r="I53" s="44"/>
      <c r="J53" s="32"/>
      <c r="K53" s="32"/>
      <c r="L53" s="32"/>
      <c r="M53" s="33" t="s">
        <v>94</v>
      </c>
      <c r="N53" s="45"/>
      <c r="O53" s="45"/>
      <c r="P53" s="34"/>
      <c r="Q53" s="35"/>
      <c r="R53" s="91">
        <f t="shared" si="4"/>
        <v>440</v>
      </c>
      <c r="S53" s="325"/>
      <c r="T53" s="293"/>
      <c r="U53" s="293"/>
      <c r="V53" s="301"/>
      <c r="W53" s="289"/>
    </row>
    <row r="54" spans="1:24" s="37" customFormat="1" ht="22.5" x14ac:dyDescent="0.2">
      <c r="A54" s="23"/>
      <c r="B54" s="23"/>
      <c r="C54" s="23" t="s">
        <v>116</v>
      </c>
      <c r="D54" s="23"/>
      <c r="E54" s="67"/>
      <c r="F54" s="31"/>
      <c r="G54" s="79"/>
      <c r="H54" s="69" t="s">
        <v>43</v>
      </c>
      <c r="I54" s="44"/>
      <c r="J54" s="32"/>
      <c r="K54" s="32"/>
      <c r="L54" s="32"/>
      <c r="M54" s="33" t="s">
        <v>94</v>
      </c>
      <c r="N54" s="45"/>
      <c r="O54" s="45"/>
      <c r="P54" s="34"/>
      <c r="Q54" s="35"/>
      <c r="R54" s="91">
        <f t="shared" si="4"/>
        <v>440</v>
      </c>
      <c r="S54" s="325"/>
      <c r="T54" s="293"/>
      <c r="U54" s="293"/>
      <c r="V54" s="301"/>
      <c r="W54" s="289"/>
    </row>
    <row r="55" spans="1:24" s="37" customFormat="1" ht="22.5" x14ac:dyDescent="0.2">
      <c r="A55" s="23"/>
      <c r="B55" s="23"/>
      <c r="C55" s="23" t="s">
        <v>115</v>
      </c>
      <c r="D55" s="23"/>
      <c r="E55" s="67"/>
      <c r="F55" s="31"/>
      <c r="G55" s="79"/>
      <c r="H55" s="69" t="s">
        <v>43</v>
      </c>
      <c r="I55" s="44"/>
      <c r="J55" s="32"/>
      <c r="K55" s="32"/>
      <c r="L55" s="32"/>
      <c r="M55" s="33" t="s">
        <v>94</v>
      </c>
      <c r="N55" s="45"/>
      <c r="O55" s="45"/>
      <c r="P55" s="34"/>
      <c r="Q55" s="35"/>
      <c r="R55" s="91">
        <f t="shared" si="4"/>
        <v>440</v>
      </c>
      <c r="S55" s="325"/>
      <c r="T55" s="293"/>
      <c r="U55" s="293"/>
      <c r="V55" s="301"/>
      <c r="W55" s="289"/>
    </row>
    <row r="56" spans="1:24" s="37" customFormat="1" ht="22.5" x14ac:dyDescent="0.2">
      <c r="A56" s="23"/>
      <c r="B56" s="114"/>
      <c r="C56" s="114" t="s">
        <v>117</v>
      </c>
      <c r="D56" s="114"/>
      <c r="E56" s="107"/>
      <c r="F56" s="145"/>
      <c r="G56" s="146"/>
      <c r="H56" s="125" t="s">
        <v>43</v>
      </c>
      <c r="I56" s="193"/>
      <c r="J56" s="83"/>
      <c r="K56" s="83" t="s">
        <v>235</v>
      </c>
      <c r="L56" s="83" t="s">
        <v>236</v>
      </c>
      <c r="M56" s="127" t="s">
        <v>237</v>
      </c>
      <c r="N56" s="45"/>
      <c r="O56" s="45"/>
      <c r="P56" s="34"/>
      <c r="Q56" s="35"/>
      <c r="R56" s="91">
        <f t="shared" si="4"/>
        <v>660</v>
      </c>
      <c r="S56" s="325"/>
      <c r="T56" s="293"/>
      <c r="U56" s="293"/>
      <c r="V56" s="301"/>
      <c r="W56" s="289"/>
    </row>
    <row r="57" spans="1:24" s="37" customFormat="1" x14ac:dyDescent="0.2">
      <c r="A57" s="23"/>
      <c r="B57" s="23"/>
      <c r="C57" s="23"/>
      <c r="D57" s="23"/>
      <c r="E57" s="67"/>
      <c r="F57" s="31"/>
      <c r="G57" s="79"/>
      <c r="H57" s="69"/>
      <c r="I57" s="44"/>
      <c r="J57" s="32"/>
      <c r="K57" s="32"/>
      <c r="L57" s="32"/>
      <c r="M57" s="33"/>
      <c r="N57" s="45"/>
      <c r="O57" s="45"/>
      <c r="P57" s="34"/>
      <c r="Q57" s="35"/>
      <c r="R57" s="91"/>
      <c r="S57" s="325"/>
      <c r="T57" s="293"/>
      <c r="U57" s="293"/>
      <c r="V57" s="301"/>
      <c r="W57" s="289"/>
    </row>
    <row r="58" spans="1:24" s="37" customFormat="1" x14ac:dyDescent="0.2">
      <c r="A58" s="23"/>
      <c r="B58" s="23"/>
      <c r="C58" s="23"/>
      <c r="D58" s="23"/>
      <c r="E58" s="67"/>
      <c r="F58" s="31"/>
      <c r="G58" s="79"/>
      <c r="H58" s="197" t="s">
        <v>255</v>
      </c>
      <c r="I58" s="198"/>
      <c r="J58" s="199">
        <f>COUNTA(J46:J56)</f>
        <v>6</v>
      </c>
      <c r="K58" s="199">
        <v>7</v>
      </c>
      <c r="L58" s="199">
        <v>6</v>
      </c>
      <c r="M58" s="200">
        <v>6</v>
      </c>
      <c r="N58" s="45"/>
      <c r="O58" s="45"/>
      <c r="P58" s="34"/>
      <c r="Q58" s="35"/>
      <c r="R58" s="92">
        <f>SUM(R46:R56)</f>
        <v>9020</v>
      </c>
      <c r="S58" s="326"/>
      <c r="T58" s="292"/>
      <c r="U58" s="292"/>
      <c r="V58" s="302"/>
      <c r="W58" s="290"/>
    </row>
    <row r="59" spans="1:24" s="37" customFormat="1" x14ac:dyDescent="0.2">
      <c r="A59" s="23"/>
      <c r="B59" s="23"/>
      <c r="C59" s="23"/>
      <c r="D59" s="23"/>
      <c r="E59" s="67"/>
      <c r="F59" s="31"/>
      <c r="G59" s="79"/>
      <c r="H59" s="197" t="s">
        <v>256</v>
      </c>
      <c r="I59" s="198"/>
      <c r="J59" s="199"/>
      <c r="K59" s="199">
        <v>2</v>
      </c>
      <c r="L59" s="199"/>
      <c r="M59" s="200">
        <v>3</v>
      </c>
      <c r="N59" s="45"/>
      <c r="O59" s="45"/>
      <c r="P59" s="34"/>
      <c r="Q59" s="35"/>
      <c r="R59" s="177"/>
      <c r="S59" s="172"/>
      <c r="T59" s="159"/>
      <c r="U59" s="159"/>
      <c r="V59" s="158"/>
      <c r="W59" s="157"/>
    </row>
    <row r="60" spans="1:24" s="37" customFormat="1" x14ac:dyDescent="0.2">
      <c r="A60" s="23"/>
      <c r="B60" s="23"/>
      <c r="C60" s="23"/>
      <c r="D60" s="23"/>
      <c r="E60" s="67"/>
      <c r="F60" s="31"/>
      <c r="G60" s="79"/>
      <c r="H60" s="201" t="s">
        <v>261</v>
      </c>
      <c r="I60" s="198"/>
      <c r="J60" s="199"/>
      <c r="K60" s="199"/>
      <c r="L60" s="199"/>
      <c r="M60" s="200"/>
      <c r="N60" s="45"/>
      <c r="O60" s="45"/>
      <c r="P60" s="34"/>
      <c r="Q60" s="35"/>
      <c r="R60" s="177"/>
      <c r="S60" s="191"/>
      <c r="T60" s="182"/>
      <c r="U60" s="182"/>
      <c r="V60" s="186"/>
      <c r="W60" s="188"/>
    </row>
    <row r="61" spans="1:24" s="37" customFormat="1" x14ac:dyDescent="0.2">
      <c r="A61" s="23"/>
      <c r="B61" s="23"/>
      <c r="C61" s="23"/>
      <c r="D61" s="23"/>
      <c r="E61" s="67"/>
      <c r="F61" s="31"/>
      <c r="G61" s="79"/>
      <c r="H61" s="201" t="s">
        <v>263</v>
      </c>
      <c r="I61" s="198"/>
      <c r="J61" s="199"/>
      <c r="K61" s="199">
        <v>2</v>
      </c>
      <c r="L61" s="199"/>
      <c r="M61" s="200">
        <v>3</v>
      </c>
      <c r="N61" s="45"/>
      <c r="O61" s="45"/>
      <c r="P61" s="34"/>
      <c r="Q61" s="35"/>
      <c r="R61" s="177"/>
      <c r="S61" s="191"/>
      <c r="T61" s="182"/>
      <c r="U61" s="182"/>
      <c r="V61" s="186"/>
      <c r="W61" s="188"/>
    </row>
    <row r="62" spans="1:24" s="37" customFormat="1" x14ac:dyDescent="0.2">
      <c r="A62" s="40"/>
      <c r="B62" s="40"/>
      <c r="C62" s="40"/>
      <c r="D62" s="40"/>
      <c r="E62" s="19"/>
      <c r="F62" s="14"/>
      <c r="G62" s="78"/>
      <c r="H62" s="15" t="s">
        <v>47</v>
      </c>
      <c r="I62" s="16"/>
      <c r="J62" s="13"/>
      <c r="K62" s="41"/>
      <c r="L62" s="41"/>
      <c r="M62" s="42"/>
      <c r="N62" s="18"/>
      <c r="O62" s="18"/>
      <c r="P62" s="19"/>
      <c r="Q62" s="43"/>
      <c r="R62" s="87"/>
      <c r="S62" s="43"/>
      <c r="T62" s="43"/>
      <c r="U62" s="43"/>
      <c r="V62" s="232"/>
      <c r="W62" s="43"/>
    </row>
    <row r="63" spans="1:24" s="37" customFormat="1" x14ac:dyDescent="0.2">
      <c r="A63" s="23"/>
      <c r="B63" s="23"/>
      <c r="C63" s="23" t="s">
        <v>116</v>
      </c>
      <c r="D63" s="23" t="s">
        <v>130</v>
      </c>
      <c r="E63" s="34">
        <v>959579</v>
      </c>
      <c r="F63" s="39"/>
      <c r="G63" s="80"/>
      <c r="H63" s="69" t="s">
        <v>47</v>
      </c>
      <c r="I63" s="44">
        <v>224303</v>
      </c>
      <c r="J63" s="32" t="s">
        <v>106</v>
      </c>
      <c r="K63" s="32" t="s">
        <v>106</v>
      </c>
      <c r="L63" s="32"/>
      <c r="M63" s="33"/>
      <c r="N63" s="45"/>
      <c r="O63" s="45"/>
      <c r="P63" s="34">
        <v>35</v>
      </c>
      <c r="Q63" s="35"/>
      <c r="R63" s="91">
        <f>IF(C63="NOC",(4-(COUNTIF(J63:M63,"EP")+COUNTBLANK(J63:M63)))*$T$4,(4-(COUNTIF(J63:M63,"EP")+COUNTBLANK(J63:M63)))*$P$4)</f>
        <v>0</v>
      </c>
      <c r="S63" s="320">
        <v>0</v>
      </c>
      <c r="T63" s="293">
        <f>R67-S63*I5</f>
        <v>1760</v>
      </c>
      <c r="U63" s="293">
        <f>T63/P5</f>
        <v>0.95652173913043481</v>
      </c>
      <c r="V63" s="291">
        <v>1</v>
      </c>
      <c r="W63" s="287" t="s">
        <v>271</v>
      </c>
      <c r="X63" s="37" t="s">
        <v>296</v>
      </c>
    </row>
    <row r="64" spans="1:24" s="37" customFormat="1" x14ac:dyDescent="0.2">
      <c r="A64" s="23"/>
      <c r="B64" s="23"/>
      <c r="C64" s="23"/>
      <c r="D64" s="23"/>
      <c r="E64" s="34">
        <v>1095600</v>
      </c>
      <c r="F64" s="39"/>
      <c r="G64" s="80"/>
      <c r="H64" s="69" t="s">
        <v>47</v>
      </c>
      <c r="I64" s="44">
        <v>224303</v>
      </c>
      <c r="J64" s="32" t="s">
        <v>51</v>
      </c>
      <c r="K64" s="32" t="s">
        <v>50</v>
      </c>
      <c r="L64" s="32" t="s">
        <v>106</v>
      </c>
      <c r="M64" s="33" t="s">
        <v>106</v>
      </c>
      <c r="N64" s="45"/>
      <c r="O64" s="45"/>
      <c r="P64" s="34"/>
      <c r="Q64" s="35"/>
      <c r="R64" s="91">
        <f>IF(C64="NOC",(4-(COUNTIF(J64:M64,"EP")+COUNTBLANK(J64:M64)))*$T$4,(4-(COUNTIF(J64:M64,"EP")+COUNTBLANK(J64:M64)))*$P$4)</f>
        <v>880</v>
      </c>
      <c r="S64" s="321"/>
      <c r="T64" s="293"/>
      <c r="U64" s="293"/>
      <c r="V64" s="293"/>
      <c r="W64" s="289"/>
    </row>
    <row r="65" spans="1:24" s="37" customFormat="1" x14ac:dyDescent="0.2">
      <c r="A65" s="23"/>
      <c r="B65" s="23"/>
      <c r="C65" s="23"/>
      <c r="D65" s="23"/>
      <c r="E65" s="34"/>
      <c r="F65" s="39"/>
      <c r="G65" s="80"/>
      <c r="H65" s="69" t="s">
        <v>47</v>
      </c>
      <c r="I65" s="44">
        <v>224303</v>
      </c>
      <c r="J65" s="32"/>
      <c r="K65" s="32"/>
      <c r="L65" s="32" t="s">
        <v>51</v>
      </c>
      <c r="M65" s="33" t="s">
        <v>51</v>
      </c>
      <c r="N65" s="45"/>
      <c r="O65" s="45"/>
      <c r="P65" s="34"/>
      <c r="Q65" s="35"/>
      <c r="R65" s="91">
        <f>IF(C65="NOC",(4-(COUNTIF(J65:M65,"EP")+COUNTBLANK(J65:M65)))*$T$4,(4-(COUNTIF(J65:M65,"EP")+COUNTBLANK(J65:M65)))*$P$4)</f>
        <v>880</v>
      </c>
      <c r="S65" s="321"/>
      <c r="T65" s="293"/>
      <c r="U65" s="293"/>
      <c r="V65" s="293"/>
      <c r="W65" s="289"/>
    </row>
    <row r="66" spans="1:24" s="37" customFormat="1" x14ac:dyDescent="0.2">
      <c r="A66" s="23"/>
      <c r="B66" s="23"/>
      <c r="C66" s="23"/>
      <c r="D66" s="23"/>
      <c r="E66" s="34"/>
      <c r="F66" s="39"/>
      <c r="G66" s="80"/>
      <c r="H66" s="197" t="s">
        <v>255</v>
      </c>
      <c r="I66" s="198"/>
      <c r="J66" s="203">
        <v>1</v>
      </c>
      <c r="K66" s="203">
        <v>1</v>
      </c>
      <c r="L66" s="203">
        <v>1</v>
      </c>
      <c r="M66" s="204">
        <v>1</v>
      </c>
      <c r="N66" s="45"/>
      <c r="O66" s="45"/>
      <c r="P66" s="34"/>
      <c r="Q66" s="35"/>
      <c r="R66" s="93"/>
      <c r="S66" s="169"/>
      <c r="T66" s="293"/>
      <c r="U66" s="293"/>
      <c r="V66" s="293"/>
      <c r="W66" s="289"/>
    </row>
    <row r="67" spans="1:24" s="37" customFormat="1" x14ac:dyDescent="0.2">
      <c r="A67" s="23"/>
      <c r="B67" s="23"/>
      <c r="C67" s="23"/>
      <c r="D67" s="23"/>
      <c r="E67" s="34"/>
      <c r="F67" s="39"/>
      <c r="G67" s="80"/>
      <c r="H67" s="197" t="s">
        <v>256</v>
      </c>
      <c r="I67" s="198"/>
      <c r="J67" s="203">
        <v>1</v>
      </c>
      <c r="K67" s="205"/>
      <c r="L67" s="203">
        <v>1</v>
      </c>
      <c r="M67" s="206"/>
      <c r="N67" s="45"/>
      <c r="O67" s="45"/>
      <c r="P67" s="34"/>
      <c r="Q67" s="35"/>
      <c r="R67" s="93">
        <f>SUM(R63:R65)</f>
        <v>1760</v>
      </c>
      <c r="S67" s="167"/>
      <c r="T67" s="292"/>
      <c r="U67" s="292"/>
      <c r="V67" s="292"/>
      <c r="W67" s="290"/>
    </row>
    <row r="68" spans="1:24" s="37" customFormat="1" x14ac:dyDescent="0.2">
      <c r="A68" s="23"/>
      <c r="B68" s="23"/>
      <c r="C68" s="23"/>
      <c r="D68" s="23"/>
      <c r="E68" s="34"/>
      <c r="F68" s="39"/>
      <c r="G68" s="80"/>
      <c r="H68" s="201" t="s">
        <v>261</v>
      </c>
      <c r="I68" s="198"/>
      <c r="J68" s="203">
        <v>1</v>
      </c>
      <c r="K68" s="205"/>
      <c r="L68" s="203">
        <v>1</v>
      </c>
      <c r="M68" s="206"/>
      <c r="N68" s="45"/>
      <c r="O68" s="45"/>
      <c r="P68" s="34"/>
      <c r="Q68" s="35"/>
      <c r="R68" s="93"/>
      <c r="S68" s="167"/>
      <c r="T68" s="84"/>
      <c r="U68" s="84"/>
      <c r="V68" s="36"/>
      <c r="W68" s="188"/>
    </row>
    <row r="69" spans="1:24" s="37" customFormat="1" x14ac:dyDescent="0.2">
      <c r="A69" s="23"/>
      <c r="B69" s="23"/>
      <c r="C69" s="23"/>
      <c r="D69" s="23"/>
      <c r="E69" s="34"/>
      <c r="F69" s="39"/>
      <c r="G69" s="80"/>
      <c r="H69" s="201" t="s">
        <v>263</v>
      </c>
      <c r="I69" s="198"/>
      <c r="J69" s="205"/>
      <c r="K69" s="205"/>
      <c r="L69" s="205"/>
      <c r="M69" s="206"/>
      <c r="N69" s="45"/>
      <c r="O69" s="45"/>
      <c r="P69" s="34"/>
      <c r="Q69" s="35"/>
      <c r="R69" s="93"/>
      <c r="S69" s="167"/>
      <c r="T69" s="84"/>
      <c r="U69" s="84"/>
      <c r="V69" s="36"/>
      <c r="W69" s="188"/>
    </row>
    <row r="70" spans="1:24" x14ac:dyDescent="0.2">
      <c r="A70" s="47"/>
      <c r="B70" s="27"/>
      <c r="C70" s="27"/>
      <c r="D70" s="27"/>
      <c r="E70" s="13"/>
      <c r="F70" s="14"/>
      <c r="G70" s="78"/>
      <c r="H70" s="15" t="s">
        <v>52</v>
      </c>
      <c r="I70" s="16"/>
      <c r="J70" s="13"/>
      <c r="K70" s="13"/>
      <c r="L70" s="13"/>
      <c r="M70" s="17"/>
      <c r="N70" s="18"/>
      <c r="O70" s="18"/>
      <c r="P70" s="19"/>
      <c r="Q70" s="20"/>
      <c r="R70" s="86"/>
      <c r="S70" s="86"/>
      <c r="T70" s="86"/>
      <c r="U70" s="21"/>
      <c r="V70" s="232"/>
      <c r="W70" s="19"/>
    </row>
    <row r="71" spans="1:24" ht="22.5" x14ac:dyDescent="0.2">
      <c r="A71" s="48">
        <v>12</v>
      </c>
      <c r="B71" s="23" t="s">
        <v>53</v>
      </c>
      <c r="C71" s="23" t="s">
        <v>117</v>
      </c>
      <c r="D71" s="23" t="s">
        <v>49</v>
      </c>
      <c r="E71" s="25">
        <v>810836</v>
      </c>
      <c r="F71" s="46"/>
      <c r="G71" s="46"/>
      <c r="H71" s="28" t="s">
        <v>101</v>
      </c>
      <c r="I71" s="38"/>
      <c r="J71" s="32" t="s">
        <v>106</v>
      </c>
      <c r="K71" s="32"/>
      <c r="L71" s="32"/>
      <c r="M71" s="33"/>
      <c r="N71" s="62">
        <v>41904</v>
      </c>
      <c r="O71" s="62">
        <v>42433</v>
      </c>
      <c r="P71" s="34"/>
      <c r="Q71" s="35" t="s">
        <v>54</v>
      </c>
      <c r="R71" s="91">
        <f t="shared" ref="R71:R94" si="5">IF(C71="NOC",(4-(COUNTIF(J71:M71,"EP")+COUNTBLANK(J71:M71)))*$T$4,(4-(COUNTIF(J71:M71,"EP")+COUNTBLANK(J71:M71)))*$P$4)</f>
        <v>0</v>
      </c>
      <c r="S71" s="320">
        <v>3</v>
      </c>
      <c r="T71" s="293">
        <f>R96-S71*I5</f>
        <v>11065.5</v>
      </c>
      <c r="U71" s="293">
        <f>T71/P5</f>
        <v>6.013858695652174</v>
      </c>
      <c r="V71" s="331">
        <v>6</v>
      </c>
      <c r="W71" s="287" t="s">
        <v>272</v>
      </c>
      <c r="X71" s="1" t="s">
        <v>297</v>
      </c>
    </row>
    <row r="72" spans="1:24" x14ac:dyDescent="0.2">
      <c r="A72" s="48"/>
      <c r="B72" s="23"/>
      <c r="C72" s="23" t="s">
        <v>116</v>
      </c>
      <c r="D72" s="23" t="s">
        <v>130</v>
      </c>
      <c r="E72" s="25">
        <v>902607</v>
      </c>
      <c r="F72" s="46">
        <v>1</v>
      </c>
      <c r="G72" s="46"/>
      <c r="H72" s="69" t="s">
        <v>137</v>
      </c>
      <c r="I72" s="38">
        <v>834257</v>
      </c>
      <c r="J72" s="32" t="s">
        <v>106</v>
      </c>
      <c r="K72" s="32" t="s">
        <v>106</v>
      </c>
      <c r="L72" s="32"/>
      <c r="M72" s="33"/>
      <c r="N72" s="30">
        <v>42100</v>
      </c>
      <c r="O72" s="30">
        <v>42557</v>
      </c>
      <c r="P72" s="34">
        <v>35</v>
      </c>
      <c r="Q72" s="35" t="s">
        <v>188</v>
      </c>
      <c r="R72" s="91">
        <f t="shared" si="5"/>
        <v>0</v>
      </c>
      <c r="S72" s="321"/>
      <c r="T72" s="293"/>
      <c r="U72" s="293"/>
      <c r="V72" s="329"/>
      <c r="W72" s="287"/>
      <c r="X72" s="1" t="s">
        <v>298</v>
      </c>
    </row>
    <row r="73" spans="1:24" x14ac:dyDescent="0.2">
      <c r="A73" s="48"/>
      <c r="B73" s="23"/>
      <c r="C73" s="23" t="s">
        <v>116</v>
      </c>
      <c r="D73" s="23" t="s">
        <v>130</v>
      </c>
      <c r="E73" s="25">
        <v>902608</v>
      </c>
      <c r="F73" s="46">
        <v>1</v>
      </c>
      <c r="G73" s="46"/>
      <c r="H73" s="69" t="s">
        <v>137</v>
      </c>
      <c r="I73" s="38">
        <v>834257</v>
      </c>
      <c r="J73" s="32" t="s">
        <v>106</v>
      </c>
      <c r="K73" s="32" t="s">
        <v>106</v>
      </c>
      <c r="L73" s="32"/>
      <c r="M73" s="33"/>
      <c r="N73" s="30">
        <v>42100</v>
      </c>
      <c r="O73" s="30">
        <v>42557</v>
      </c>
      <c r="P73" s="34">
        <v>35</v>
      </c>
      <c r="Q73" s="35" t="s">
        <v>189</v>
      </c>
      <c r="R73" s="91">
        <f t="shared" si="5"/>
        <v>0</v>
      </c>
      <c r="S73" s="321"/>
      <c r="T73" s="293"/>
      <c r="U73" s="293"/>
      <c r="V73" s="329"/>
      <c r="W73" s="287"/>
      <c r="X73" s="1" t="s">
        <v>299</v>
      </c>
    </row>
    <row r="74" spans="1:24" x14ac:dyDescent="0.2">
      <c r="A74" s="48"/>
      <c r="B74" s="23"/>
      <c r="C74" s="23" t="s">
        <v>115</v>
      </c>
      <c r="D74" s="23" t="s">
        <v>130</v>
      </c>
      <c r="E74" s="25">
        <v>902609</v>
      </c>
      <c r="F74" s="46">
        <v>1</v>
      </c>
      <c r="G74" s="46"/>
      <c r="H74" s="69" t="s">
        <v>137</v>
      </c>
      <c r="I74" s="38">
        <v>834257</v>
      </c>
      <c r="J74" s="32" t="s">
        <v>106</v>
      </c>
      <c r="K74" s="32" t="s">
        <v>106</v>
      </c>
      <c r="L74" s="32"/>
      <c r="M74" s="33"/>
      <c r="N74" s="30">
        <v>42100</v>
      </c>
      <c r="O74" s="30">
        <v>42557</v>
      </c>
      <c r="P74" s="34">
        <v>35</v>
      </c>
      <c r="Q74" s="35" t="s">
        <v>190</v>
      </c>
      <c r="R74" s="91">
        <f t="shared" si="5"/>
        <v>0</v>
      </c>
      <c r="S74" s="321"/>
      <c r="T74" s="293"/>
      <c r="U74" s="293"/>
      <c r="V74" s="329"/>
      <c r="W74" s="287"/>
      <c r="X74" s="1" t="s">
        <v>300</v>
      </c>
    </row>
    <row r="75" spans="1:24" x14ac:dyDescent="0.2">
      <c r="A75" s="48">
        <v>14</v>
      </c>
      <c r="B75" s="23"/>
      <c r="C75" s="23" t="s">
        <v>115</v>
      </c>
      <c r="D75" s="23" t="s">
        <v>130</v>
      </c>
      <c r="E75" s="25">
        <v>902610</v>
      </c>
      <c r="F75" s="46">
        <v>1</v>
      </c>
      <c r="G75" s="46"/>
      <c r="H75" s="69" t="s">
        <v>137</v>
      </c>
      <c r="I75" s="38">
        <v>834257</v>
      </c>
      <c r="J75" s="32" t="s">
        <v>106</v>
      </c>
      <c r="K75" s="32" t="s">
        <v>106</v>
      </c>
      <c r="L75" s="32"/>
      <c r="M75" s="33"/>
      <c r="N75" s="30">
        <v>42100</v>
      </c>
      <c r="O75" s="30">
        <v>42557</v>
      </c>
      <c r="P75" s="34">
        <v>35</v>
      </c>
      <c r="Q75" s="35" t="s">
        <v>191</v>
      </c>
      <c r="R75" s="91">
        <f t="shared" si="5"/>
        <v>0</v>
      </c>
      <c r="S75" s="321"/>
      <c r="T75" s="293"/>
      <c r="U75" s="293"/>
      <c r="V75" s="329"/>
      <c r="W75" s="287"/>
      <c r="X75" s="1" t="s">
        <v>301</v>
      </c>
    </row>
    <row r="76" spans="1:24" ht="22.5" x14ac:dyDescent="0.2">
      <c r="A76" s="48"/>
      <c r="B76" s="23" t="s">
        <v>204</v>
      </c>
      <c r="C76" s="23" t="s">
        <v>116</v>
      </c>
      <c r="D76" s="23"/>
      <c r="E76" s="23">
        <v>960226</v>
      </c>
      <c r="F76" s="46"/>
      <c r="G76" s="46"/>
      <c r="H76" s="28" t="s">
        <v>145</v>
      </c>
      <c r="I76" s="38">
        <v>961209</v>
      </c>
      <c r="J76" s="32" t="s">
        <v>106</v>
      </c>
      <c r="K76" s="32"/>
      <c r="L76" s="32"/>
      <c r="M76" s="32"/>
      <c r="N76" s="30">
        <v>42191</v>
      </c>
      <c r="O76" s="94">
        <v>42375</v>
      </c>
      <c r="P76" s="34">
        <v>35</v>
      </c>
      <c r="Q76" s="35" t="s">
        <v>184</v>
      </c>
      <c r="R76" s="91">
        <f t="shared" si="5"/>
        <v>0</v>
      </c>
      <c r="S76" s="321"/>
      <c r="T76" s="293"/>
      <c r="U76" s="293"/>
      <c r="V76" s="329"/>
      <c r="W76" s="287"/>
      <c r="X76" s="1" t="s">
        <v>302</v>
      </c>
    </row>
    <row r="77" spans="1:24" x14ac:dyDescent="0.2">
      <c r="A77" s="48"/>
      <c r="B77" s="23" t="s">
        <v>206</v>
      </c>
      <c r="C77" s="23" t="s">
        <v>116</v>
      </c>
      <c r="D77" s="23" t="s">
        <v>212</v>
      </c>
      <c r="E77" s="23">
        <v>1002909</v>
      </c>
      <c r="F77" s="115"/>
      <c r="G77" s="115"/>
      <c r="H77" s="69" t="s">
        <v>137</v>
      </c>
      <c r="I77" s="38"/>
      <c r="J77" s="32" t="s">
        <v>58</v>
      </c>
      <c r="K77" s="32" t="s">
        <v>106</v>
      </c>
      <c r="L77" s="32" t="s">
        <v>106</v>
      </c>
      <c r="M77" s="33"/>
      <c r="N77" s="30">
        <v>42191</v>
      </c>
      <c r="O77" s="30">
        <v>42649</v>
      </c>
      <c r="P77" s="34"/>
      <c r="Q77" s="35" t="s">
        <v>183</v>
      </c>
      <c r="R77" s="91">
        <f t="shared" si="5"/>
        <v>440</v>
      </c>
      <c r="S77" s="321"/>
      <c r="T77" s="293"/>
      <c r="U77" s="293"/>
      <c r="V77" s="329"/>
      <c r="W77" s="287"/>
    </row>
    <row r="78" spans="1:24" x14ac:dyDescent="0.2">
      <c r="A78" s="48"/>
      <c r="B78" s="23" t="s">
        <v>172</v>
      </c>
      <c r="C78" s="23"/>
      <c r="D78" s="23"/>
      <c r="E78" s="23">
        <v>1085424</v>
      </c>
      <c r="F78" s="161"/>
      <c r="G78" s="161"/>
      <c r="H78" s="69" t="s">
        <v>137</v>
      </c>
      <c r="I78" s="38"/>
      <c r="J78" s="32" t="s">
        <v>95</v>
      </c>
      <c r="K78" s="32" t="s">
        <v>58</v>
      </c>
      <c r="L78" s="32" t="s">
        <v>106</v>
      </c>
      <c r="M78" s="33" t="s">
        <v>106</v>
      </c>
      <c r="N78" s="62"/>
      <c r="O78" s="62"/>
      <c r="P78" s="34"/>
      <c r="Q78" s="35" t="s">
        <v>225</v>
      </c>
      <c r="R78" s="91">
        <f t="shared" si="5"/>
        <v>880</v>
      </c>
      <c r="S78" s="321"/>
      <c r="T78" s="293"/>
      <c r="U78" s="293"/>
      <c r="V78" s="329"/>
      <c r="W78" s="287"/>
    </row>
    <row r="79" spans="1:24" ht="33.75" x14ac:dyDescent="0.2">
      <c r="A79" s="48"/>
      <c r="B79" s="114" t="s">
        <v>345</v>
      </c>
      <c r="C79" s="114" t="s">
        <v>116</v>
      </c>
      <c r="D79" s="114"/>
      <c r="E79" s="114">
        <v>1115693</v>
      </c>
      <c r="F79" s="124"/>
      <c r="G79" s="124"/>
      <c r="H79" s="125" t="s">
        <v>137</v>
      </c>
      <c r="I79" s="126"/>
      <c r="J79" s="83" t="s">
        <v>95</v>
      </c>
      <c r="K79" s="83" t="s">
        <v>58</v>
      </c>
      <c r="L79" s="83" t="s">
        <v>106</v>
      </c>
      <c r="M79" s="127" t="s">
        <v>106</v>
      </c>
      <c r="N79" s="128">
        <v>42333</v>
      </c>
      <c r="O79" s="128">
        <v>42791</v>
      </c>
      <c r="P79" s="129"/>
      <c r="Q79" s="130" t="s">
        <v>182</v>
      </c>
      <c r="R79" s="91">
        <f t="shared" si="5"/>
        <v>880</v>
      </c>
      <c r="S79" s="321"/>
      <c r="T79" s="293"/>
      <c r="U79" s="293"/>
      <c r="V79" s="329"/>
      <c r="W79" s="287"/>
    </row>
    <row r="80" spans="1:24" x14ac:dyDescent="0.2">
      <c r="A80" s="48"/>
      <c r="B80" s="114" t="s">
        <v>173</v>
      </c>
      <c r="C80" s="114"/>
      <c r="D80" s="114"/>
      <c r="E80" s="114">
        <v>1107518</v>
      </c>
      <c r="F80" s="124"/>
      <c r="G80" s="124"/>
      <c r="H80" s="125" t="s">
        <v>137</v>
      </c>
      <c r="I80" s="126"/>
      <c r="J80" s="83" t="s">
        <v>95</v>
      </c>
      <c r="K80" s="83" t="s">
        <v>58</v>
      </c>
      <c r="L80" s="83" t="s">
        <v>106</v>
      </c>
      <c r="M80" s="127" t="s">
        <v>106</v>
      </c>
      <c r="N80" s="128"/>
      <c r="O80" s="128"/>
      <c r="P80" s="129"/>
      <c r="Q80" s="130" t="s">
        <v>184</v>
      </c>
      <c r="R80" s="91">
        <f t="shared" si="5"/>
        <v>880</v>
      </c>
      <c r="S80" s="321"/>
      <c r="T80" s="293"/>
      <c r="U80" s="293"/>
      <c r="V80" s="329"/>
      <c r="W80" s="287"/>
    </row>
    <row r="81" spans="1:23" ht="22.5" x14ac:dyDescent="0.2">
      <c r="A81" s="48"/>
      <c r="B81" s="23" t="s">
        <v>243</v>
      </c>
      <c r="C81" s="23" t="s">
        <v>116</v>
      </c>
      <c r="D81" s="23"/>
      <c r="E81" s="23">
        <v>1096139</v>
      </c>
      <c r="F81" s="147"/>
      <c r="G81" s="147"/>
      <c r="H81" s="69" t="s">
        <v>101</v>
      </c>
      <c r="I81" s="38"/>
      <c r="J81" s="32" t="s">
        <v>94</v>
      </c>
      <c r="K81" s="32" t="s">
        <v>95</v>
      </c>
      <c r="L81" s="32" t="s">
        <v>58</v>
      </c>
      <c r="M81" s="33" t="s">
        <v>106</v>
      </c>
      <c r="N81" s="62"/>
      <c r="O81" s="62"/>
      <c r="P81" s="34">
        <v>35</v>
      </c>
      <c r="Q81" s="35" t="s">
        <v>54</v>
      </c>
      <c r="R81" s="91">
        <f t="shared" si="5"/>
        <v>1320</v>
      </c>
      <c r="S81" s="321"/>
      <c r="T81" s="293"/>
      <c r="U81" s="293"/>
      <c r="V81" s="329"/>
      <c r="W81" s="287"/>
    </row>
    <row r="82" spans="1:23" ht="22.5" x14ac:dyDescent="0.2">
      <c r="A82" s="48"/>
      <c r="B82" s="23" t="s">
        <v>243</v>
      </c>
      <c r="C82" s="23" t="s">
        <v>116</v>
      </c>
      <c r="D82" s="23"/>
      <c r="E82" s="23">
        <v>1096131</v>
      </c>
      <c r="F82" s="147"/>
      <c r="G82" s="147"/>
      <c r="H82" s="69" t="s">
        <v>137</v>
      </c>
      <c r="I82" s="38"/>
      <c r="J82" s="32" t="s">
        <v>94</v>
      </c>
      <c r="K82" s="32" t="s">
        <v>95</v>
      </c>
      <c r="L82" s="32" t="s">
        <v>58</v>
      </c>
      <c r="M82" s="33" t="s">
        <v>106</v>
      </c>
      <c r="N82" s="62"/>
      <c r="O82" s="62"/>
      <c r="P82" s="34">
        <v>35</v>
      </c>
      <c r="Q82" s="35" t="s">
        <v>189</v>
      </c>
      <c r="R82" s="91">
        <f t="shared" si="5"/>
        <v>1320</v>
      </c>
      <c r="S82" s="321"/>
      <c r="T82" s="293"/>
      <c r="U82" s="293"/>
      <c r="V82" s="329"/>
      <c r="W82" s="287"/>
    </row>
    <row r="83" spans="1:23" ht="22.5" x14ac:dyDescent="0.2">
      <c r="A83" s="48"/>
      <c r="B83" s="23" t="s">
        <v>243</v>
      </c>
      <c r="C83" s="23" t="s">
        <v>115</v>
      </c>
      <c r="D83" s="23"/>
      <c r="E83" s="23">
        <v>1096133</v>
      </c>
      <c r="F83" s="147"/>
      <c r="G83" s="147"/>
      <c r="H83" s="69" t="s">
        <v>137</v>
      </c>
      <c r="I83" s="38"/>
      <c r="J83" s="32" t="s">
        <v>94</v>
      </c>
      <c r="K83" s="32" t="s">
        <v>95</v>
      </c>
      <c r="L83" s="32" t="s">
        <v>58</v>
      </c>
      <c r="M83" s="33" t="s">
        <v>106</v>
      </c>
      <c r="N83" s="62"/>
      <c r="O83" s="62"/>
      <c r="P83" s="34">
        <v>35</v>
      </c>
      <c r="Q83" s="35" t="s">
        <v>188</v>
      </c>
      <c r="R83" s="91">
        <f t="shared" si="5"/>
        <v>1320</v>
      </c>
      <c r="S83" s="321"/>
      <c r="T83" s="293"/>
      <c r="U83" s="293"/>
      <c r="V83" s="329"/>
      <c r="W83" s="287"/>
    </row>
    <row r="84" spans="1:23" ht="22.5" x14ac:dyDescent="0.2">
      <c r="A84" s="48"/>
      <c r="B84" s="23" t="s">
        <v>243</v>
      </c>
      <c r="C84" s="23" t="s">
        <v>115</v>
      </c>
      <c r="D84" s="23"/>
      <c r="E84" s="23">
        <v>1096134</v>
      </c>
      <c r="F84" s="147"/>
      <c r="G84" s="147"/>
      <c r="H84" s="69" t="s">
        <v>137</v>
      </c>
      <c r="I84" s="38"/>
      <c r="J84" s="32" t="s">
        <v>94</v>
      </c>
      <c r="K84" s="32" t="s">
        <v>95</v>
      </c>
      <c r="L84" s="32" t="s">
        <v>58</v>
      </c>
      <c r="M84" s="33" t="s">
        <v>106</v>
      </c>
      <c r="N84" s="62"/>
      <c r="O84" s="62"/>
      <c r="P84" s="34">
        <v>35</v>
      </c>
      <c r="Q84" s="35" t="s">
        <v>242</v>
      </c>
      <c r="R84" s="91">
        <f t="shared" si="5"/>
        <v>1320</v>
      </c>
      <c r="S84" s="321"/>
      <c r="T84" s="293"/>
      <c r="U84" s="293"/>
      <c r="V84" s="329"/>
      <c r="W84" s="287"/>
    </row>
    <row r="85" spans="1:23" s="37" customFormat="1" ht="22.5" x14ac:dyDescent="0.2">
      <c r="A85" s="48"/>
      <c r="B85" s="23" t="s">
        <v>243</v>
      </c>
      <c r="C85" s="23" t="s">
        <v>117</v>
      </c>
      <c r="D85" s="23"/>
      <c r="E85" s="23">
        <v>1096137</v>
      </c>
      <c r="F85" s="147"/>
      <c r="G85" s="147"/>
      <c r="H85" s="69" t="s">
        <v>137</v>
      </c>
      <c r="I85" s="38"/>
      <c r="J85" s="32" t="s">
        <v>238</v>
      </c>
      <c r="K85" s="32" t="s">
        <v>239</v>
      </c>
      <c r="L85" s="32" t="s">
        <v>240</v>
      </c>
      <c r="M85" s="33" t="s">
        <v>241</v>
      </c>
      <c r="N85" s="62"/>
      <c r="O85" s="62"/>
      <c r="P85" s="34">
        <v>35</v>
      </c>
      <c r="Q85" s="35" t="s">
        <v>190</v>
      </c>
      <c r="R85" s="91">
        <f t="shared" si="5"/>
        <v>880</v>
      </c>
      <c r="S85" s="321"/>
      <c r="T85" s="293"/>
      <c r="U85" s="293"/>
      <c r="V85" s="329"/>
      <c r="W85" s="287"/>
    </row>
    <row r="86" spans="1:23" s="37" customFormat="1" ht="22.5" x14ac:dyDescent="0.2">
      <c r="A86" s="48"/>
      <c r="B86" s="23" t="s">
        <v>243</v>
      </c>
      <c r="C86" s="23" t="s">
        <v>116</v>
      </c>
      <c r="D86" s="23"/>
      <c r="E86" s="23"/>
      <c r="F86" s="147"/>
      <c r="G86" s="147"/>
      <c r="H86" s="69" t="s">
        <v>101</v>
      </c>
      <c r="I86" s="38"/>
      <c r="J86" s="32"/>
      <c r="K86" s="32"/>
      <c r="L86" s="32"/>
      <c r="M86" s="33" t="s">
        <v>94</v>
      </c>
      <c r="N86" s="62"/>
      <c r="O86" s="62"/>
      <c r="P86" s="34">
        <v>35</v>
      </c>
      <c r="Q86" s="35" t="s">
        <v>54</v>
      </c>
      <c r="R86" s="91">
        <f t="shared" si="5"/>
        <v>440</v>
      </c>
      <c r="S86" s="321"/>
      <c r="T86" s="293"/>
      <c r="U86" s="293"/>
      <c r="V86" s="329"/>
      <c r="W86" s="287"/>
    </row>
    <row r="87" spans="1:23" s="37" customFormat="1" ht="22.5" x14ac:dyDescent="0.2">
      <c r="A87" s="48"/>
      <c r="B87" s="23" t="s">
        <v>243</v>
      </c>
      <c r="C87" s="23" t="s">
        <v>116</v>
      </c>
      <c r="D87" s="23"/>
      <c r="E87" s="23"/>
      <c r="F87" s="147"/>
      <c r="G87" s="147"/>
      <c r="H87" s="69" t="s">
        <v>137</v>
      </c>
      <c r="I87" s="38"/>
      <c r="J87" s="32"/>
      <c r="K87" s="32"/>
      <c r="L87" s="32"/>
      <c r="M87" s="33" t="s">
        <v>94</v>
      </c>
      <c r="N87" s="62"/>
      <c r="O87" s="62"/>
      <c r="P87" s="34">
        <v>35</v>
      </c>
      <c r="Q87" s="35" t="s">
        <v>189</v>
      </c>
      <c r="R87" s="91">
        <f t="shared" si="5"/>
        <v>440</v>
      </c>
      <c r="S87" s="321"/>
      <c r="T87" s="293"/>
      <c r="U87" s="293"/>
      <c r="V87" s="329"/>
      <c r="W87" s="287"/>
    </row>
    <row r="88" spans="1:23" s="37" customFormat="1" ht="22.5" x14ac:dyDescent="0.2">
      <c r="A88" s="48"/>
      <c r="B88" s="23" t="s">
        <v>243</v>
      </c>
      <c r="C88" s="23" t="s">
        <v>115</v>
      </c>
      <c r="D88" s="23"/>
      <c r="E88" s="23"/>
      <c r="F88" s="147"/>
      <c r="G88" s="147"/>
      <c r="H88" s="69" t="s">
        <v>137</v>
      </c>
      <c r="I88" s="38"/>
      <c r="J88" s="32"/>
      <c r="K88" s="32"/>
      <c r="L88" s="32"/>
      <c r="M88" s="33" t="s">
        <v>94</v>
      </c>
      <c r="N88" s="62"/>
      <c r="O88" s="62"/>
      <c r="P88" s="34">
        <v>35</v>
      </c>
      <c r="Q88" s="35" t="s">
        <v>188</v>
      </c>
      <c r="R88" s="91">
        <f t="shared" si="5"/>
        <v>440</v>
      </c>
      <c r="S88" s="321"/>
      <c r="T88" s="293"/>
      <c r="U88" s="293"/>
      <c r="V88" s="329"/>
      <c r="W88" s="287"/>
    </row>
    <row r="89" spans="1:23" s="37" customFormat="1" ht="22.5" x14ac:dyDescent="0.2">
      <c r="A89" s="48"/>
      <c r="B89" s="23" t="s">
        <v>243</v>
      </c>
      <c r="C89" s="23" t="s">
        <v>115</v>
      </c>
      <c r="D89" s="23"/>
      <c r="E89" s="23"/>
      <c r="F89" s="147"/>
      <c r="G89" s="147"/>
      <c r="H89" s="69" t="s">
        <v>137</v>
      </c>
      <c r="I89" s="38"/>
      <c r="J89" s="32"/>
      <c r="K89" s="32"/>
      <c r="L89" s="32"/>
      <c r="M89" s="33" t="s">
        <v>94</v>
      </c>
      <c r="N89" s="62"/>
      <c r="O89" s="62"/>
      <c r="P89" s="34">
        <v>35</v>
      </c>
      <c r="Q89" s="35" t="s">
        <v>242</v>
      </c>
      <c r="R89" s="91">
        <f t="shared" si="5"/>
        <v>440</v>
      </c>
      <c r="S89" s="321"/>
      <c r="T89" s="293"/>
      <c r="U89" s="293"/>
      <c r="V89" s="329"/>
      <c r="W89" s="287"/>
    </row>
    <row r="90" spans="1:23" s="37" customFormat="1" ht="22.5" x14ac:dyDescent="0.2">
      <c r="A90" s="48"/>
      <c r="B90" s="23" t="s">
        <v>243</v>
      </c>
      <c r="C90" s="23" t="s">
        <v>117</v>
      </c>
      <c r="D90" s="23"/>
      <c r="E90" s="23"/>
      <c r="F90" s="147"/>
      <c r="G90" s="147"/>
      <c r="H90" s="69" t="s">
        <v>137</v>
      </c>
      <c r="I90" s="38"/>
      <c r="J90" s="32"/>
      <c r="K90" s="32" t="s">
        <v>94</v>
      </c>
      <c r="L90" s="32" t="s">
        <v>95</v>
      </c>
      <c r="M90" s="33" t="s">
        <v>58</v>
      </c>
      <c r="N90" s="62"/>
      <c r="O90" s="62"/>
      <c r="P90" s="34">
        <v>35</v>
      </c>
      <c r="Q90" s="35" t="s">
        <v>183</v>
      </c>
      <c r="R90" s="91">
        <f t="shared" si="5"/>
        <v>660</v>
      </c>
      <c r="S90" s="321"/>
      <c r="T90" s="293"/>
      <c r="U90" s="293"/>
      <c r="V90" s="329"/>
      <c r="W90" s="287"/>
    </row>
    <row r="91" spans="1:23" s="37" customFormat="1" x14ac:dyDescent="0.2">
      <c r="A91" s="48"/>
      <c r="B91" s="23" t="s">
        <v>244</v>
      </c>
      <c r="C91" s="23" t="s">
        <v>116</v>
      </c>
      <c r="D91" s="23"/>
      <c r="E91" s="23"/>
      <c r="F91" s="147"/>
      <c r="G91" s="147"/>
      <c r="H91" s="69" t="s">
        <v>137</v>
      </c>
      <c r="I91" s="38"/>
      <c r="J91" s="32"/>
      <c r="K91" s="32"/>
      <c r="L91" s="32" t="s">
        <v>94</v>
      </c>
      <c r="M91" s="33" t="s">
        <v>95</v>
      </c>
      <c r="N91" s="62"/>
      <c r="O91" s="62"/>
      <c r="P91" s="34">
        <v>35</v>
      </c>
      <c r="Q91" s="35" t="s">
        <v>183</v>
      </c>
      <c r="R91" s="91">
        <f t="shared" si="5"/>
        <v>880</v>
      </c>
      <c r="S91" s="321"/>
      <c r="T91" s="293"/>
      <c r="U91" s="293"/>
      <c r="V91" s="329"/>
      <c r="W91" s="287"/>
    </row>
    <row r="92" spans="1:23" s="37" customFormat="1" x14ac:dyDescent="0.2">
      <c r="A92" s="48"/>
      <c r="B92" s="23" t="s">
        <v>245</v>
      </c>
      <c r="C92" s="23" t="s">
        <v>116</v>
      </c>
      <c r="D92" s="23"/>
      <c r="E92" s="23"/>
      <c r="F92" s="147"/>
      <c r="G92" s="147"/>
      <c r="H92" s="69" t="s">
        <v>137</v>
      </c>
      <c r="I92" s="38"/>
      <c r="J92" s="32"/>
      <c r="K92" s="32"/>
      <c r="L92" s="32" t="s">
        <v>94</v>
      </c>
      <c r="M92" s="33" t="s">
        <v>95</v>
      </c>
      <c r="N92" s="62"/>
      <c r="O92" s="62"/>
      <c r="P92" s="34">
        <v>35</v>
      </c>
      <c r="Q92" s="35" t="s">
        <v>225</v>
      </c>
      <c r="R92" s="91">
        <f t="shared" si="5"/>
        <v>880</v>
      </c>
      <c r="S92" s="321"/>
      <c r="T92" s="293"/>
      <c r="U92" s="293"/>
      <c r="V92" s="329"/>
      <c r="W92" s="287"/>
    </row>
    <row r="93" spans="1:23" s="37" customFormat="1" x14ac:dyDescent="0.2">
      <c r="A93" s="48"/>
      <c r="B93" s="23" t="s">
        <v>246</v>
      </c>
      <c r="C93" s="23" t="s">
        <v>116</v>
      </c>
      <c r="D93" s="23"/>
      <c r="E93" s="23"/>
      <c r="F93" s="147"/>
      <c r="G93" s="147"/>
      <c r="H93" s="69" t="s">
        <v>137</v>
      </c>
      <c r="I93" s="38"/>
      <c r="J93" s="32"/>
      <c r="K93" s="32"/>
      <c r="L93" s="32" t="s">
        <v>94</v>
      </c>
      <c r="M93" s="33" t="s">
        <v>95</v>
      </c>
      <c r="N93" s="62"/>
      <c r="O93" s="62"/>
      <c r="P93" s="34">
        <v>35</v>
      </c>
      <c r="Q93" s="35" t="s">
        <v>182</v>
      </c>
      <c r="R93" s="91">
        <f t="shared" si="5"/>
        <v>880</v>
      </c>
      <c r="S93" s="321"/>
      <c r="T93" s="293"/>
      <c r="U93" s="293"/>
      <c r="V93" s="329"/>
      <c r="W93" s="287"/>
    </row>
    <row r="94" spans="1:23" s="37" customFormat="1" x14ac:dyDescent="0.2">
      <c r="A94" s="48"/>
      <c r="B94" s="23" t="s">
        <v>247</v>
      </c>
      <c r="C94" s="23" t="s">
        <v>116</v>
      </c>
      <c r="D94" s="23"/>
      <c r="E94" s="23"/>
      <c r="F94" s="147"/>
      <c r="G94" s="147"/>
      <c r="H94" s="69" t="s">
        <v>137</v>
      </c>
      <c r="I94" s="38"/>
      <c r="J94" s="32"/>
      <c r="K94" s="32"/>
      <c r="L94" s="32" t="s">
        <v>94</v>
      </c>
      <c r="M94" s="33" t="s">
        <v>95</v>
      </c>
      <c r="N94" s="62"/>
      <c r="O94" s="62"/>
      <c r="P94" s="34">
        <v>35</v>
      </c>
      <c r="Q94" s="35" t="s">
        <v>184</v>
      </c>
      <c r="R94" s="91">
        <f t="shared" si="5"/>
        <v>880</v>
      </c>
      <c r="S94" s="321"/>
      <c r="T94" s="293"/>
      <c r="U94" s="293"/>
      <c r="V94" s="329"/>
      <c r="W94" s="287"/>
    </row>
    <row r="95" spans="1:23" s="37" customFormat="1" x14ac:dyDescent="0.2">
      <c r="A95" s="48"/>
      <c r="B95" s="23"/>
      <c r="C95" s="23"/>
      <c r="D95" s="23"/>
      <c r="E95" s="23"/>
      <c r="F95" s="180"/>
      <c r="G95" s="180"/>
      <c r="H95" s="197" t="s">
        <v>255</v>
      </c>
      <c r="I95" s="202"/>
      <c r="J95" s="203">
        <v>9</v>
      </c>
      <c r="K95" s="203">
        <v>9</v>
      </c>
      <c r="L95" s="203">
        <v>10</v>
      </c>
      <c r="M95" s="204">
        <v>10</v>
      </c>
      <c r="N95" s="62"/>
      <c r="O95" s="62"/>
      <c r="P95" s="34"/>
      <c r="Q95" s="35"/>
      <c r="R95" s="93"/>
      <c r="S95" s="321"/>
      <c r="T95" s="293"/>
      <c r="U95" s="293"/>
      <c r="V95" s="329"/>
      <c r="W95" s="287"/>
    </row>
    <row r="96" spans="1:23" x14ac:dyDescent="0.2">
      <c r="A96" s="48"/>
      <c r="B96" s="23"/>
      <c r="C96" s="23"/>
      <c r="D96" s="23"/>
      <c r="E96" s="23"/>
      <c r="F96" s="46"/>
      <c r="G96" s="46"/>
      <c r="H96" s="197" t="s">
        <v>256</v>
      </c>
      <c r="I96" s="202"/>
      <c r="J96" s="203">
        <v>5</v>
      </c>
      <c r="K96" s="203">
        <v>1</v>
      </c>
      <c r="L96" s="203">
        <v>4</v>
      </c>
      <c r="M96" s="204">
        <v>4</v>
      </c>
      <c r="N96" s="30"/>
      <c r="O96" s="30"/>
      <c r="P96" s="34"/>
      <c r="Q96" s="35"/>
      <c r="R96" s="164">
        <f>SUM(R71:R94)</f>
        <v>15180</v>
      </c>
      <c r="S96" s="321"/>
      <c r="T96" s="292"/>
      <c r="U96" s="292"/>
      <c r="V96" s="330"/>
      <c r="W96" s="288"/>
    </row>
    <row r="97" spans="1:24" x14ac:dyDescent="0.2">
      <c r="A97" s="48"/>
      <c r="B97" s="23"/>
      <c r="C97" s="23"/>
      <c r="D97" s="23"/>
      <c r="E97" s="23"/>
      <c r="F97" s="192"/>
      <c r="G97" s="192"/>
      <c r="H97" s="201" t="s">
        <v>261</v>
      </c>
      <c r="I97" s="202"/>
      <c r="J97" s="203">
        <v>5</v>
      </c>
      <c r="K97" s="203">
        <v>1</v>
      </c>
      <c r="L97" s="203">
        <v>4</v>
      </c>
      <c r="M97" s="204">
        <v>4</v>
      </c>
      <c r="N97" s="30"/>
      <c r="O97" s="30"/>
      <c r="P97" s="34"/>
      <c r="Q97" s="35"/>
      <c r="R97" s="164"/>
      <c r="S97" s="321"/>
      <c r="T97" s="84"/>
      <c r="U97" s="84"/>
      <c r="V97" s="29"/>
      <c r="W97" s="189"/>
    </row>
    <row r="98" spans="1:24" x14ac:dyDescent="0.2">
      <c r="A98" s="48"/>
      <c r="B98" s="23"/>
      <c r="C98" s="23"/>
      <c r="D98" s="23"/>
      <c r="E98" s="23"/>
      <c r="F98" s="192"/>
      <c r="G98" s="192"/>
      <c r="H98" s="201" t="s">
        <v>263</v>
      </c>
      <c r="I98" s="202"/>
      <c r="J98" s="205"/>
      <c r="K98" s="205"/>
      <c r="L98" s="205"/>
      <c r="M98" s="206"/>
      <c r="N98" s="30"/>
      <c r="O98" s="30"/>
      <c r="P98" s="34"/>
      <c r="Q98" s="35"/>
      <c r="R98" s="164"/>
      <c r="S98" s="321"/>
      <c r="T98" s="84"/>
      <c r="U98" s="84"/>
      <c r="V98" s="29"/>
      <c r="W98" s="189"/>
    </row>
    <row r="99" spans="1:24" x14ac:dyDescent="0.2">
      <c r="A99" s="12"/>
      <c r="B99" s="27"/>
      <c r="C99" s="27"/>
      <c r="D99" s="27"/>
      <c r="E99" s="16"/>
      <c r="F99" s="13"/>
      <c r="G99" s="13"/>
      <c r="H99" s="15" t="s">
        <v>55</v>
      </c>
      <c r="I99" s="16"/>
      <c r="J99" s="13"/>
      <c r="K99" s="13"/>
      <c r="L99" s="13"/>
      <c r="M99" s="17"/>
      <c r="N99" s="18"/>
      <c r="O99" s="18"/>
      <c r="P99" s="19"/>
      <c r="Q99" s="20"/>
      <c r="R99" s="86"/>
      <c r="S99" s="226"/>
      <c r="T99" s="86"/>
      <c r="U99" s="21"/>
      <c r="V99" s="232"/>
      <c r="W99" s="19"/>
    </row>
    <row r="100" spans="1:24" s="37" customFormat="1" ht="22.5" x14ac:dyDescent="0.2">
      <c r="A100" s="46">
        <v>6</v>
      </c>
      <c r="B100" s="49" t="s">
        <v>60</v>
      </c>
      <c r="C100" s="49" t="s">
        <v>116</v>
      </c>
      <c r="D100" s="49" t="s">
        <v>24</v>
      </c>
      <c r="E100" s="25">
        <v>681328</v>
      </c>
      <c r="F100" s="46"/>
      <c r="G100" s="46"/>
      <c r="H100" s="70" t="s">
        <v>56</v>
      </c>
      <c r="I100" s="34" t="s">
        <v>35</v>
      </c>
      <c r="J100" s="51" t="s">
        <v>106</v>
      </c>
      <c r="K100" s="51"/>
      <c r="L100" s="51"/>
      <c r="M100" s="51"/>
      <c r="N100" s="62">
        <v>41736</v>
      </c>
      <c r="O100" s="62">
        <v>41736</v>
      </c>
      <c r="P100" s="50"/>
      <c r="Q100" s="52" t="s">
        <v>155</v>
      </c>
      <c r="R100" s="91">
        <f t="shared" ref="R100:R108" si="6">IF(C100="NOC",(4-(COUNTIF(J100:M100,"EP")+COUNTBLANK(J100:M100)))*$T$4,(4-(COUNTIF(J100:M100,"EP")+COUNTBLANK(J100:M100)))*$P$4)</f>
        <v>0</v>
      </c>
      <c r="S100" s="320">
        <v>2</v>
      </c>
      <c r="T100" s="293">
        <f>R110-S100*I5</f>
        <v>4297</v>
      </c>
      <c r="U100" s="293">
        <f>T100/P5</f>
        <v>2.3353260869565218</v>
      </c>
      <c r="V100" s="332">
        <v>2</v>
      </c>
      <c r="W100" s="298" t="s">
        <v>273</v>
      </c>
    </row>
    <row r="101" spans="1:24" s="37" customFormat="1" ht="22.5" x14ac:dyDescent="0.2">
      <c r="A101" s="46"/>
      <c r="B101" s="49" t="s">
        <v>109</v>
      </c>
      <c r="C101" s="49" t="s">
        <v>116</v>
      </c>
      <c r="D101" s="49" t="s">
        <v>24</v>
      </c>
      <c r="E101" s="25">
        <v>750814</v>
      </c>
      <c r="F101" s="46"/>
      <c r="G101" s="46"/>
      <c r="H101" s="70" t="s">
        <v>56</v>
      </c>
      <c r="I101" s="34" t="s">
        <v>35</v>
      </c>
      <c r="J101" s="51" t="s">
        <v>106</v>
      </c>
      <c r="K101" s="51" t="s">
        <v>106</v>
      </c>
      <c r="L101" s="51"/>
      <c r="M101" s="51"/>
      <c r="N101" s="62">
        <v>41827</v>
      </c>
      <c r="O101" s="62">
        <v>42558</v>
      </c>
      <c r="P101" s="50"/>
      <c r="Q101" s="52" t="s">
        <v>151</v>
      </c>
      <c r="R101" s="91">
        <f t="shared" si="6"/>
        <v>0</v>
      </c>
      <c r="S101" s="321"/>
      <c r="T101" s="293"/>
      <c r="U101" s="293"/>
      <c r="V101" s="333"/>
      <c r="W101" s="299"/>
      <c r="X101" s="37" t="s">
        <v>303</v>
      </c>
    </row>
    <row r="102" spans="1:24" s="37" customFormat="1" ht="33.75" x14ac:dyDescent="0.2">
      <c r="A102" s="46"/>
      <c r="B102" s="49" t="s">
        <v>59</v>
      </c>
      <c r="C102" s="49" t="s">
        <v>115</v>
      </c>
      <c r="D102" s="49" t="s">
        <v>24</v>
      </c>
      <c r="E102" s="102">
        <v>915343</v>
      </c>
      <c r="F102" s="46"/>
      <c r="G102" s="46"/>
      <c r="H102" s="70" t="s">
        <v>120</v>
      </c>
      <c r="I102" s="34"/>
      <c r="J102" s="51" t="s">
        <v>27</v>
      </c>
      <c r="K102" s="51" t="s">
        <v>28</v>
      </c>
      <c r="L102" s="51" t="s">
        <v>36</v>
      </c>
      <c r="M102" s="51" t="s">
        <v>106</v>
      </c>
      <c r="N102" s="62">
        <v>42100</v>
      </c>
      <c r="O102" s="62">
        <v>42831</v>
      </c>
      <c r="P102" s="50">
        <v>35</v>
      </c>
      <c r="Q102" s="52" t="s">
        <v>156</v>
      </c>
      <c r="R102" s="91">
        <f t="shared" si="6"/>
        <v>1320</v>
      </c>
      <c r="S102" s="321"/>
      <c r="T102" s="293"/>
      <c r="U102" s="293"/>
      <c r="V102" s="333"/>
      <c r="W102" s="299"/>
    </row>
    <row r="103" spans="1:24" s="37" customFormat="1" x14ac:dyDescent="0.2">
      <c r="A103" s="46"/>
      <c r="B103" s="49"/>
      <c r="C103" s="49" t="s">
        <v>116</v>
      </c>
      <c r="D103" s="49"/>
      <c r="E103" s="25">
        <v>866653</v>
      </c>
      <c r="F103" s="46"/>
      <c r="G103" s="46"/>
      <c r="H103" s="61" t="s">
        <v>57</v>
      </c>
      <c r="I103" s="34"/>
      <c r="J103" s="51" t="s">
        <v>106</v>
      </c>
      <c r="K103" s="51"/>
      <c r="L103" s="51"/>
      <c r="M103" s="51"/>
      <c r="N103" s="62">
        <v>42023</v>
      </c>
      <c r="O103" s="62">
        <v>42479</v>
      </c>
      <c r="P103" s="50">
        <v>35</v>
      </c>
      <c r="Q103" s="52"/>
      <c r="R103" s="91">
        <f t="shared" si="6"/>
        <v>0</v>
      </c>
      <c r="S103" s="321"/>
      <c r="T103" s="293"/>
      <c r="U103" s="293"/>
      <c r="V103" s="333"/>
      <c r="W103" s="299"/>
    </row>
    <row r="104" spans="1:24" s="37" customFormat="1" ht="22.5" x14ac:dyDescent="0.2">
      <c r="A104" s="46"/>
      <c r="B104" s="49"/>
      <c r="C104" s="49" t="s">
        <v>116</v>
      </c>
      <c r="D104" s="49" t="s">
        <v>210</v>
      </c>
      <c r="E104" s="25">
        <v>1023549</v>
      </c>
      <c r="F104" s="46"/>
      <c r="G104" s="46"/>
      <c r="H104" s="70" t="s">
        <v>56</v>
      </c>
      <c r="I104" s="34">
        <v>922714</v>
      </c>
      <c r="J104" s="51" t="s">
        <v>25</v>
      </c>
      <c r="K104" s="51" t="s">
        <v>26</v>
      </c>
      <c r="L104" s="51" t="s">
        <v>27</v>
      </c>
      <c r="M104" s="51" t="s">
        <v>28</v>
      </c>
      <c r="N104" s="62">
        <v>42275</v>
      </c>
      <c r="O104" s="62">
        <v>43006</v>
      </c>
      <c r="P104" s="50">
        <v>35</v>
      </c>
      <c r="Q104" s="52"/>
      <c r="R104" s="91">
        <f t="shared" si="6"/>
        <v>1760</v>
      </c>
      <c r="S104" s="321"/>
      <c r="T104" s="293"/>
      <c r="U104" s="293"/>
      <c r="V104" s="333"/>
      <c r="W104" s="299"/>
    </row>
    <row r="105" spans="1:24" s="37" customFormat="1" x14ac:dyDescent="0.2">
      <c r="A105" s="109"/>
      <c r="B105" s="49"/>
      <c r="C105" s="49" t="s">
        <v>116</v>
      </c>
      <c r="D105" s="49"/>
      <c r="E105" s="110">
        <v>1020138</v>
      </c>
      <c r="F105" s="109"/>
      <c r="G105" s="109"/>
      <c r="H105" s="61" t="s">
        <v>57</v>
      </c>
      <c r="I105" s="34">
        <v>831104</v>
      </c>
      <c r="J105" s="51" t="s">
        <v>95</v>
      </c>
      <c r="K105" s="51" t="s">
        <v>58</v>
      </c>
      <c r="L105" s="51" t="s">
        <v>106</v>
      </c>
      <c r="M105" s="51" t="s">
        <v>106</v>
      </c>
      <c r="N105" s="62">
        <v>42275</v>
      </c>
      <c r="O105" s="62">
        <v>42732</v>
      </c>
      <c r="P105" s="50">
        <v>35</v>
      </c>
      <c r="Q105" s="52"/>
      <c r="R105" s="93">
        <f t="shared" si="6"/>
        <v>880</v>
      </c>
      <c r="S105" s="321"/>
      <c r="T105" s="293"/>
      <c r="U105" s="293"/>
      <c r="V105" s="333"/>
      <c r="W105" s="286" t="s">
        <v>274</v>
      </c>
    </row>
    <row r="106" spans="1:24" s="37" customFormat="1" ht="22.5" x14ac:dyDescent="0.2">
      <c r="A106" s="143"/>
      <c r="B106" s="49"/>
      <c r="C106" s="49" t="s">
        <v>115</v>
      </c>
      <c r="D106" s="49"/>
      <c r="E106" s="144">
        <v>1096152</v>
      </c>
      <c r="F106" s="143"/>
      <c r="G106" s="143"/>
      <c r="H106" s="70" t="s">
        <v>56</v>
      </c>
      <c r="I106" s="34">
        <v>922714</v>
      </c>
      <c r="J106" s="51" t="s">
        <v>32</v>
      </c>
      <c r="K106" s="51" t="s">
        <v>25</v>
      </c>
      <c r="L106" s="51" t="s">
        <v>26</v>
      </c>
      <c r="M106" s="51" t="s">
        <v>27</v>
      </c>
      <c r="N106" s="62"/>
      <c r="O106" s="62"/>
      <c r="P106" s="50"/>
      <c r="Q106" s="52"/>
      <c r="R106" s="93">
        <f t="shared" si="6"/>
        <v>1760</v>
      </c>
      <c r="S106" s="321"/>
      <c r="T106" s="293"/>
      <c r="U106" s="293"/>
      <c r="V106" s="333"/>
      <c r="W106" s="289"/>
    </row>
    <row r="107" spans="1:24" s="37" customFormat="1" ht="22.5" x14ac:dyDescent="0.2">
      <c r="A107" s="143"/>
      <c r="B107" s="49"/>
      <c r="C107" s="49" t="s">
        <v>115</v>
      </c>
      <c r="D107" s="49"/>
      <c r="E107" s="144"/>
      <c r="F107" s="143"/>
      <c r="G107" s="143"/>
      <c r="H107" s="70" t="s">
        <v>56</v>
      </c>
      <c r="I107" s="34">
        <v>922714</v>
      </c>
      <c r="J107" s="51"/>
      <c r="K107" s="51"/>
      <c r="L107" s="51"/>
      <c r="M107" s="51" t="s">
        <v>32</v>
      </c>
      <c r="N107" s="62"/>
      <c r="O107" s="62"/>
      <c r="P107" s="50"/>
      <c r="Q107" s="52"/>
      <c r="R107" s="93">
        <f t="shared" si="6"/>
        <v>440</v>
      </c>
      <c r="S107" s="321"/>
      <c r="T107" s="293"/>
      <c r="U107" s="293"/>
      <c r="V107" s="333"/>
      <c r="W107" s="289"/>
    </row>
    <row r="108" spans="1:24" s="37" customFormat="1" x14ac:dyDescent="0.2">
      <c r="A108" s="143"/>
      <c r="B108" s="49"/>
      <c r="C108" s="49" t="s">
        <v>116</v>
      </c>
      <c r="D108" s="49"/>
      <c r="E108" s="144"/>
      <c r="F108" s="143"/>
      <c r="G108" s="143"/>
      <c r="H108" s="61" t="s">
        <v>57</v>
      </c>
      <c r="I108" s="34">
        <v>831104</v>
      </c>
      <c r="J108" s="51"/>
      <c r="K108" s="51"/>
      <c r="L108" s="51" t="s">
        <v>94</v>
      </c>
      <c r="M108" s="51" t="s">
        <v>95</v>
      </c>
      <c r="N108" s="62"/>
      <c r="O108" s="62"/>
      <c r="P108" s="50"/>
      <c r="Q108" s="52"/>
      <c r="R108" s="93">
        <f t="shared" si="6"/>
        <v>880</v>
      </c>
      <c r="S108" s="321"/>
      <c r="T108" s="293"/>
      <c r="U108" s="293"/>
      <c r="V108" s="333"/>
      <c r="W108" s="289"/>
    </row>
    <row r="109" spans="1:24" s="37" customFormat="1" x14ac:dyDescent="0.2">
      <c r="A109" s="180"/>
      <c r="B109" s="49"/>
      <c r="C109" s="49"/>
      <c r="D109" s="49"/>
      <c r="E109" s="178"/>
      <c r="F109" s="180"/>
      <c r="G109" s="180"/>
      <c r="H109" s="197" t="s">
        <v>255</v>
      </c>
      <c r="I109" s="212"/>
      <c r="J109" s="213">
        <v>4</v>
      </c>
      <c r="K109" s="213">
        <v>4</v>
      </c>
      <c r="L109" s="213">
        <v>4</v>
      </c>
      <c r="M109" s="213">
        <v>4</v>
      </c>
      <c r="N109" s="62"/>
      <c r="O109" s="62"/>
      <c r="P109" s="50"/>
      <c r="Q109" s="52"/>
      <c r="R109" s="93"/>
      <c r="S109" s="321"/>
      <c r="T109" s="293"/>
      <c r="U109" s="293"/>
      <c r="V109" s="333"/>
      <c r="W109" s="289"/>
    </row>
    <row r="110" spans="1:24" s="37" customFormat="1" x14ac:dyDescent="0.2">
      <c r="A110" s="46"/>
      <c r="B110" s="49"/>
      <c r="C110" s="49"/>
      <c r="D110" s="49"/>
      <c r="E110" s="25"/>
      <c r="F110" s="46"/>
      <c r="G110" s="46"/>
      <c r="H110" s="197" t="s">
        <v>256</v>
      </c>
      <c r="I110" s="212"/>
      <c r="J110" s="213">
        <v>1</v>
      </c>
      <c r="K110" s="213"/>
      <c r="L110" s="213">
        <v>1</v>
      </c>
      <c r="M110" s="213">
        <v>1</v>
      </c>
      <c r="N110" s="62"/>
      <c r="O110" s="62"/>
      <c r="P110" s="50"/>
      <c r="Q110" s="52"/>
      <c r="R110" s="164">
        <f>SUM(R100:R108)</f>
        <v>7040</v>
      </c>
      <c r="S110" s="322"/>
      <c r="T110" s="292"/>
      <c r="U110" s="292"/>
      <c r="V110" s="334"/>
      <c r="W110" s="290"/>
    </row>
    <row r="111" spans="1:24" s="37" customFormat="1" x14ac:dyDescent="0.2">
      <c r="A111" s="192"/>
      <c r="B111" s="49"/>
      <c r="C111" s="49"/>
      <c r="D111" s="49"/>
      <c r="E111" s="190"/>
      <c r="F111" s="192"/>
      <c r="G111" s="192"/>
      <c r="H111" s="201" t="s">
        <v>261</v>
      </c>
      <c r="I111" s="212"/>
      <c r="J111" s="213"/>
      <c r="K111" s="213"/>
      <c r="L111" s="213">
        <v>1</v>
      </c>
      <c r="M111" s="213"/>
      <c r="N111" s="62"/>
      <c r="O111" s="62"/>
      <c r="P111" s="50"/>
      <c r="Q111" s="52"/>
      <c r="R111" s="164"/>
      <c r="S111" s="168"/>
      <c r="T111" s="84"/>
      <c r="U111" s="84"/>
      <c r="V111" s="36"/>
      <c r="W111" s="188"/>
    </row>
    <row r="112" spans="1:24" s="37" customFormat="1" x14ac:dyDescent="0.2">
      <c r="A112" s="192"/>
      <c r="B112" s="49"/>
      <c r="C112" s="49"/>
      <c r="D112" s="49"/>
      <c r="E112" s="190"/>
      <c r="F112" s="192"/>
      <c r="G112" s="192"/>
      <c r="H112" s="201" t="s">
        <v>263</v>
      </c>
      <c r="I112" s="212"/>
      <c r="J112" s="213">
        <v>1</v>
      </c>
      <c r="K112" s="213"/>
      <c r="L112" s="213"/>
      <c r="M112" s="213">
        <v>1</v>
      </c>
      <c r="N112" s="62"/>
      <c r="O112" s="62"/>
      <c r="P112" s="50"/>
      <c r="Q112" s="52"/>
      <c r="R112" s="164"/>
      <c r="S112" s="168"/>
      <c r="T112" s="84"/>
      <c r="U112" s="84"/>
      <c r="V112" s="36"/>
      <c r="W112" s="188"/>
    </row>
    <row r="113" spans="1:53" s="56" customFormat="1" x14ac:dyDescent="0.2">
      <c r="A113" s="53"/>
      <c r="B113" s="53"/>
      <c r="C113" s="53"/>
      <c r="D113" s="53"/>
      <c r="E113" s="53"/>
      <c r="F113" s="20"/>
      <c r="G113" s="20"/>
      <c r="H113" s="54" t="s">
        <v>61</v>
      </c>
      <c r="I113" s="19"/>
      <c r="J113" s="41"/>
      <c r="K113" s="41"/>
      <c r="L113" s="41"/>
      <c r="M113" s="41"/>
      <c r="N113" s="55"/>
      <c r="O113" s="55"/>
      <c r="P113" s="19"/>
      <c r="Q113" s="20"/>
      <c r="R113" s="86"/>
      <c r="S113" s="86"/>
      <c r="T113" s="86"/>
      <c r="U113" s="21"/>
      <c r="V113" s="232"/>
      <c r="W113" s="19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</row>
    <row r="114" spans="1:53" s="56" customFormat="1" x14ac:dyDescent="0.2">
      <c r="A114" s="23">
        <v>24</v>
      </c>
      <c r="B114" s="23" t="s">
        <v>62</v>
      </c>
      <c r="C114" s="23" t="s">
        <v>116</v>
      </c>
      <c r="D114" s="23" t="s">
        <v>24</v>
      </c>
      <c r="E114" s="67">
        <v>681338</v>
      </c>
      <c r="F114" s="46">
        <v>100</v>
      </c>
      <c r="G114" s="46"/>
      <c r="H114" s="61" t="s">
        <v>63</v>
      </c>
      <c r="I114" s="38"/>
      <c r="J114" s="32" t="s">
        <v>106</v>
      </c>
      <c r="K114" s="32"/>
      <c r="L114" s="32"/>
      <c r="M114" s="33"/>
      <c r="N114" s="62">
        <v>41736</v>
      </c>
      <c r="O114" s="62">
        <v>41736</v>
      </c>
      <c r="P114" s="50"/>
      <c r="Q114" s="52" t="s">
        <v>158</v>
      </c>
      <c r="R114" s="91">
        <f t="shared" ref="R114:R195" si="7">IF(C114="NOC",(4-(COUNTIF(J114:M114,"EP")+COUNTBLANK(J114:M114)))*$T$4,(4-(COUNTIF(J114:M114,"EP")+COUNTBLANK(J114:M114)))*$P$4)</f>
        <v>0</v>
      </c>
      <c r="S114" s="320">
        <f>0</f>
        <v>0</v>
      </c>
      <c r="T114" s="323">
        <f>R116-S114*I5</f>
        <v>1760</v>
      </c>
      <c r="U114" s="291">
        <f>T114/P5</f>
        <v>0.95652173913043481</v>
      </c>
      <c r="V114" s="291">
        <v>1</v>
      </c>
      <c r="W114" s="298" t="s">
        <v>348</v>
      </c>
      <c r="X114" s="37" t="s">
        <v>305</v>
      </c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</row>
    <row r="115" spans="1:53" s="56" customFormat="1" x14ac:dyDescent="0.2">
      <c r="A115" s="23"/>
      <c r="B115" s="23"/>
      <c r="C115" s="23" t="s">
        <v>116</v>
      </c>
      <c r="D115" s="23" t="s">
        <v>24</v>
      </c>
      <c r="E115" s="25">
        <v>960055</v>
      </c>
      <c r="F115" s="46"/>
      <c r="G115" s="57"/>
      <c r="H115" s="61" t="s">
        <v>63</v>
      </c>
      <c r="I115" s="38">
        <v>524109</v>
      </c>
      <c r="J115" s="32" t="s">
        <v>26</v>
      </c>
      <c r="K115" s="32" t="s">
        <v>27</v>
      </c>
      <c r="L115" s="32" t="s">
        <v>28</v>
      </c>
      <c r="M115" s="33" t="s">
        <v>36</v>
      </c>
      <c r="N115" s="71">
        <v>42191</v>
      </c>
      <c r="O115" s="71">
        <v>42922</v>
      </c>
      <c r="P115" s="50">
        <v>35</v>
      </c>
      <c r="Q115" s="52" t="s">
        <v>160</v>
      </c>
      <c r="R115" s="91">
        <f t="shared" ref="R115:R124" si="8">IF(C115="NOC",(4-(COUNTIF(J115:M115,"EP")+COUNTBLANK(J115:M115)))*$T$4,(4-(COUNTIF(J115:M115,"EP")+COUNTBLANK(J115:M115)))*$P$4)</f>
        <v>1760</v>
      </c>
      <c r="S115" s="321"/>
      <c r="T115" s="318"/>
      <c r="U115" s="293"/>
      <c r="V115" s="293"/>
      <c r="W115" s="299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</row>
    <row r="116" spans="1:53" s="56" customFormat="1" x14ac:dyDescent="0.2">
      <c r="A116" s="23"/>
      <c r="B116" s="23"/>
      <c r="C116" s="23"/>
      <c r="D116" s="23"/>
      <c r="E116" s="220"/>
      <c r="F116" s="221"/>
      <c r="G116" s="218"/>
      <c r="H116" s="61"/>
      <c r="I116" s="38"/>
      <c r="J116" s="32"/>
      <c r="K116" s="32"/>
      <c r="L116" s="32"/>
      <c r="M116" s="33"/>
      <c r="N116" s="71"/>
      <c r="O116" s="71"/>
      <c r="P116" s="50"/>
      <c r="Q116" s="52"/>
      <c r="R116" s="91">
        <f>SUM(R114:R115)</f>
        <v>1760</v>
      </c>
      <c r="S116" s="321"/>
      <c r="T116" s="318"/>
      <c r="U116" s="293"/>
      <c r="V116" s="292"/>
      <c r="W116" s="299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</row>
    <row r="117" spans="1:53" s="56" customFormat="1" ht="22.5" x14ac:dyDescent="0.2">
      <c r="A117" s="23"/>
      <c r="B117" s="23" t="s">
        <v>66</v>
      </c>
      <c r="C117" s="23" t="s">
        <v>115</v>
      </c>
      <c r="D117" s="23" t="s">
        <v>24</v>
      </c>
      <c r="E117" s="67">
        <v>681348</v>
      </c>
      <c r="F117" s="46">
        <v>101</v>
      </c>
      <c r="G117" s="46"/>
      <c r="H117" s="61" t="s">
        <v>67</v>
      </c>
      <c r="I117" s="38"/>
      <c r="J117" s="32" t="s">
        <v>106</v>
      </c>
      <c r="K117" s="32"/>
      <c r="L117" s="32"/>
      <c r="M117" s="33"/>
      <c r="N117" s="62">
        <v>41736</v>
      </c>
      <c r="O117" s="62">
        <v>41736</v>
      </c>
      <c r="P117" s="50"/>
      <c r="Q117" s="52" t="s">
        <v>159</v>
      </c>
      <c r="R117" s="91">
        <f t="shared" si="8"/>
        <v>0</v>
      </c>
      <c r="S117" s="320">
        <v>1</v>
      </c>
      <c r="T117" s="323">
        <f>R125-S117*I5</f>
        <v>7428.5</v>
      </c>
      <c r="U117" s="291">
        <f>T117/P5</f>
        <v>4.0372282608695649</v>
      </c>
      <c r="V117" s="291">
        <v>4</v>
      </c>
      <c r="W117" s="298" t="s">
        <v>275</v>
      </c>
      <c r="X117" s="37" t="s">
        <v>309</v>
      </c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</row>
    <row r="118" spans="1:53" s="56" customFormat="1" ht="22.5" x14ac:dyDescent="0.2">
      <c r="A118" s="23"/>
      <c r="B118" s="23"/>
      <c r="C118" s="23" t="s">
        <v>116</v>
      </c>
      <c r="D118" s="23" t="s">
        <v>24</v>
      </c>
      <c r="E118" s="25">
        <v>864054</v>
      </c>
      <c r="F118" s="46"/>
      <c r="G118" s="57"/>
      <c r="H118" s="24" t="s">
        <v>72</v>
      </c>
      <c r="I118" s="38"/>
      <c r="J118" s="32" t="s">
        <v>28</v>
      </c>
      <c r="K118" s="32" t="s">
        <v>36</v>
      </c>
      <c r="L118" s="32" t="s">
        <v>106</v>
      </c>
      <c r="M118" s="33" t="s">
        <v>106</v>
      </c>
      <c r="N118" s="71">
        <v>42023</v>
      </c>
      <c r="O118" s="71">
        <v>42754</v>
      </c>
      <c r="P118" s="50">
        <v>35</v>
      </c>
      <c r="Q118" s="52"/>
      <c r="R118" s="91">
        <f t="shared" si="8"/>
        <v>880</v>
      </c>
      <c r="S118" s="321"/>
      <c r="T118" s="318"/>
      <c r="U118" s="293"/>
      <c r="V118" s="293"/>
      <c r="W118" s="299"/>
      <c r="X118" s="37" t="s">
        <v>306</v>
      </c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</row>
    <row r="119" spans="1:53" s="56" customFormat="1" ht="22.5" x14ac:dyDescent="0.2">
      <c r="A119" s="23"/>
      <c r="B119" s="23"/>
      <c r="C119" s="23" t="s">
        <v>115</v>
      </c>
      <c r="D119" s="23" t="s">
        <v>24</v>
      </c>
      <c r="E119" s="25">
        <v>902611</v>
      </c>
      <c r="F119" s="46">
        <v>102</v>
      </c>
      <c r="G119" s="57"/>
      <c r="H119" s="61" t="s">
        <v>72</v>
      </c>
      <c r="I119" s="38">
        <v>228106</v>
      </c>
      <c r="J119" s="32" t="s">
        <v>27</v>
      </c>
      <c r="K119" s="32" t="s">
        <v>28</v>
      </c>
      <c r="L119" s="32" t="s">
        <v>36</v>
      </c>
      <c r="M119" s="33" t="s">
        <v>106</v>
      </c>
      <c r="N119" s="71">
        <v>42100</v>
      </c>
      <c r="O119" s="71">
        <v>42831</v>
      </c>
      <c r="P119" s="50">
        <v>35</v>
      </c>
      <c r="Q119" s="52" t="s">
        <v>73</v>
      </c>
      <c r="R119" s="91">
        <f t="shared" si="8"/>
        <v>1320</v>
      </c>
      <c r="S119" s="321"/>
      <c r="T119" s="318"/>
      <c r="U119" s="293"/>
      <c r="V119" s="293"/>
      <c r="W119" s="299"/>
      <c r="X119" s="37" t="s">
        <v>307</v>
      </c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</row>
    <row r="120" spans="1:53" s="56" customFormat="1" ht="22.5" x14ac:dyDescent="0.2">
      <c r="A120" s="23"/>
      <c r="B120" s="23"/>
      <c r="C120" s="23" t="s">
        <v>115</v>
      </c>
      <c r="D120" s="23" t="s">
        <v>24</v>
      </c>
      <c r="E120" s="25">
        <v>960054</v>
      </c>
      <c r="F120" s="46"/>
      <c r="G120" s="57"/>
      <c r="H120" s="61" t="s">
        <v>72</v>
      </c>
      <c r="I120" s="38"/>
      <c r="J120" s="32" t="s">
        <v>26</v>
      </c>
      <c r="K120" s="32" t="s">
        <v>27</v>
      </c>
      <c r="L120" s="32" t="s">
        <v>28</v>
      </c>
      <c r="M120" s="33" t="s">
        <v>36</v>
      </c>
      <c r="N120" s="71">
        <v>42191</v>
      </c>
      <c r="O120" s="71">
        <v>42923</v>
      </c>
      <c r="P120" s="50">
        <v>35</v>
      </c>
      <c r="Q120" s="52" t="s">
        <v>157</v>
      </c>
      <c r="R120" s="91">
        <f t="shared" si="8"/>
        <v>1760</v>
      </c>
      <c r="S120" s="321"/>
      <c r="T120" s="318"/>
      <c r="U120" s="293"/>
      <c r="V120" s="293"/>
      <c r="W120" s="299"/>
      <c r="X120" s="37" t="s">
        <v>308</v>
      </c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</row>
    <row r="121" spans="1:53" s="56" customFormat="1" ht="22.5" x14ac:dyDescent="0.2">
      <c r="A121" s="23"/>
      <c r="B121" s="23"/>
      <c r="C121" s="23" t="s">
        <v>115</v>
      </c>
      <c r="D121" s="23" t="s">
        <v>24</v>
      </c>
      <c r="E121" s="25">
        <v>960032</v>
      </c>
      <c r="F121" s="46"/>
      <c r="G121" s="57"/>
      <c r="H121" s="61" t="s">
        <v>72</v>
      </c>
      <c r="I121" s="38"/>
      <c r="J121" s="32" t="s">
        <v>26</v>
      </c>
      <c r="K121" s="32" t="s">
        <v>27</v>
      </c>
      <c r="L121" s="32" t="s">
        <v>28</v>
      </c>
      <c r="M121" s="33" t="s">
        <v>36</v>
      </c>
      <c r="N121" s="71">
        <v>42191</v>
      </c>
      <c r="O121" s="71">
        <v>42923</v>
      </c>
      <c r="P121" s="50"/>
      <c r="Q121" s="52" t="s">
        <v>205</v>
      </c>
      <c r="R121" s="91">
        <f t="shared" si="8"/>
        <v>1760</v>
      </c>
      <c r="S121" s="321"/>
      <c r="T121" s="318"/>
      <c r="U121" s="293"/>
      <c r="V121" s="293"/>
      <c r="W121" s="299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</row>
    <row r="122" spans="1:53" s="56" customFormat="1" ht="22.5" x14ac:dyDescent="0.2">
      <c r="A122" s="23"/>
      <c r="B122" s="23"/>
      <c r="C122" s="23" t="s">
        <v>115</v>
      </c>
      <c r="D122" s="23"/>
      <c r="E122" s="25">
        <v>1019997</v>
      </c>
      <c r="F122" s="46"/>
      <c r="G122" s="57"/>
      <c r="H122" s="61" t="s">
        <v>72</v>
      </c>
      <c r="I122" s="38"/>
      <c r="J122" s="32" t="s">
        <v>25</v>
      </c>
      <c r="K122" s="32" t="s">
        <v>26</v>
      </c>
      <c r="L122" s="32" t="s">
        <v>27</v>
      </c>
      <c r="M122" s="33" t="s">
        <v>28</v>
      </c>
      <c r="N122" s="71">
        <v>42275</v>
      </c>
      <c r="O122" s="71">
        <v>43006</v>
      </c>
      <c r="P122" s="50"/>
      <c r="Q122" s="52" t="s">
        <v>213</v>
      </c>
      <c r="R122" s="91">
        <f t="shared" si="8"/>
        <v>1760</v>
      </c>
      <c r="S122" s="321"/>
      <c r="T122" s="318"/>
      <c r="U122" s="293"/>
      <c r="V122" s="293"/>
      <c r="W122" s="299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</row>
    <row r="123" spans="1:53" s="56" customFormat="1" ht="22.5" x14ac:dyDescent="0.2">
      <c r="A123" s="23"/>
      <c r="B123" s="23"/>
      <c r="C123" s="23" t="s">
        <v>116</v>
      </c>
      <c r="D123" s="23"/>
      <c r="E123" s="151"/>
      <c r="F123" s="154"/>
      <c r="G123" s="153"/>
      <c r="H123" s="61" t="s">
        <v>67</v>
      </c>
      <c r="I123" s="38"/>
      <c r="J123" s="32"/>
      <c r="K123" s="32"/>
      <c r="L123" s="32" t="s">
        <v>32</v>
      </c>
      <c r="M123" s="33" t="s">
        <v>25</v>
      </c>
      <c r="N123" s="71"/>
      <c r="O123" s="71"/>
      <c r="P123" s="50"/>
      <c r="Q123" s="52"/>
      <c r="R123" s="91">
        <f t="shared" si="8"/>
        <v>880</v>
      </c>
      <c r="S123" s="321"/>
      <c r="T123" s="318"/>
      <c r="U123" s="293"/>
      <c r="V123" s="293"/>
      <c r="W123" s="299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</row>
    <row r="124" spans="1:53" s="56" customFormat="1" ht="22.5" x14ac:dyDescent="0.2">
      <c r="A124" s="23"/>
      <c r="B124" s="23"/>
      <c r="C124" s="23" t="s">
        <v>115</v>
      </c>
      <c r="D124" s="23"/>
      <c r="E124" s="151"/>
      <c r="F124" s="154"/>
      <c r="G124" s="153"/>
      <c r="H124" s="61" t="s">
        <v>67</v>
      </c>
      <c r="I124" s="38"/>
      <c r="J124" s="32"/>
      <c r="K124" s="32"/>
      <c r="L124" s="32"/>
      <c r="M124" s="33" t="s">
        <v>32</v>
      </c>
      <c r="N124" s="71"/>
      <c r="O124" s="71"/>
      <c r="P124" s="50"/>
      <c r="Q124" s="52"/>
      <c r="R124" s="91">
        <f t="shared" si="8"/>
        <v>440</v>
      </c>
      <c r="S124" s="322"/>
      <c r="T124" s="319"/>
      <c r="U124" s="292"/>
      <c r="V124" s="292"/>
      <c r="W124" s="299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</row>
    <row r="125" spans="1:53" s="56" customFormat="1" x14ac:dyDescent="0.2">
      <c r="A125" s="23"/>
      <c r="B125" s="23"/>
      <c r="C125" s="23"/>
      <c r="D125" s="23"/>
      <c r="E125" s="178"/>
      <c r="F125" s="180"/>
      <c r="G125" s="179"/>
      <c r="H125" s="197" t="s">
        <v>255</v>
      </c>
      <c r="I125" s="202"/>
      <c r="J125" s="203">
        <v>6</v>
      </c>
      <c r="K125" s="203">
        <v>6</v>
      </c>
      <c r="L125" s="203">
        <v>6</v>
      </c>
      <c r="M125" s="204">
        <v>6</v>
      </c>
      <c r="N125" s="71"/>
      <c r="O125" s="71"/>
      <c r="P125" s="50"/>
      <c r="Q125" s="52"/>
      <c r="R125" s="91">
        <f>SUM(R117:R124)</f>
        <v>8800</v>
      </c>
      <c r="S125" s="224"/>
      <c r="T125" s="228"/>
      <c r="U125" s="52"/>
      <c r="V125" s="36"/>
      <c r="W125" s="236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</row>
    <row r="126" spans="1:53" s="56" customFormat="1" x14ac:dyDescent="0.2">
      <c r="A126" s="23"/>
      <c r="B126" s="23"/>
      <c r="C126" s="23"/>
      <c r="D126" s="23"/>
      <c r="E126" s="151"/>
      <c r="F126" s="154"/>
      <c r="G126" s="153"/>
      <c r="H126" s="197" t="s">
        <v>256</v>
      </c>
      <c r="I126" s="202"/>
      <c r="J126" s="203">
        <f>COUNTIFS(J114:J124, "1/6",J114:J124, "1/2")</f>
        <v>0</v>
      </c>
      <c r="K126" s="203">
        <v>0</v>
      </c>
      <c r="L126" s="203">
        <v>1</v>
      </c>
      <c r="M126" s="204">
        <v>1</v>
      </c>
      <c r="N126" s="71"/>
      <c r="O126" s="71"/>
      <c r="P126" s="50"/>
      <c r="Q126" s="52"/>
      <c r="R126" s="91"/>
      <c r="S126" s="225"/>
      <c r="T126" s="229"/>
      <c r="U126" s="227"/>
      <c r="V126" s="36"/>
      <c r="W126" s="236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</row>
    <row r="127" spans="1:53" s="56" customFormat="1" x14ac:dyDescent="0.2">
      <c r="A127" s="23"/>
      <c r="B127" s="23"/>
      <c r="C127" s="23"/>
      <c r="D127" s="23"/>
      <c r="E127" s="190"/>
      <c r="F127" s="192"/>
      <c r="G127" s="183"/>
      <c r="H127" s="201" t="s">
        <v>261</v>
      </c>
      <c r="I127" s="202"/>
      <c r="J127" s="203"/>
      <c r="K127" s="205"/>
      <c r="L127" s="205"/>
      <c r="M127" s="206"/>
      <c r="N127" s="71"/>
      <c r="O127" s="71"/>
      <c r="P127" s="50"/>
      <c r="Q127" s="52"/>
      <c r="R127" s="91"/>
      <c r="S127" s="225"/>
      <c r="T127" s="229"/>
      <c r="U127" s="227"/>
      <c r="V127" s="36"/>
      <c r="W127" s="236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</row>
    <row r="128" spans="1:53" s="56" customFormat="1" x14ac:dyDescent="0.2">
      <c r="A128" s="23"/>
      <c r="B128" s="23"/>
      <c r="C128" s="23"/>
      <c r="D128" s="23"/>
      <c r="E128" s="190"/>
      <c r="F128" s="192"/>
      <c r="G128" s="183"/>
      <c r="H128" s="201" t="s">
        <v>263</v>
      </c>
      <c r="I128" s="202"/>
      <c r="J128" s="203"/>
      <c r="K128" s="205"/>
      <c r="L128" s="203">
        <v>1</v>
      </c>
      <c r="M128" s="204">
        <v>1</v>
      </c>
      <c r="N128" s="71"/>
      <c r="O128" s="71"/>
      <c r="P128" s="50"/>
      <c r="Q128" s="52"/>
      <c r="R128" s="91"/>
      <c r="S128" s="225"/>
      <c r="T128" s="229"/>
      <c r="U128" s="227"/>
      <c r="V128" s="36"/>
      <c r="W128" s="236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</row>
    <row r="129" spans="1:53" s="56" customFormat="1" ht="22.5" x14ac:dyDescent="0.2">
      <c r="A129" s="23">
        <v>25</v>
      </c>
      <c r="B129" s="23" t="s">
        <v>64</v>
      </c>
      <c r="C129" s="23" t="s">
        <v>115</v>
      </c>
      <c r="D129" s="23" t="s">
        <v>24</v>
      </c>
      <c r="E129" s="67">
        <v>681346</v>
      </c>
      <c r="F129" s="46">
        <v>1</v>
      </c>
      <c r="G129" s="46"/>
      <c r="H129" s="61" t="s">
        <v>65</v>
      </c>
      <c r="I129" s="38"/>
      <c r="J129" s="32" t="s">
        <v>106</v>
      </c>
      <c r="K129" s="32"/>
      <c r="L129" s="32"/>
      <c r="M129" s="33"/>
      <c r="N129" s="62">
        <v>41736</v>
      </c>
      <c r="O129" s="62">
        <v>41736</v>
      </c>
      <c r="P129" s="50"/>
      <c r="Q129" s="52" t="s">
        <v>181</v>
      </c>
      <c r="R129" s="91">
        <f t="shared" si="7"/>
        <v>0</v>
      </c>
      <c r="S129" s="320">
        <v>2</v>
      </c>
      <c r="T129" s="323">
        <f>R135-S129*I5</f>
        <v>777</v>
      </c>
      <c r="U129" s="291">
        <f>T129/P5</f>
        <v>0.42228260869565215</v>
      </c>
      <c r="V129" s="291"/>
      <c r="W129" s="298" t="s">
        <v>276</v>
      </c>
      <c r="X129" s="37" t="s">
        <v>310</v>
      </c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</row>
    <row r="130" spans="1:53" s="56" customFormat="1" ht="22.5" x14ac:dyDescent="0.2">
      <c r="A130" s="23">
        <v>28</v>
      </c>
      <c r="B130" s="23" t="s">
        <v>68</v>
      </c>
      <c r="C130" s="23" t="s">
        <v>116</v>
      </c>
      <c r="D130" s="23" t="s">
        <v>24</v>
      </c>
      <c r="E130" s="68">
        <v>810638</v>
      </c>
      <c r="F130" s="57">
        <v>1</v>
      </c>
      <c r="G130" s="57"/>
      <c r="H130" s="69" t="s">
        <v>69</v>
      </c>
      <c r="I130" s="38"/>
      <c r="J130" s="32" t="s">
        <v>36</v>
      </c>
      <c r="K130" s="32" t="s">
        <v>106</v>
      </c>
      <c r="L130" s="32" t="s">
        <v>106</v>
      </c>
      <c r="M130" s="33"/>
      <c r="N130" s="71">
        <v>41904</v>
      </c>
      <c r="O130" s="71">
        <v>42635</v>
      </c>
      <c r="P130" s="50"/>
      <c r="Q130" s="52" t="s">
        <v>193</v>
      </c>
      <c r="R130" s="91">
        <f t="shared" si="7"/>
        <v>440</v>
      </c>
      <c r="S130" s="321"/>
      <c r="T130" s="318"/>
      <c r="U130" s="293"/>
      <c r="V130" s="293"/>
      <c r="W130" s="299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</row>
    <row r="131" spans="1:53" s="56" customFormat="1" x14ac:dyDescent="0.2">
      <c r="A131" s="23"/>
      <c r="B131" s="23"/>
      <c r="C131" s="23" t="s">
        <v>116</v>
      </c>
      <c r="D131" s="23" t="s">
        <v>24</v>
      </c>
      <c r="E131" s="151">
        <v>902592</v>
      </c>
      <c r="F131" s="154">
        <v>1</v>
      </c>
      <c r="G131" s="153"/>
      <c r="H131" s="61" t="s">
        <v>65</v>
      </c>
      <c r="I131" s="38">
        <v>228183</v>
      </c>
      <c r="J131" s="32" t="s">
        <v>27</v>
      </c>
      <c r="K131" s="32" t="s">
        <v>28</v>
      </c>
      <c r="L131" s="32" t="s">
        <v>36</v>
      </c>
      <c r="M131" s="33" t="s">
        <v>106</v>
      </c>
      <c r="N131" s="71">
        <v>42100</v>
      </c>
      <c r="O131" s="71">
        <v>42831</v>
      </c>
      <c r="P131" s="50">
        <v>35</v>
      </c>
      <c r="Q131" s="52" t="s">
        <v>70</v>
      </c>
      <c r="R131" s="91">
        <f t="shared" ref="R131:R132" si="9">IF(C131="NOC",(4-(COUNTIF(J131:M131,"EP")+COUNTBLANK(J131:M131)))*$T$4,(4-(COUNTIF(J131:M131,"EP")+COUNTBLANK(J131:M131)))*$P$4)</f>
        <v>1320</v>
      </c>
      <c r="S131" s="321"/>
      <c r="T131" s="318"/>
      <c r="U131" s="293"/>
      <c r="V131" s="293"/>
      <c r="W131" s="299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</row>
    <row r="132" spans="1:53" s="56" customFormat="1" x14ac:dyDescent="0.2">
      <c r="A132" s="23"/>
      <c r="B132" s="23"/>
      <c r="C132" s="23" t="s">
        <v>115</v>
      </c>
      <c r="D132" s="23" t="s">
        <v>24</v>
      </c>
      <c r="E132" s="151">
        <v>1020015</v>
      </c>
      <c r="F132" s="154"/>
      <c r="G132" s="153"/>
      <c r="H132" s="61" t="s">
        <v>65</v>
      </c>
      <c r="I132" s="38"/>
      <c r="J132" s="32" t="s">
        <v>25</v>
      </c>
      <c r="K132" s="32" t="s">
        <v>26</v>
      </c>
      <c r="L132" s="32" t="s">
        <v>27</v>
      </c>
      <c r="M132" s="33" t="s">
        <v>28</v>
      </c>
      <c r="N132" s="71">
        <v>42275</v>
      </c>
      <c r="O132" s="71">
        <v>43006</v>
      </c>
      <c r="P132" s="50">
        <v>35</v>
      </c>
      <c r="Q132" s="52" t="s">
        <v>193</v>
      </c>
      <c r="R132" s="91">
        <f t="shared" si="9"/>
        <v>1760</v>
      </c>
      <c r="S132" s="321"/>
      <c r="T132" s="318"/>
      <c r="U132" s="293"/>
      <c r="V132" s="293"/>
      <c r="W132" s="299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</row>
    <row r="133" spans="1:53" s="56" customFormat="1" x14ac:dyDescent="0.2">
      <c r="A133" s="23"/>
      <c r="B133" s="23"/>
      <c r="C133" s="23" t="s">
        <v>116</v>
      </c>
      <c r="D133" s="284" t="s">
        <v>24</v>
      </c>
      <c r="E133" s="68">
        <v>1131334</v>
      </c>
      <c r="F133" s="153"/>
      <c r="G133" s="153"/>
      <c r="H133" s="69" t="s">
        <v>69</v>
      </c>
      <c r="I133" s="38"/>
      <c r="J133" s="32"/>
      <c r="K133" s="32" t="s">
        <v>32</v>
      </c>
      <c r="L133" s="32" t="s">
        <v>25</v>
      </c>
      <c r="M133" s="33" t="s">
        <v>26</v>
      </c>
      <c r="N133" s="71"/>
      <c r="O133" s="71"/>
      <c r="P133" s="50"/>
      <c r="Q133" s="52"/>
      <c r="R133" s="91"/>
      <c r="S133" s="321"/>
      <c r="T133" s="318"/>
      <c r="U133" s="293"/>
      <c r="V133" s="293"/>
      <c r="W133" s="299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</row>
    <row r="134" spans="1:53" s="56" customFormat="1" x14ac:dyDescent="0.2">
      <c r="A134" s="23"/>
      <c r="B134" s="23"/>
      <c r="C134" s="23" t="s">
        <v>115</v>
      </c>
      <c r="D134" s="284" t="s">
        <v>24</v>
      </c>
      <c r="E134" s="68"/>
      <c r="F134" s="153"/>
      <c r="G134" s="153"/>
      <c r="H134" s="69" t="s">
        <v>69</v>
      </c>
      <c r="I134" s="38"/>
      <c r="J134" s="32"/>
      <c r="K134" s="32"/>
      <c r="L134" s="32" t="s">
        <v>32</v>
      </c>
      <c r="M134" s="33" t="s">
        <v>25</v>
      </c>
      <c r="N134" s="71"/>
      <c r="O134" s="71"/>
      <c r="P134" s="50"/>
      <c r="Q134" s="52"/>
      <c r="R134" s="91"/>
      <c r="S134" s="321"/>
      <c r="T134" s="318"/>
      <c r="U134" s="293"/>
      <c r="V134" s="293"/>
      <c r="W134" s="299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</row>
    <row r="135" spans="1:53" s="56" customFormat="1" x14ac:dyDescent="0.2">
      <c r="A135" s="23"/>
      <c r="B135" s="23"/>
      <c r="C135" s="23" t="s">
        <v>116</v>
      </c>
      <c r="D135" s="284" t="s">
        <v>24</v>
      </c>
      <c r="E135" s="68"/>
      <c r="F135" s="218"/>
      <c r="G135" s="218"/>
      <c r="H135" s="69" t="s">
        <v>69</v>
      </c>
      <c r="I135" s="38"/>
      <c r="J135" s="32"/>
      <c r="K135" s="32"/>
      <c r="L135" s="32"/>
      <c r="M135" s="33" t="s">
        <v>32</v>
      </c>
      <c r="N135" s="71"/>
      <c r="O135" s="71"/>
      <c r="P135" s="50"/>
      <c r="Q135" s="52"/>
      <c r="R135" s="91">
        <f>SUM(R129:R134)</f>
        <v>3520</v>
      </c>
      <c r="S135" s="322"/>
      <c r="T135" s="319"/>
      <c r="U135" s="292"/>
      <c r="V135" s="292"/>
      <c r="W135" s="299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</row>
    <row r="136" spans="1:53" s="56" customFormat="1" ht="16.5" customHeight="1" x14ac:dyDescent="0.2">
      <c r="A136" s="23">
        <v>29</v>
      </c>
      <c r="B136" s="23" t="s">
        <v>48</v>
      </c>
      <c r="C136" s="23" t="s">
        <v>116</v>
      </c>
      <c r="D136" s="23" t="s">
        <v>24</v>
      </c>
      <c r="E136" s="67">
        <v>810641</v>
      </c>
      <c r="F136" s="46">
        <v>2</v>
      </c>
      <c r="G136" s="46"/>
      <c r="H136" s="61" t="s">
        <v>71</v>
      </c>
      <c r="I136" s="38"/>
      <c r="J136" s="32" t="s">
        <v>36</v>
      </c>
      <c r="K136" s="32" t="s">
        <v>106</v>
      </c>
      <c r="L136" s="32" t="s">
        <v>106</v>
      </c>
      <c r="M136" s="33"/>
      <c r="N136" s="71">
        <v>41904</v>
      </c>
      <c r="O136" s="71">
        <v>42635</v>
      </c>
      <c r="P136" s="50"/>
      <c r="Q136" s="52"/>
      <c r="R136" s="91">
        <f t="shared" si="7"/>
        <v>440</v>
      </c>
      <c r="S136" s="320">
        <v>1</v>
      </c>
      <c r="T136" s="323">
        <f>R140-S136*I5</f>
        <v>2148.5</v>
      </c>
      <c r="U136" s="291">
        <f>T136/P5</f>
        <v>1.1676630434782609</v>
      </c>
      <c r="V136" s="291">
        <v>1</v>
      </c>
      <c r="W136" s="238" t="s">
        <v>277</v>
      </c>
      <c r="X136" s="244" t="s">
        <v>310</v>
      </c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</row>
    <row r="137" spans="1:53" s="56" customFormat="1" ht="22.5" x14ac:dyDescent="0.2">
      <c r="A137" s="23"/>
      <c r="B137" s="23"/>
      <c r="C137" s="23" t="s">
        <v>115</v>
      </c>
      <c r="D137" s="23" t="s">
        <v>24</v>
      </c>
      <c r="E137" s="151">
        <v>969823</v>
      </c>
      <c r="F137" s="154">
        <v>2</v>
      </c>
      <c r="G137" s="153"/>
      <c r="H137" s="69" t="s">
        <v>71</v>
      </c>
      <c r="I137" s="38">
        <v>228181</v>
      </c>
      <c r="J137" s="32" t="s">
        <v>27</v>
      </c>
      <c r="K137" s="32" t="s">
        <v>28</v>
      </c>
      <c r="L137" s="32" t="s">
        <v>36</v>
      </c>
      <c r="M137" s="33" t="s">
        <v>106</v>
      </c>
      <c r="N137" s="71">
        <v>42130</v>
      </c>
      <c r="O137" s="71">
        <v>42861</v>
      </c>
      <c r="P137" s="50">
        <v>35</v>
      </c>
      <c r="Q137" s="52" t="s">
        <v>147</v>
      </c>
      <c r="R137" s="91">
        <f t="shared" ref="R137:R139" si="10">IF(C137="NOC",(4-(COUNTIF(J137:M137,"EP")+COUNTBLANK(J137:M137)))*$T$4,(4-(COUNTIF(J137:M137,"EP")+COUNTBLANK(J137:M137)))*$P$4)</f>
        <v>1320</v>
      </c>
      <c r="S137" s="321"/>
      <c r="T137" s="318"/>
      <c r="U137" s="293"/>
      <c r="V137" s="293"/>
      <c r="W137" s="236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</row>
    <row r="138" spans="1:53" s="56" customFormat="1" ht="22.5" x14ac:dyDescent="0.2">
      <c r="A138" s="23"/>
      <c r="B138" s="23"/>
      <c r="C138" s="23" t="s">
        <v>116</v>
      </c>
      <c r="D138" s="23"/>
      <c r="E138" s="67"/>
      <c r="F138" s="154"/>
      <c r="G138" s="153"/>
      <c r="H138" s="69" t="s">
        <v>71</v>
      </c>
      <c r="I138" s="38">
        <v>228181</v>
      </c>
      <c r="J138" s="32"/>
      <c r="K138" s="32" t="s">
        <v>32</v>
      </c>
      <c r="L138" s="32" t="s">
        <v>25</v>
      </c>
      <c r="M138" s="33" t="s">
        <v>26</v>
      </c>
      <c r="N138" s="71"/>
      <c r="O138" s="71"/>
      <c r="P138" s="50"/>
      <c r="Q138" s="52"/>
      <c r="R138" s="91">
        <f t="shared" si="10"/>
        <v>1320</v>
      </c>
      <c r="S138" s="321"/>
      <c r="T138" s="318"/>
      <c r="U138" s="293"/>
      <c r="V138" s="293"/>
      <c r="W138" s="236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</row>
    <row r="139" spans="1:53" s="56" customFormat="1" ht="22.5" x14ac:dyDescent="0.2">
      <c r="A139" s="23"/>
      <c r="B139" s="23"/>
      <c r="C139" s="23" t="s">
        <v>115</v>
      </c>
      <c r="D139" s="23"/>
      <c r="E139" s="67"/>
      <c r="F139" s="154"/>
      <c r="G139" s="153"/>
      <c r="H139" s="69" t="s">
        <v>71</v>
      </c>
      <c r="I139" s="38">
        <v>228181</v>
      </c>
      <c r="J139" s="32"/>
      <c r="K139" s="32"/>
      <c r="L139" s="32"/>
      <c r="M139" s="33" t="s">
        <v>32</v>
      </c>
      <c r="N139" s="71"/>
      <c r="O139" s="71"/>
      <c r="P139" s="50"/>
      <c r="Q139" s="52"/>
      <c r="R139" s="91">
        <f t="shared" si="10"/>
        <v>440</v>
      </c>
      <c r="S139" s="321"/>
      <c r="T139" s="318"/>
      <c r="U139" s="293"/>
      <c r="V139" s="293"/>
      <c r="W139" s="236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</row>
    <row r="140" spans="1:53" s="56" customFormat="1" x14ac:dyDescent="0.2">
      <c r="A140" s="23"/>
      <c r="B140" s="23"/>
      <c r="C140" s="23"/>
      <c r="D140" s="23"/>
      <c r="E140" s="67"/>
      <c r="F140" s="221"/>
      <c r="G140" s="218"/>
      <c r="H140" s="69"/>
      <c r="I140" s="38"/>
      <c r="J140" s="32"/>
      <c r="K140" s="32"/>
      <c r="L140" s="32"/>
      <c r="M140" s="33"/>
      <c r="N140" s="71"/>
      <c r="O140" s="71"/>
      <c r="P140" s="50"/>
      <c r="Q140" s="52"/>
      <c r="R140" s="91">
        <f>SUM(R136:R139)</f>
        <v>3520</v>
      </c>
      <c r="S140" s="322"/>
      <c r="T140" s="319"/>
      <c r="U140" s="292"/>
      <c r="V140" s="292"/>
      <c r="W140" s="236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</row>
    <row r="141" spans="1:53" s="56" customFormat="1" x14ac:dyDescent="0.2">
      <c r="A141" s="23"/>
      <c r="B141" s="23"/>
      <c r="C141" s="23"/>
      <c r="D141" s="23"/>
      <c r="E141" s="67"/>
      <c r="F141" s="180"/>
      <c r="G141" s="179"/>
      <c r="H141" s="197" t="s">
        <v>255</v>
      </c>
      <c r="I141" s="202"/>
      <c r="J141" s="203">
        <v>5</v>
      </c>
      <c r="K141" s="203">
        <v>5</v>
      </c>
      <c r="L141" s="203">
        <v>5</v>
      </c>
      <c r="M141" s="204">
        <v>5</v>
      </c>
      <c r="N141" s="71"/>
      <c r="O141" s="71"/>
      <c r="P141" s="50"/>
      <c r="Q141" s="52"/>
      <c r="R141" s="91"/>
      <c r="S141" s="165"/>
      <c r="T141" s="229"/>
      <c r="U141" s="227"/>
      <c r="V141" s="36"/>
      <c r="W141" s="236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</row>
    <row r="142" spans="1:53" s="56" customFormat="1" x14ac:dyDescent="0.2">
      <c r="A142" s="23"/>
      <c r="B142" s="23"/>
      <c r="C142" s="23"/>
      <c r="D142" s="23"/>
      <c r="E142" s="102"/>
      <c r="F142" s="46"/>
      <c r="G142" s="57"/>
      <c r="H142" s="197" t="s">
        <v>256</v>
      </c>
      <c r="I142" s="202"/>
      <c r="J142" s="203">
        <v>0</v>
      </c>
      <c r="K142" s="203">
        <v>1</v>
      </c>
      <c r="L142" s="203">
        <v>0</v>
      </c>
      <c r="M142" s="204">
        <v>2</v>
      </c>
      <c r="N142" s="71"/>
      <c r="O142" s="71"/>
      <c r="P142" s="50"/>
      <c r="Q142" s="52"/>
      <c r="R142" s="91"/>
      <c r="S142" s="165"/>
      <c r="T142" s="229"/>
      <c r="U142" s="227"/>
      <c r="V142" s="36"/>
      <c r="W142" s="236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</row>
    <row r="143" spans="1:53" s="56" customFormat="1" x14ac:dyDescent="0.2">
      <c r="A143" s="23"/>
      <c r="B143" s="23"/>
      <c r="C143" s="23"/>
      <c r="D143" s="23"/>
      <c r="E143" s="190"/>
      <c r="F143" s="192"/>
      <c r="G143" s="183"/>
      <c r="H143" s="201" t="s">
        <v>261</v>
      </c>
      <c r="I143" s="202"/>
      <c r="J143" s="205"/>
      <c r="K143" s="205"/>
      <c r="L143" s="205"/>
      <c r="M143" s="206"/>
      <c r="N143" s="71"/>
      <c r="O143" s="71"/>
      <c r="P143" s="50"/>
      <c r="Q143" s="52"/>
      <c r="R143" s="91"/>
      <c r="S143" s="165"/>
      <c r="T143" s="229"/>
      <c r="U143" s="227"/>
      <c r="V143" s="36"/>
      <c r="W143" s="236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</row>
    <row r="144" spans="1:53" s="56" customFormat="1" x14ac:dyDescent="0.2">
      <c r="A144" s="23"/>
      <c r="B144" s="23"/>
      <c r="C144" s="23"/>
      <c r="D144" s="23"/>
      <c r="E144" s="190"/>
      <c r="F144" s="192"/>
      <c r="G144" s="183"/>
      <c r="H144" s="201" t="s">
        <v>263</v>
      </c>
      <c r="I144" s="202"/>
      <c r="J144" s="205"/>
      <c r="K144" s="203">
        <v>1</v>
      </c>
      <c r="L144" s="205"/>
      <c r="M144" s="204">
        <v>1</v>
      </c>
      <c r="N144" s="71"/>
      <c r="O144" s="71"/>
      <c r="P144" s="50"/>
      <c r="Q144" s="52"/>
      <c r="R144" s="91"/>
      <c r="S144" s="165"/>
      <c r="T144" s="229"/>
      <c r="U144" s="227"/>
      <c r="V144" s="36"/>
      <c r="W144" s="236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</row>
    <row r="145" spans="1:53" s="56" customFormat="1" x14ac:dyDescent="0.2">
      <c r="A145" s="23"/>
      <c r="B145" s="23" t="s">
        <v>76</v>
      </c>
      <c r="C145" s="23" t="s">
        <v>116</v>
      </c>
      <c r="D145" s="23" t="s">
        <v>130</v>
      </c>
      <c r="E145" s="98">
        <v>864055</v>
      </c>
      <c r="F145" s="100"/>
      <c r="G145" s="99"/>
      <c r="H145" s="24" t="s">
        <v>142</v>
      </c>
      <c r="I145" s="38"/>
      <c r="J145" s="32" t="s">
        <v>51</v>
      </c>
      <c r="K145" s="32" t="s">
        <v>50</v>
      </c>
      <c r="L145" s="32" t="s">
        <v>106</v>
      </c>
      <c r="M145" s="33" t="s">
        <v>106</v>
      </c>
      <c r="N145" s="71">
        <v>42023</v>
      </c>
      <c r="O145" s="155">
        <v>42388</v>
      </c>
      <c r="P145" s="50"/>
      <c r="Q145" s="52" t="s">
        <v>179</v>
      </c>
      <c r="R145" s="91">
        <f t="shared" si="7"/>
        <v>880</v>
      </c>
      <c r="S145" s="320">
        <v>0</v>
      </c>
      <c r="T145" s="323">
        <f>R149-S145*I5</f>
        <v>2200</v>
      </c>
      <c r="U145" s="291">
        <f>T145/P5</f>
        <v>1.1956521739130435</v>
      </c>
      <c r="V145" s="291">
        <v>1</v>
      </c>
      <c r="W145" s="296" t="s">
        <v>278</v>
      </c>
      <c r="X145" s="37" t="s">
        <v>311</v>
      </c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</row>
    <row r="146" spans="1:53" s="56" customFormat="1" x14ac:dyDescent="0.2">
      <c r="A146" s="23"/>
      <c r="B146" s="23" t="s">
        <v>93</v>
      </c>
      <c r="C146" s="23" t="s">
        <v>116</v>
      </c>
      <c r="D146" s="23" t="s">
        <v>130</v>
      </c>
      <c r="E146" s="25">
        <v>902622</v>
      </c>
      <c r="F146" s="46">
        <v>2</v>
      </c>
      <c r="G146" s="57"/>
      <c r="H146" s="24" t="s">
        <v>142</v>
      </c>
      <c r="I146" s="38">
        <v>839312</v>
      </c>
      <c r="J146" s="32" t="s">
        <v>106</v>
      </c>
      <c r="K146" s="32"/>
      <c r="L146" s="32"/>
      <c r="M146" s="33"/>
      <c r="N146" s="71">
        <v>42100</v>
      </c>
      <c r="O146" s="71">
        <v>42466</v>
      </c>
      <c r="P146" s="50">
        <v>35</v>
      </c>
      <c r="Q146" s="52" t="s">
        <v>103</v>
      </c>
      <c r="R146" s="91">
        <f t="shared" si="7"/>
        <v>0</v>
      </c>
      <c r="S146" s="321"/>
      <c r="T146" s="318"/>
      <c r="U146" s="293"/>
      <c r="V146" s="293"/>
      <c r="W146" s="29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</row>
    <row r="147" spans="1:53" s="56" customFormat="1" x14ac:dyDescent="0.2">
      <c r="A147" s="23"/>
      <c r="B147" s="23" t="s">
        <v>93</v>
      </c>
      <c r="C147" s="23" t="s">
        <v>116</v>
      </c>
      <c r="D147" s="23" t="s">
        <v>130</v>
      </c>
      <c r="E147" s="151">
        <v>1020089</v>
      </c>
      <c r="F147" s="154"/>
      <c r="G147" s="153"/>
      <c r="H147" s="24" t="s">
        <v>142</v>
      </c>
      <c r="I147" s="38"/>
      <c r="J147" s="32" t="s">
        <v>50</v>
      </c>
      <c r="K147" s="32" t="s">
        <v>106</v>
      </c>
      <c r="L147" s="32" t="s">
        <v>106</v>
      </c>
      <c r="M147" s="33"/>
      <c r="N147" s="71">
        <v>42275</v>
      </c>
      <c r="O147" s="71">
        <v>42641</v>
      </c>
      <c r="P147" s="50">
        <v>35</v>
      </c>
      <c r="Q147" s="52" t="s">
        <v>103</v>
      </c>
      <c r="R147" s="91">
        <f t="shared" ref="R147:R148" si="11">IF(C147="NOC",(4-(COUNTIF(J147:M147,"EP")+COUNTBLANK(J147:M147)))*$T$4,(4-(COUNTIF(J147:M147,"EP")+COUNTBLANK(J147:M147)))*$P$4)</f>
        <v>440</v>
      </c>
      <c r="S147" s="321"/>
      <c r="T147" s="318"/>
      <c r="U147" s="293"/>
      <c r="V147" s="293"/>
      <c r="W147" s="29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</row>
    <row r="148" spans="1:53" s="56" customFormat="1" x14ac:dyDescent="0.2">
      <c r="A148" s="23"/>
      <c r="B148" s="23" t="s">
        <v>93</v>
      </c>
      <c r="C148" s="23" t="s">
        <v>116</v>
      </c>
      <c r="D148" s="23"/>
      <c r="E148" s="151">
        <v>1131683</v>
      </c>
      <c r="F148" s="154"/>
      <c r="G148" s="153"/>
      <c r="H148" s="24" t="s">
        <v>142</v>
      </c>
      <c r="I148" s="38">
        <v>839312</v>
      </c>
      <c r="J148" s="32"/>
      <c r="K148" s="32" t="s">
        <v>51</v>
      </c>
      <c r="L148" s="32" t="s">
        <v>50</v>
      </c>
      <c r="M148" s="33" t="s">
        <v>106</v>
      </c>
      <c r="N148" s="71"/>
      <c r="O148" s="71"/>
      <c r="P148" s="50"/>
      <c r="Q148" s="52" t="s">
        <v>103</v>
      </c>
      <c r="R148" s="91">
        <f t="shared" si="11"/>
        <v>880</v>
      </c>
      <c r="S148" s="322"/>
      <c r="T148" s="319"/>
      <c r="U148" s="292"/>
      <c r="V148" s="292"/>
      <c r="W148" s="29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</row>
    <row r="149" spans="1:53" s="56" customFormat="1" x14ac:dyDescent="0.2">
      <c r="A149" s="23"/>
      <c r="B149" s="23"/>
      <c r="C149" s="23"/>
      <c r="D149" s="23"/>
      <c r="E149" s="220"/>
      <c r="F149" s="221"/>
      <c r="G149" s="218"/>
      <c r="H149" s="24"/>
      <c r="I149" s="38"/>
      <c r="J149" s="32"/>
      <c r="K149" s="32"/>
      <c r="L149" s="32"/>
      <c r="M149" s="33"/>
      <c r="N149" s="71"/>
      <c r="O149" s="71"/>
      <c r="P149" s="50"/>
      <c r="Q149" s="52"/>
      <c r="R149" s="91">
        <f>SUM(R145:R148)</f>
        <v>2200</v>
      </c>
      <c r="S149" s="223"/>
      <c r="T149" s="219"/>
      <c r="U149" s="217"/>
      <c r="V149" s="36"/>
      <c r="W149" s="236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</row>
    <row r="150" spans="1:53" s="56" customFormat="1" x14ac:dyDescent="0.2">
      <c r="A150" s="23"/>
      <c r="B150" s="23"/>
      <c r="C150" s="23"/>
      <c r="D150" s="23"/>
      <c r="E150" s="151"/>
      <c r="F150" s="154"/>
      <c r="G150" s="153"/>
      <c r="H150" s="197" t="s">
        <v>255</v>
      </c>
      <c r="I150" s="202"/>
      <c r="J150" s="203">
        <v>2</v>
      </c>
      <c r="K150" s="203">
        <v>2</v>
      </c>
      <c r="L150" s="203">
        <v>1</v>
      </c>
      <c r="M150" s="204">
        <v>0</v>
      </c>
      <c r="N150" s="71"/>
      <c r="O150" s="71"/>
      <c r="P150" s="50"/>
      <c r="Q150" s="52"/>
      <c r="R150" s="91"/>
      <c r="S150" s="165"/>
      <c r="T150" s="229"/>
      <c r="U150" s="227"/>
      <c r="V150" s="36"/>
      <c r="W150" s="236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</row>
    <row r="151" spans="1:53" s="56" customFormat="1" x14ac:dyDescent="0.2">
      <c r="A151" s="23"/>
      <c r="B151" s="23"/>
      <c r="C151" s="23"/>
      <c r="D151" s="23"/>
      <c r="E151" s="151"/>
      <c r="F151" s="154"/>
      <c r="G151" s="153"/>
      <c r="H151" s="197" t="s">
        <v>256</v>
      </c>
      <c r="I151" s="202"/>
      <c r="J151" s="203">
        <v>1</v>
      </c>
      <c r="K151" s="203">
        <v>1</v>
      </c>
      <c r="L151" s="205"/>
      <c r="M151" s="206"/>
      <c r="N151" s="71"/>
      <c r="O151" s="71"/>
      <c r="P151" s="50"/>
      <c r="Q151" s="52"/>
      <c r="R151" s="91"/>
      <c r="S151" s="165"/>
      <c r="T151" s="229"/>
      <c r="U151" s="227"/>
      <c r="V151" s="36"/>
      <c r="W151" s="236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</row>
    <row r="152" spans="1:53" s="56" customFormat="1" x14ac:dyDescent="0.2">
      <c r="A152" s="23"/>
      <c r="B152" s="23"/>
      <c r="C152" s="23"/>
      <c r="D152" s="23"/>
      <c r="E152" s="190"/>
      <c r="F152" s="192"/>
      <c r="G152" s="183"/>
      <c r="H152" s="201" t="s">
        <v>261</v>
      </c>
      <c r="I152" s="202"/>
      <c r="J152" s="203">
        <v>1</v>
      </c>
      <c r="K152" s="203">
        <v>1</v>
      </c>
      <c r="L152" s="205"/>
      <c r="M152" s="206"/>
      <c r="N152" s="71"/>
      <c r="O152" s="71"/>
      <c r="P152" s="50"/>
      <c r="Q152" s="52"/>
      <c r="R152" s="91"/>
      <c r="S152" s="165"/>
      <c r="T152" s="229"/>
      <c r="U152" s="227"/>
      <c r="V152" s="36"/>
      <c r="W152" s="236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</row>
    <row r="153" spans="1:53" s="56" customFormat="1" x14ac:dyDescent="0.2">
      <c r="A153" s="23"/>
      <c r="B153" s="23"/>
      <c r="C153" s="23"/>
      <c r="D153" s="23"/>
      <c r="E153" s="190"/>
      <c r="F153" s="192"/>
      <c r="G153" s="183"/>
      <c r="H153" s="201" t="s">
        <v>263</v>
      </c>
      <c r="I153" s="202"/>
      <c r="J153" s="205"/>
      <c r="K153" s="205"/>
      <c r="L153" s="205"/>
      <c r="M153" s="206"/>
      <c r="N153" s="71"/>
      <c r="O153" s="71"/>
      <c r="P153" s="50"/>
      <c r="Q153" s="52"/>
      <c r="R153" s="91"/>
      <c r="S153" s="165"/>
      <c r="T153" s="229"/>
      <c r="U153" s="227"/>
      <c r="V153" s="36"/>
      <c r="W153" s="236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</row>
    <row r="154" spans="1:53" s="56" customFormat="1" x14ac:dyDescent="0.2">
      <c r="A154" s="23"/>
      <c r="B154" s="23" t="s">
        <v>93</v>
      </c>
      <c r="C154" s="23" t="s">
        <v>116</v>
      </c>
      <c r="D154" s="23" t="s">
        <v>49</v>
      </c>
      <c r="E154" s="151">
        <v>915335</v>
      </c>
      <c r="F154" s="154"/>
      <c r="G154" s="153"/>
      <c r="H154" s="24" t="s">
        <v>122</v>
      </c>
      <c r="I154" s="38"/>
      <c r="J154" s="32" t="s">
        <v>106</v>
      </c>
      <c r="K154" s="32"/>
      <c r="L154" s="32"/>
      <c r="M154" s="33"/>
      <c r="N154" s="71">
        <v>42100</v>
      </c>
      <c r="O154" s="71">
        <v>42466</v>
      </c>
      <c r="P154" s="50"/>
      <c r="Q154" s="52" t="s">
        <v>75</v>
      </c>
      <c r="R154" s="91">
        <f t="shared" ref="R154" si="12">IF(C154="NOC",(4-(COUNTIF(J154:M154,"EP")+COUNTBLANK(J154:M154)))*$T$4,(4-(COUNTIF(J154:M154,"EP")+COUNTBLANK(J154:M154)))*$P$4)</f>
        <v>0</v>
      </c>
      <c r="S154" s="320">
        <v>0</v>
      </c>
      <c r="T154" s="323">
        <f>R196-S154*I5</f>
        <v>21120</v>
      </c>
      <c r="U154" s="291">
        <f>T154/P5</f>
        <v>11.478260869565217</v>
      </c>
      <c r="V154" s="291">
        <v>11</v>
      </c>
      <c r="W154" s="298" t="s">
        <v>280</v>
      </c>
      <c r="X154" s="37" t="s">
        <v>312</v>
      </c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</row>
    <row r="155" spans="1:53" s="56" customFormat="1" x14ac:dyDescent="0.2">
      <c r="A155" s="23"/>
      <c r="B155" s="23" t="s">
        <v>177</v>
      </c>
      <c r="C155" s="23" t="s">
        <v>116</v>
      </c>
      <c r="D155" s="23"/>
      <c r="E155" s="25">
        <v>902623</v>
      </c>
      <c r="F155" s="46"/>
      <c r="G155" s="57"/>
      <c r="H155" s="24" t="s">
        <v>61</v>
      </c>
      <c r="I155" s="38"/>
      <c r="J155" s="32" t="s">
        <v>106</v>
      </c>
      <c r="K155" s="32"/>
      <c r="L155" s="32"/>
      <c r="M155" s="33"/>
      <c r="N155" s="71">
        <v>42100</v>
      </c>
      <c r="O155" s="71">
        <v>42466</v>
      </c>
      <c r="P155" s="50"/>
      <c r="Q155" s="52" t="s">
        <v>227</v>
      </c>
      <c r="R155" s="91">
        <f t="shared" si="7"/>
        <v>0</v>
      </c>
      <c r="S155" s="321"/>
      <c r="T155" s="318"/>
      <c r="U155" s="293"/>
      <c r="V155" s="293"/>
      <c r="W155" s="299"/>
      <c r="X155" s="37" t="s">
        <v>227</v>
      </c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</row>
    <row r="156" spans="1:53" s="56" customFormat="1" ht="22.5" x14ac:dyDescent="0.2">
      <c r="A156" s="23"/>
      <c r="B156" s="23" t="s">
        <v>171</v>
      </c>
      <c r="C156" s="23" t="s">
        <v>116</v>
      </c>
      <c r="D156" s="23" t="s">
        <v>130</v>
      </c>
      <c r="E156" s="25">
        <v>902625</v>
      </c>
      <c r="F156" s="46"/>
      <c r="G156" s="57"/>
      <c r="H156" s="24" t="s">
        <v>61</v>
      </c>
      <c r="I156" s="38"/>
      <c r="J156" s="32" t="s">
        <v>106</v>
      </c>
      <c r="K156" s="32"/>
      <c r="L156" s="32"/>
      <c r="M156" s="33"/>
      <c r="N156" s="71">
        <v>42100</v>
      </c>
      <c r="O156" s="71">
        <v>42466</v>
      </c>
      <c r="P156" s="50"/>
      <c r="Q156" s="52" t="s">
        <v>110</v>
      </c>
      <c r="R156" s="91">
        <f t="shared" si="7"/>
        <v>0</v>
      </c>
      <c r="S156" s="321"/>
      <c r="T156" s="318"/>
      <c r="U156" s="293"/>
      <c r="V156" s="293"/>
      <c r="W156" s="299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</row>
    <row r="157" spans="1:53" s="56" customFormat="1" x14ac:dyDescent="0.2">
      <c r="A157" s="23"/>
      <c r="B157" s="23" t="s">
        <v>170</v>
      </c>
      <c r="C157" s="23" t="s">
        <v>116</v>
      </c>
      <c r="D157" s="23"/>
      <c r="E157" s="25">
        <v>902624</v>
      </c>
      <c r="F157" s="46"/>
      <c r="G157" s="57"/>
      <c r="H157" s="24" t="s">
        <v>61</v>
      </c>
      <c r="I157" s="38"/>
      <c r="J157" s="32" t="s">
        <v>106</v>
      </c>
      <c r="K157" s="32"/>
      <c r="L157" s="32"/>
      <c r="M157" s="33"/>
      <c r="N157" s="71">
        <v>42100</v>
      </c>
      <c r="O157" s="71">
        <v>42466</v>
      </c>
      <c r="P157" s="50"/>
      <c r="Q157" s="52" t="s">
        <v>192</v>
      </c>
      <c r="R157" s="91">
        <f t="shared" si="7"/>
        <v>0</v>
      </c>
      <c r="S157" s="321"/>
      <c r="T157" s="318"/>
      <c r="U157" s="293"/>
      <c r="V157" s="293"/>
      <c r="W157" s="299"/>
      <c r="X157" s="37" t="s">
        <v>314</v>
      </c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</row>
    <row r="158" spans="1:53" s="56" customFormat="1" x14ac:dyDescent="0.2">
      <c r="A158" s="23"/>
      <c r="B158" s="23" t="s">
        <v>93</v>
      </c>
      <c r="C158" s="23" t="s">
        <v>116</v>
      </c>
      <c r="D158" s="23" t="s">
        <v>130</v>
      </c>
      <c r="E158" s="137">
        <v>960026</v>
      </c>
      <c r="F158" s="139"/>
      <c r="G158" s="138"/>
      <c r="H158" s="24" t="s">
        <v>61</v>
      </c>
      <c r="I158" s="38"/>
      <c r="J158" s="32" t="s">
        <v>106</v>
      </c>
      <c r="K158" s="32" t="s">
        <v>106</v>
      </c>
      <c r="L158" s="32"/>
      <c r="M158" s="33"/>
      <c r="N158" s="71">
        <v>42191</v>
      </c>
      <c r="O158" s="71">
        <v>42557</v>
      </c>
      <c r="P158" s="50">
        <v>35</v>
      </c>
      <c r="Q158" s="52" t="s">
        <v>180</v>
      </c>
      <c r="R158" s="91">
        <f t="shared" si="7"/>
        <v>0</v>
      </c>
      <c r="S158" s="321"/>
      <c r="T158" s="318"/>
      <c r="U158" s="293"/>
      <c r="V158" s="293"/>
      <c r="W158" s="299"/>
      <c r="X158" s="37" t="s">
        <v>315</v>
      </c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</row>
    <row r="159" spans="1:53" s="56" customFormat="1" x14ac:dyDescent="0.2">
      <c r="A159" s="23"/>
      <c r="B159" s="23" t="s">
        <v>174</v>
      </c>
      <c r="C159" s="23" t="s">
        <v>116</v>
      </c>
      <c r="D159" s="23" t="s">
        <v>130</v>
      </c>
      <c r="E159" s="137">
        <v>1021992</v>
      </c>
      <c r="F159" s="139"/>
      <c r="G159" s="138"/>
      <c r="H159" s="24" t="s">
        <v>61</v>
      </c>
      <c r="I159" s="38"/>
      <c r="J159" s="32" t="s">
        <v>106</v>
      </c>
      <c r="K159" s="32" t="s">
        <v>106</v>
      </c>
      <c r="L159" s="32"/>
      <c r="M159" s="33"/>
      <c r="N159" s="71">
        <v>42191</v>
      </c>
      <c r="O159" s="71">
        <v>42557</v>
      </c>
      <c r="P159" s="50">
        <v>35</v>
      </c>
      <c r="Q159" s="52" t="s">
        <v>90</v>
      </c>
      <c r="R159" s="91">
        <f t="shared" si="7"/>
        <v>0</v>
      </c>
      <c r="S159" s="321"/>
      <c r="T159" s="318"/>
      <c r="U159" s="293"/>
      <c r="V159" s="293"/>
      <c r="W159" s="299"/>
      <c r="X159" s="37" t="s">
        <v>316</v>
      </c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</row>
    <row r="160" spans="1:53" s="56" customFormat="1" x14ac:dyDescent="0.2">
      <c r="A160" s="23"/>
      <c r="B160" s="23" t="s">
        <v>197</v>
      </c>
      <c r="C160" s="23" t="s">
        <v>116</v>
      </c>
      <c r="D160" s="23" t="s">
        <v>130</v>
      </c>
      <c r="E160" s="137">
        <v>960040</v>
      </c>
      <c r="F160" s="139"/>
      <c r="G160" s="138"/>
      <c r="H160" s="24" t="s">
        <v>61</v>
      </c>
      <c r="I160" s="38"/>
      <c r="J160" s="32" t="s">
        <v>106</v>
      </c>
      <c r="K160" s="32" t="s">
        <v>106</v>
      </c>
      <c r="L160" s="32"/>
      <c r="M160" s="33"/>
      <c r="N160" s="71">
        <v>42191</v>
      </c>
      <c r="O160" s="71">
        <v>42557</v>
      </c>
      <c r="P160" s="50">
        <v>35</v>
      </c>
      <c r="Q160" s="52" t="s">
        <v>105</v>
      </c>
      <c r="R160" s="91">
        <f t="shared" si="7"/>
        <v>0</v>
      </c>
      <c r="S160" s="321"/>
      <c r="T160" s="318"/>
      <c r="U160" s="293"/>
      <c r="V160" s="293"/>
      <c r="W160" s="299"/>
      <c r="X160" s="37" t="s">
        <v>317</v>
      </c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</row>
    <row r="161" spans="1:53" s="56" customFormat="1" ht="22.5" x14ac:dyDescent="0.2">
      <c r="A161" s="23"/>
      <c r="B161" s="23" t="s">
        <v>104</v>
      </c>
      <c r="C161" s="23" t="s">
        <v>116</v>
      </c>
      <c r="D161" s="23" t="s">
        <v>130</v>
      </c>
      <c r="E161" s="137">
        <v>960043</v>
      </c>
      <c r="F161" s="139"/>
      <c r="G161" s="138"/>
      <c r="H161" s="24" t="s">
        <v>61</v>
      </c>
      <c r="I161" s="38"/>
      <c r="J161" s="32" t="s">
        <v>106</v>
      </c>
      <c r="K161" s="32" t="s">
        <v>106</v>
      </c>
      <c r="L161" s="32"/>
      <c r="M161" s="33"/>
      <c r="N161" s="71">
        <v>42191</v>
      </c>
      <c r="O161" s="71">
        <v>42557</v>
      </c>
      <c r="P161" s="50">
        <v>35</v>
      </c>
      <c r="Q161" s="52" t="s">
        <v>91</v>
      </c>
      <c r="R161" s="91">
        <f t="shared" si="7"/>
        <v>0</v>
      </c>
      <c r="S161" s="321"/>
      <c r="T161" s="318"/>
      <c r="U161" s="293"/>
      <c r="V161" s="293"/>
      <c r="W161" s="299"/>
      <c r="X161" s="37" t="s">
        <v>318</v>
      </c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</row>
    <row r="162" spans="1:53" s="56" customFormat="1" x14ac:dyDescent="0.2">
      <c r="A162" s="23"/>
      <c r="B162" s="23" t="s">
        <v>124</v>
      </c>
      <c r="C162" s="23" t="s">
        <v>116</v>
      </c>
      <c r="D162" s="23" t="s">
        <v>130</v>
      </c>
      <c r="E162" s="140">
        <v>1016305</v>
      </c>
      <c r="F162" s="142"/>
      <c r="G162" s="141"/>
      <c r="H162" s="24" t="s">
        <v>61</v>
      </c>
      <c r="I162" s="38"/>
      <c r="J162" s="32" t="s">
        <v>106</v>
      </c>
      <c r="K162" s="32" t="s">
        <v>106</v>
      </c>
      <c r="L162" s="32"/>
      <c r="M162" s="33"/>
      <c r="N162" s="71">
        <v>42191</v>
      </c>
      <c r="O162" s="71">
        <v>42557</v>
      </c>
      <c r="P162" s="50">
        <v>35</v>
      </c>
      <c r="Q162" s="52" t="s">
        <v>228</v>
      </c>
      <c r="R162" s="91">
        <f t="shared" si="7"/>
        <v>0</v>
      </c>
      <c r="S162" s="321"/>
      <c r="T162" s="318"/>
      <c r="U162" s="293"/>
      <c r="V162" s="293"/>
      <c r="W162" s="299"/>
      <c r="X162" s="37" t="s">
        <v>319</v>
      </c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</row>
    <row r="163" spans="1:53" s="56" customFormat="1" x14ac:dyDescent="0.2">
      <c r="A163" s="23"/>
      <c r="B163" s="23" t="s">
        <v>93</v>
      </c>
      <c r="C163" s="23" t="s">
        <v>116</v>
      </c>
      <c r="D163" s="23" t="s">
        <v>130</v>
      </c>
      <c r="E163" s="123">
        <v>1020092</v>
      </c>
      <c r="F163" s="122"/>
      <c r="G163" s="121"/>
      <c r="H163" s="24" t="s">
        <v>61</v>
      </c>
      <c r="I163" s="38"/>
      <c r="J163" s="32" t="s">
        <v>50</v>
      </c>
      <c r="K163" s="32" t="s">
        <v>106</v>
      </c>
      <c r="L163" s="32" t="s">
        <v>106</v>
      </c>
      <c r="M163" s="33"/>
      <c r="N163" s="71">
        <v>42275</v>
      </c>
      <c r="O163" s="71">
        <v>42641</v>
      </c>
      <c r="P163" s="50">
        <v>35</v>
      </c>
      <c r="Q163" s="52" t="s">
        <v>75</v>
      </c>
      <c r="R163" s="91">
        <f t="shared" si="7"/>
        <v>440</v>
      </c>
      <c r="S163" s="321"/>
      <c r="T163" s="318"/>
      <c r="U163" s="293"/>
      <c r="V163" s="293"/>
      <c r="W163" s="299"/>
      <c r="X163" s="37" t="s">
        <v>320</v>
      </c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</row>
    <row r="164" spans="1:53" s="56" customFormat="1" ht="22.5" x14ac:dyDescent="0.2">
      <c r="A164" s="23"/>
      <c r="B164" s="23" t="s">
        <v>207</v>
      </c>
      <c r="C164" s="23"/>
      <c r="D164" s="23"/>
      <c r="E164" s="137">
        <v>1015945</v>
      </c>
      <c r="F164" s="139"/>
      <c r="G164" s="138"/>
      <c r="H164" s="24" t="s">
        <v>61</v>
      </c>
      <c r="I164" s="38"/>
      <c r="J164" s="32" t="s">
        <v>106</v>
      </c>
      <c r="K164" s="32" t="s">
        <v>106</v>
      </c>
      <c r="L164" s="32"/>
      <c r="M164" s="33"/>
      <c r="N164" s="71">
        <v>42198</v>
      </c>
      <c r="O164" s="71">
        <v>42564</v>
      </c>
      <c r="P164" s="50"/>
      <c r="Q164" s="52" t="s">
        <v>208</v>
      </c>
      <c r="R164" s="91">
        <f t="shared" si="7"/>
        <v>0</v>
      </c>
      <c r="S164" s="321"/>
      <c r="T164" s="318"/>
      <c r="U164" s="293"/>
      <c r="V164" s="293"/>
      <c r="W164" s="299"/>
      <c r="X164" s="37" t="s">
        <v>321</v>
      </c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</row>
    <row r="165" spans="1:53" s="56" customFormat="1" x14ac:dyDescent="0.2">
      <c r="A165" s="23"/>
      <c r="B165" s="23" t="s">
        <v>93</v>
      </c>
      <c r="C165" s="23" t="s">
        <v>116</v>
      </c>
      <c r="D165" s="23"/>
      <c r="E165" s="137">
        <v>1020130</v>
      </c>
      <c r="F165" s="139"/>
      <c r="G165" s="138"/>
      <c r="H165" s="24" t="s">
        <v>61</v>
      </c>
      <c r="I165" s="38"/>
      <c r="J165" s="32" t="s">
        <v>50</v>
      </c>
      <c r="K165" s="32" t="s">
        <v>106</v>
      </c>
      <c r="L165" s="32" t="s">
        <v>106</v>
      </c>
      <c r="M165" s="33"/>
      <c r="N165" s="71">
        <v>42275</v>
      </c>
      <c r="O165" s="71">
        <v>42641</v>
      </c>
      <c r="P165" s="50"/>
      <c r="Q165" s="52" t="s">
        <v>198</v>
      </c>
      <c r="R165" s="91">
        <f t="shared" si="7"/>
        <v>440</v>
      </c>
      <c r="S165" s="321"/>
      <c r="T165" s="318"/>
      <c r="U165" s="293"/>
      <c r="V165" s="293"/>
      <c r="W165" s="299"/>
      <c r="X165" s="37" t="s">
        <v>354</v>
      </c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</row>
    <row r="166" spans="1:53" s="56" customFormat="1" x14ac:dyDescent="0.2">
      <c r="A166" s="23"/>
      <c r="B166" s="23" t="s">
        <v>215</v>
      </c>
      <c r="C166" s="23" t="s">
        <v>116</v>
      </c>
      <c r="D166" s="23"/>
      <c r="E166" s="137">
        <v>1020135</v>
      </c>
      <c r="F166" s="139"/>
      <c r="G166" s="138"/>
      <c r="H166" s="24" t="s">
        <v>61</v>
      </c>
      <c r="I166" s="38"/>
      <c r="J166" s="32" t="s">
        <v>50</v>
      </c>
      <c r="K166" s="32" t="s">
        <v>106</v>
      </c>
      <c r="L166" s="32" t="s">
        <v>106</v>
      </c>
      <c r="M166" s="33"/>
      <c r="N166" s="71">
        <v>42275</v>
      </c>
      <c r="O166" s="71">
        <v>42641</v>
      </c>
      <c r="P166" s="50"/>
      <c r="Q166" s="52" t="s">
        <v>228</v>
      </c>
      <c r="R166" s="91">
        <f t="shared" si="7"/>
        <v>440</v>
      </c>
      <c r="S166" s="321"/>
      <c r="T166" s="318"/>
      <c r="U166" s="293"/>
      <c r="V166" s="293"/>
      <c r="W166" s="299"/>
      <c r="X166" s="37" t="s">
        <v>322</v>
      </c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</row>
    <row r="167" spans="1:53" s="56" customFormat="1" x14ac:dyDescent="0.2">
      <c r="A167" s="23"/>
      <c r="B167" s="23" t="s">
        <v>175</v>
      </c>
      <c r="C167" s="23"/>
      <c r="D167" s="23"/>
      <c r="E167" s="137">
        <v>960210</v>
      </c>
      <c r="F167" s="139"/>
      <c r="G167" s="138"/>
      <c r="H167" s="61" t="s">
        <v>209</v>
      </c>
      <c r="I167" s="38"/>
      <c r="J167" s="32" t="s">
        <v>106</v>
      </c>
      <c r="K167" s="32" t="s">
        <v>106</v>
      </c>
      <c r="L167" s="32"/>
      <c r="M167" s="33"/>
      <c r="N167" s="71">
        <v>42117</v>
      </c>
      <c r="O167" s="71">
        <v>42483</v>
      </c>
      <c r="P167" s="50"/>
      <c r="Q167" s="52" t="s">
        <v>185</v>
      </c>
      <c r="R167" s="91">
        <f t="shared" si="7"/>
        <v>0</v>
      </c>
      <c r="S167" s="321"/>
      <c r="T167" s="318"/>
      <c r="U167" s="293"/>
      <c r="V167" s="293"/>
      <c r="W167" s="299"/>
      <c r="X167" s="37" t="s">
        <v>346</v>
      </c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</row>
    <row r="168" spans="1:53" s="56" customFormat="1" x14ac:dyDescent="0.2">
      <c r="A168" s="23"/>
      <c r="B168" s="23" t="s">
        <v>222</v>
      </c>
      <c r="C168" s="23" t="s">
        <v>116</v>
      </c>
      <c r="D168" s="23" t="s">
        <v>226</v>
      </c>
      <c r="E168" s="151">
        <v>1069246</v>
      </c>
      <c r="F168" s="154"/>
      <c r="G168" s="153"/>
      <c r="H168" s="24" t="s">
        <v>61</v>
      </c>
      <c r="I168" s="38"/>
      <c r="J168" s="32" t="s">
        <v>50</v>
      </c>
      <c r="K168" s="32" t="s">
        <v>106</v>
      </c>
      <c r="L168" s="32" t="s">
        <v>106</v>
      </c>
      <c r="M168" s="33"/>
      <c r="N168" s="71">
        <v>42269</v>
      </c>
      <c r="O168" s="71">
        <v>42635</v>
      </c>
      <c r="P168" s="50"/>
      <c r="Q168" s="52" t="s">
        <v>199</v>
      </c>
      <c r="R168" s="91">
        <f t="shared" si="7"/>
        <v>440</v>
      </c>
      <c r="S168" s="321"/>
      <c r="T168" s="318"/>
      <c r="U168" s="293"/>
      <c r="V168" s="293"/>
      <c r="W168" s="299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</row>
    <row r="169" spans="1:53" s="56" customFormat="1" x14ac:dyDescent="0.2">
      <c r="A169" s="23"/>
      <c r="B169" s="23" t="s">
        <v>224</v>
      </c>
      <c r="C169" s="23"/>
      <c r="D169" s="23"/>
      <c r="E169" s="162">
        <v>1085509</v>
      </c>
      <c r="F169" s="161"/>
      <c r="G169" s="160"/>
      <c r="H169" s="24" t="s">
        <v>61</v>
      </c>
      <c r="I169" s="38"/>
      <c r="J169" s="32" t="s">
        <v>50</v>
      </c>
      <c r="K169" s="32" t="s">
        <v>106</v>
      </c>
      <c r="L169" s="32" t="s">
        <v>106</v>
      </c>
      <c r="M169" s="33"/>
      <c r="N169" s="71"/>
      <c r="O169" s="71"/>
      <c r="P169" s="50"/>
      <c r="Q169" s="52" t="s">
        <v>223</v>
      </c>
      <c r="R169" s="91">
        <f t="shared" si="7"/>
        <v>440</v>
      </c>
      <c r="S169" s="321"/>
      <c r="T169" s="318"/>
      <c r="U169" s="293"/>
      <c r="V169" s="293"/>
      <c r="W169" s="299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</row>
    <row r="170" spans="1:53" s="56" customFormat="1" x14ac:dyDescent="0.2">
      <c r="A170" s="23"/>
      <c r="B170" s="23" t="s">
        <v>170</v>
      </c>
      <c r="C170" s="23"/>
      <c r="D170" s="23"/>
      <c r="E170" s="162">
        <v>1087688</v>
      </c>
      <c r="F170" s="161"/>
      <c r="G170" s="160"/>
      <c r="H170" s="24" t="s">
        <v>61</v>
      </c>
      <c r="I170" s="38"/>
      <c r="J170" s="32" t="s">
        <v>50</v>
      </c>
      <c r="K170" s="32" t="s">
        <v>106</v>
      </c>
      <c r="L170" s="32" t="s">
        <v>106</v>
      </c>
      <c r="M170" s="33"/>
      <c r="N170" s="71"/>
      <c r="O170" s="71"/>
      <c r="P170" s="50"/>
      <c r="Q170" s="52" t="s">
        <v>110</v>
      </c>
      <c r="R170" s="91">
        <f t="shared" si="7"/>
        <v>440</v>
      </c>
      <c r="S170" s="321"/>
      <c r="T170" s="318"/>
      <c r="U170" s="293"/>
      <c r="V170" s="293"/>
      <c r="W170" s="299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</row>
    <row r="171" spans="1:53" s="56" customFormat="1" x14ac:dyDescent="0.2">
      <c r="A171" s="23"/>
      <c r="B171" s="23" t="s">
        <v>175</v>
      </c>
      <c r="C171" s="23"/>
      <c r="D171" s="23"/>
      <c r="E171" s="162">
        <v>1080607</v>
      </c>
      <c r="F171" s="161"/>
      <c r="G171" s="160"/>
      <c r="H171" s="24" t="s">
        <v>61</v>
      </c>
      <c r="I171" s="38"/>
      <c r="J171" s="32" t="s">
        <v>50</v>
      </c>
      <c r="K171" s="32" t="s">
        <v>106</v>
      </c>
      <c r="L171" s="32" t="s">
        <v>106</v>
      </c>
      <c r="M171" s="33"/>
      <c r="N171" s="71"/>
      <c r="O171" s="71"/>
      <c r="P171" s="50"/>
      <c r="Q171" s="52" t="s">
        <v>180</v>
      </c>
      <c r="R171" s="91">
        <f t="shared" si="7"/>
        <v>440</v>
      </c>
      <c r="S171" s="321"/>
      <c r="T171" s="318"/>
      <c r="U171" s="293"/>
      <c r="V171" s="293"/>
      <c r="W171" s="299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</row>
    <row r="172" spans="1:53" s="37" customFormat="1" x14ac:dyDescent="0.2">
      <c r="A172" s="23"/>
      <c r="B172" s="23" t="s">
        <v>174</v>
      </c>
      <c r="C172" s="23"/>
      <c r="D172" s="23"/>
      <c r="E172" s="151">
        <v>1096156</v>
      </c>
      <c r="F172" s="154"/>
      <c r="G172" s="153"/>
      <c r="H172" s="61" t="s">
        <v>61</v>
      </c>
      <c r="I172" s="38"/>
      <c r="J172" s="32" t="s">
        <v>51</v>
      </c>
      <c r="K172" s="32" t="s">
        <v>50</v>
      </c>
      <c r="L172" s="32" t="s">
        <v>106</v>
      </c>
      <c r="M172" s="33" t="s">
        <v>106</v>
      </c>
      <c r="N172" s="71"/>
      <c r="O172" s="71"/>
      <c r="P172" s="50"/>
      <c r="Q172" s="52" t="s">
        <v>90</v>
      </c>
      <c r="R172" s="91">
        <f t="shared" si="7"/>
        <v>880</v>
      </c>
      <c r="S172" s="321"/>
      <c r="T172" s="318"/>
      <c r="U172" s="293"/>
      <c r="V172" s="293"/>
      <c r="W172" s="299"/>
    </row>
    <row r="173" spans="1:53" s="37" customFormat="1" x14ac:dyDescent="0.2">
      <c r="A173" s="23"/>
      <c r="B173" s="23" t="s">
        <v>197</v>
      </c>
      <c r="C173" s="23"/>
      <c r="D173" s="23"/>
      <c r="E173" s="151">
        <v>1096157</v>
      </c>
      <c r="F173" s="154"/>
      <c r="G173" s="153"/>
      <c r="H173" s="61" t="s">
        <v>61</v>
      </c>
      <c r="I173" s="38"/>
      <c r="J173" s="32" t="s">
        <v>51</v>
      </c>
      <c r="K173" s="32" t="s">
        <v>50</v>
      </c>
      <c r="L173" s="32" t="s">
        <v>106</v>
      </c>
      <c r="M173" s="33" t="s">
        <v>106</v>
      </c>
      <c r="N173" s="71"/>
      <c r="O173" s="71"/>
      <c r="P173" s="50"/>
      <c r="Q173" s="52" t="s">
        <v>105</v>
      </c>
      <c r="R173" s="91">
        <f t="shared" si="7"/>
        <v>880</v>
      </c>
      <c r="S173" s="321"/>
      <c r="T173" s="318"/>
      <c r="U173" s="293"/>
      <c r="V173" s="293"/>
      <c r="W173" s="299"/>
    </row>
    <row r="174" spans="1:53" s="37" customFormat="1" ht="22.5" x14ac:dyDescent="0.2">
      <c r="A174" s="23"/>
      <c r="B174" s="253" t="s">
        <v>104</v>
      </c>
      <c r="C174" s="253"/>
      <c r="D174" s="253"/>
      <c r="E174" s="254">
        <v>1095420</v>
      </c>
      <c r="F174" s="255"/>
      <c r="G174" s="256"/>
      <c r="H174" s="257" t="s">
        <v>61</v>
      </c>
      <c r="I174" s="258"/>
      <c r="J174" s="259" t="s">
        <v>51</v>
      </c>
      <c r="K174" s="259" t="s">
        <v>50</v>
      </c>
      <c r="L174" s="259" t="s">
        <v>106</v>
      </c>
      <c r="M174" s="260" t="s">
        <v>106</v>
      </c>
      <c r="N174" s="155"/>
      <c r="O174" s="155"/>
      <c r="P174" s="261"/>
      <c r="Q174" s="262" t="s">
        <v>91</v>
      </c>
      <c r="R174" s="263">
        <f t="shared" si="7"/>
        <v>880</v>
      </c>
      <c r="S174" s="321"/>
      <c r="T174" s="318"/>
      <c r="U174" s="293"/>
      <c r="V174" s="293"/>
      <c r="W174" s="299"/>
    </row>
    <row r="175" spans="1:53" s="37" customFormat="1" ht="22.5" x14ac:dyDescent="0.2">
      <c r="A175" s="23"/>
      <c r="B175" s="253" t="s">
        <v>249</v>
      </c>
      <c r="C175" s="253"/>
      <c r="D175" s="253"/>
      <c r="E175" s="254"/>
      <c r="F175" s="255"/>
      <c r="G175" s="256"/>
      <c r="H175" s="257" t="s">
        <v>61</v>
      </c>
      <c r="I175" s="258"/>
      <c r="J175" s="259" t="s">
        <v>51</v>
      </c>
      <c r="K175" s="259" t="s">
        <v>50</v>
      </c>
      <c r="L175" s="259" t="s">
        <v>106</v>
      </c>
      <c r="M175" s="260" t="s">
        <v>106</v>
      </c>
      <c r="N175" s="155"/>
      <c r="O175" s="155"/>
      <c r="P175" s="261"/>
      <c r="Q175" s="262"/>
      <c r="R175" s="263">
        <f t="shared" si="7"/>
        <v>880</v>
      </c>
      <c r="S175" s="321"/>
      <c r="T175" s="318"/>
      <c r="U175" s="293"/>
      <c r="V175" s="293"/>
      <c r="W175" s="299"/>
    </row>
    <row r="176" spans="1:53" s="37" customFormat="1" x14ac:dyDescent="0.2">
      <c r="A176" s="23"/>
      <c r="B176" s="23" t="s">
        <v>76</v>
      </c>
      <c r="C176" s="23"/>
      <c r="D176" s="23"/>
      <c r="E176" s="151">
        <v>1095508</v>
      </c>
      <c r="F176" s="154"/>
      <c r="G176" s="153"/>
      <c r="H176" s="61" t="s">
        <v>61</v>
      </c>
      <c r="I176" s="38"/>
      <c r="J176" s="32" t="s">
        <v>51</v>
      </c>
      <c r="K176" s="32" t="s">
        <v>50</v>
      </c>
      <c r="L176" s="32" t="s">
        <v>106</v>
      </c>
      <c r="M176" s="33" t="s">
        <v>106</v>
      </c>
      <c r="N176" s="71"/>
      <c r="O176" s="71"/>
      <c r="P176" s="50"/>
      <c r="Q176" s="52" t="s">
        <v>357</v>
      </c>
      <c r="R176" s="91">
        <f t="shared" si="7"/>
        <v>880</v>
      </c>
      <c r="S176" s="321"/>
      <c r="T176" s="318"/>
      <c r="U176" s="293"/>
      <c r="V176" s="293"/>
      <c r="W176" s="299"/>
    </row>
    <row r="177" spans="1:23" s="37" customFormat="1" ht="22.5" x14ac:dyDescent="0.2">
      <c r="A177" s="23"/>
      <c r="B177" s="23" t="s">
        <v>257</v>
      </c>
      <c r="C177" s="23"/>
      <c r="D177" s="23"/>
      <c r="E177" s="151"/>
      <c r="F177" s="154"/>
      <c r="G177" s="153"/>
      <c r="H177" s="61" t="s">
        <v>61</v>
      </c>
      <c r="I177" s="38"/>
      <c r="J177" s="32"/>
      <c r="K177" s="32" t="s">
        <v>51</v>
      </c>
      <c r="L177" s="32" t="s">
        <v>50</v>
      </c>
      <c r="M177" s="33" t="s">
        <v>106</v>
      </c>
      <c r="N177" s="71"/>
      <c r="O177" s="71"/>
      <c r="P177" s="50"/>
      <c r="Q177" s="52" t="s">
        <v>358</v>
      </c>
      <c r="R177" s="91">
        <f t="shared" si="7"/>
        <v>880</v>
      </c>
      <c r="S177" s="321"/>
      <c r="T177" s="318"/>
      <c r="U177" s="293"/>
      <c r="V177" s="293"/>
      <c r="W177" s="299"/>
    </row>
    <row r="178" spans="1:23" s="37" customFormat="1" x14ac:dyDescent="0.2">
      <c r="A178" s="23"/>
      <c r="B178" s="23" t="s">
        <v>355</v>
      </c>
      <c r="C178" s="23"/>
      <c r="D178" s="23"/>
      <c r="E178" s="151">
        <v>1131773</v>
      </c>
      <c r="F178" s="154"/>
      <c r="G178" s="153"/>
      <c r="H178" s="61" t="s">
        <v>61</v>
      </c>
      <c r="I178" s="38"/>
      <c r="J178" s="32"/>
      <c r="K178" s="32" t="s">
        <v>51</v>
      </c>
      <c r="L178" s="32" t="s">
        <v>50</v>
      </c>
      <c r="M178" s="33" t="s">
        <v>106</v>
      </c>
      <c r="N178" s="71"/>
      <c r="O178" s="71"/>
      <c r="P178" s="50"/>
      <c r="Q178" s="52" t="s">
        <v>227</v>
      </c>
      <c r="R178" s="91">
        <f t="shared" si="7"/>
        <v>880</v>
      </c>
      <c r="S178" s="321"/>
      <c r="T178" s="318"/>
      <c r="U178" s="293"/>
      <c r="V178" s="293"/>
      <c r="W178" s="299"/>
    </row>
    <row r="179" spans="1:23" s="37" customFormat="1" x14ac:dyDescent="0.2">
      <c r="A179" s="23"/>
      <c r="B179" s="23" t="s">
        <v>172</v>
      </c>
      <c r="C179" s="23"/>
      <c r="D179" s="23"/>
      <c r="E179" s="151">
        <v>1131701</v>
      </c>
      <c r="F179" s="154"/>
      <c r="G179" s="153"/>
      <c r="H179" s="61" t="s">
        <v>61</v>
      </c>
      <c r="I179" s="38"/>
      <c r="J179" s="32"/>
      <c r="K179" s="32" t="s">
        <v>51</v>
      </c>
      <c r="L179" s="32" t="s">
        <v>50</v>
      </c>
      <c r="M179" s="33" t="s">
        <v>106</v>
      </c>
      <c r="N179" s="71"/>
      <c r="O179" s="71"/>
      <c r="P179" s="50"/>
      <c r="Q179" s="52" t="s">
        <v>199</v>
      </c>
      <c r="R179" s="91">
        <f t="shared" si="7"/>
        <v>880</v>
      </c>
      <c r="S179" s="321"/>
      <c r="T179" s="318"/>
      <c r="U179" s="293"/>
      <c r="V179" s="293"/>
      <c r="W179" s="299"/>
    </row>
    <row r="180" spans="1:23" s="37" customFormat="1" x14ac:dyDescent="0.2">
      <c r="A180" s="23"/>
      <c r="B180" s="23" t="s">
        <v>93</v>
      </c>
      <c r="C180" s="23"/>
      <c r="D180" s="23"/>
      <c r="E180" s="151">
        <v>1131719</v>
      </c>
      <c r="F180" s="154"/>
      <c r="G180" s="153"/>
      <c r="H180" s="61" t="s">
        <v>61</v>
      </c>
      <c r="I180" s="38"/>
      <c r="J180" s="32"/>
      <c r="K180" s="32" t="s">
        <v>51</v>
      </c>
      <c r="L180" s="32" t="s">
        <v>50</v>
      </c>
      <c r="M180" s="33" t="s">
        <v>106</v>
      </c>
      <c r="N180" s="71"/>
      <c r="O180" s="71"/>
      <c r="P180" s="50"/>
      <c r="Q180" s="52" t="s">
        <v>75</v>
      </c>
      <c r="R180" s="91">
        <f t="shared" si="7"/>
        <v>880</v>
      </c>
      <c r="S180" s="321"/>
      <c r="T180" s="318"/>
      <c r="U180" s="293"/>
      <c r="V180" s="293"/>
      <c r="W180" s="299"/>
    </row>
    <row r="181" spans="1:23" s="37" customFormat="1" x14ac:dyDescent="0.2">
      <c r="A181" s="23"/>
      <c r="B181" s="23" t="s">
        <v>224</v>
      </c>
      <c r="C181" s="23"/>
      <c r="D181" s="23"/>
      <c r="E181" s="151">
        <v>1131729</v>
      </c>
      <c r="F181" s="154"/>
      <c r="G181" s="153"/>
      <c r="H181" s="61" t="s">
        <v>61</v>
      </c>
      <c r="I181" s="38"/>
      <c r="J181" s="32"/>
      <c r="K181" s="32" t="s">
        <v>51</v>
      </c>
      <c r="L181" s="32" t="s">
        <v>50</v>
      </c>
      <c r="M181" s="33" t="s">
        <v>106</v>
      </c>
      <c r="N181" s="71"/>
      <c r="O181" s="71"/>
      <c r="P181" s="50"/>
      <c r="Q181" s="52" t="s">
        <v>223</v>
      </c>
      <c r="R181" s="91">
        <f t="shared" si="7"/>
        <v>880</v>
      </c>
      <c r="S181" s="321"/>
      <c r="T181" s="318"/>
      <c r="U181" s="293"/>
      <c r="V181" s="293"/>
      <c r="W181" s="299"/>
    </row>
    <row r="182" spans="1:23" s="37" customFormat="1" x14ac:dyDescent="0.2">
      <c r="A182" s="23"/>
      <c r="B182" s="23" t="s">
        <v>341</v>
      </c>
      <c r="C182" s="23"/>
      <c r="D182" s="23"/>
      <c r="E182" s="151">
        <v>1131734</v>
      </c>
      <c r="F182" s="154"/>
      <c r="G182" s="153"/>
      <c r="H182" s="61" t="s">
        <v>61</v>
      </c>
      <c r="I182" s="38"/>
      <c r="J182" s="32"/>
      <c r="K182" s="32" t="s">
        <v>51</v>
      </c>
      <c r="L182" s="32" t="s">
        <v>50</v>
      </c>
      <c r="M182" s="33" t="s">
        <v>106</v>
      </c>
      <c r="N182" s="71"/>
      <c r="O182" s="71"/>
      <c r="P182" s="50"/>
      <c r="Q182" s="52" t="s">
        <v>198</v>
      </c>
      <c r="R182" s="91">
        <f t="shared" si="7"/>
        <v>880</v>
      </c>
      <c r="S182" s="321"/>
      <c r="T182" s="318"/>
      <c r="U182" s="293"/>
      <c r="V182" s="293"/>
      <c r="W182" s="299"/>
    </row>
    <row r="183" spans="1:23" s="37" customFormat="1" x14ac:dyDescent="0.2">
      <c r="A183" s="23"/>
      <c r="B183" s="23" t="s">
        <v>356</v>
      </c>
      <c r="C183" s="23"/>
      <c r="D183" s="23"/>
      <c r="E183" s="151">
        <v>1131750</v>
      </c>
      <c r="F183" s="154"/>
      <c r="G183" s="153"/>
      <c r="H183" s="61" t="s">
        <v>61</v>
      </c>
      <c r="I183" s="38"/>
      <c r="J183" s="32"/>
      <c r="K183" s="32" t="s">
        <v>51</v>
      </c>
      <c r="L183" s="32" t="s">
        <v>50</v>
      </c>
      <c r="M183" s="33" t="s">
        <v>106</v>
      </c>
      <c r="N183" s="71"/>
      <c r="O183" s="71"/>
      <c r="P183" s="50"/>
      <c r="Q183" s="52" t="s">
        <v>110</v>
      </c>
      <c r="R183" s="91">
        <f t="shared" si="7"/>
        <v>880</v>
      </c>
      <c r="S183" s="321"/>
      <c r="T183" s="318"/>
      <c r="U183" s="293"/>
      <c r="V183" s="293"/>
      <c r="W183" s="299"/>
    </row>
    <row r="184" spans="1:23" s="37" customFormat="1" x14ac:dyDescent="0.2">
      <c r="A184" s="23"/>
      <c r="B184" s="23" t="s">
        <v>174</v>
      </c>
      <c r="C184" s="23"/>
      <c r="D184" s="23"/>
      <c r="E184" s="151">
        <v>1150444</v>
      </c>
      <c r="F184" s="154"/>
      <c r="G184" s="153"/>
      <c r="H184" s="61" t="s">
        <v>61</v>
      </c>
      <c r="I184" s="38"/>
      <c r="J184" s="32" t="s">
        <v>51</v>
      </c>
      <c r="K184" s="32" t="s">
        <v>50</v>
      </c>
      <c r="L184" s="32" t="s">
        <v>106</v>
      </c>
      <c r="M184" s="33" t="s">
        <v>106</v>
      </c>
      <c r="N184" s="71" t="s">
        <v>362</v>
      </c>
      <c r="O184" s="71">
        <v>42795</v>
      </c>
      <c r="P184" s="50"/>
      <c r="Q184" s="52" t="s">
        <v>90</v>
      </c>
      <c r="R184" s="91">
        <f t="shared" si="7"/>
        <v>880</v>
      </c>
      <c r="S184" s="321"/>
      <c r="T184" s="318"/>
      <c r="U184" s="293"/>
      <c r="V184" s="293"/>
      <c r="W184" s="299"/>
    </row>
    <row r="185" spans="1:23" s="37" customFormat="1" ht="22.5" x14ac:dyDescent="0.2">
      <c r="A185" s="23"/>
      <c r="B185" s="23" t="s">
        <v>359</v>
      </c>
      <c r="C185" s="23"/>
      <c r="D185" s="23"/>
      <c r="E185" s="151"/>
      <c r="F185" s="154"/>
      <c r="G185" s="153"/>
      <c r="H185" s="61" t="s">
        <v>61</v>
      </c>
      <c r="I185" s="38"/>
      <c r="J185" s="32"/>
      <c r="K185" s="32"/>
      <c r="L185" s="32" t="s">
        <v>51</v>
      </c>
      <c r="M185" s="33" t="s">
        <v>50</v>
      </c>
      <c r="N185" s="71"/>
      <c r="O185" s="71"/>
      <c r="P185" s="50"/>
      <c r="Q185" s="52" t="s">
        <v>105</v>
      </c>
      <c r="R185" s="91">
        <f t="shared" si="7"/>
        <v>880</v>
      </c>
      <c r="S185" s="321"/>
      <c r="T185" s="318"/>
      <c r="U185" s="293"/>
      <c r="V185" s="293"/>
      <c r="W185" s="299"/>
    </row>
    <row r="186" spans="1:23" s="37" customFormat="1" x14ac:dyDescent="0.2">
      <c r="A186" s="23"/>
      <c r="B186" s="23"/>
      <c r="C186" s="23"/>
      <c r="D186" s="23"/>
      <c r="E186" s="151"/>
      <c r="F186" s="154"/>
      <c r="G186" s="153"/>
      <c r="H186" s="61" t="s">
        <v>61</v>
      </c>
      <c r="I186" s="38"/>
      <c r="J186" s="32"/>
      <c r="K186" s="32"/>
      <c r="L186" s="32" t="s">
        <v>51</v>
      </c>
      <c r="M186" s="33" t="s">
        <v>50</v>
      </c>
      <c r="N186" s="71"/>
      <c r="O186" s="71"/>
      <c r="P186" s="50"/>
      <c r="Q186" s="52"/>
      <c r="R186" s="91">
        <f t="shared" si="7"/>
        <v>880</v>
      </c>
      <c r="S186" s="321"/>
      <c r="T186" s="318"/>
      <c r="U186" s="293"/>
      <c r="V186" s="293"/>
      <c r="W186" s="299"/>
    </row>
    <row r="187" spans="1:23" s="37" customFormat="1" x14ac:dyDescent="0.2">
      <c r="A187" s="23"/>
      <c r="B187" s="23"/>
      <c r="C187" s="23"/>
      <c r="D187" s="23"/>
      <c r="E187" s="151"/>
      <c r="F187" s="154"/>
      <c r="G187" s="153"/>
      <c r="H187" s="61" t="s">
        <v>61</v>
      </c>
      <c r="I187" s="38"/>
      <c r="J187" s="32"/>
      <c r="K187" s="32"/>
      <c r="L187" s="32" t="s">
        <v>51</v>
      </c>
      <c r="M187" s="33" t="s">
        <v>50</v>
      </c>
      <c r="N187" s="71"/>
      <c r="O187" s="71"/>
      <c r="P187" s="50"/>
      <c r="Q187" s="52"/>
      <c r="R187" s="91">
        <f t="shared" si="7"/>
        <v>880</v>
      </c>
      <c r="S187" s="321"/>
      <c r="T187" s="318"/>
      <c r="U187" s="293"/>
      <c r="V187" s="293"/>
      <c r="W187" s="299"/>
    </row>
    <row r="188" spans="1:23" s="37" customFormat="1" x14ac:dyDescent="0.2">
      <c r="A188" s="23"/>
      <c r="B188" s="23"/>
      <c r="C188" s="23"/>
      <c r="D188" s="23"/>
      <c r="E188" s="151"/>
      <c r="F188" s="154"/>
      <c r="G188" s="153"/>
      <c r="H188" s="61" t="s">
        <v>61</v>
      </c>
      <c r="I188" s="38"/>
      <c r="J188" s="32"/>
      <c r="K188" s="32"/>
      <c r="L188" s="32" t="s">
        <v>51</v>
      </c>
      <c r="M188" s="33" t="s">
        <v>50</v>
      </c>
      <c r="N188" s="71"/>
      <c r="O188" s="71"/>
      <c r="P188" s="50"/>
      <c r="Q188" s="52"/>
      <c r="R188" s="91">
        <f t="shared" si="7"/>
        <v>880</v>
      </c>
      <c r="S188" s="321"/>
      <c r="T188" s="318"/>
      <c r="U188" s="293"/>
      <c r="V188" s="293"/>
      <c r="W188" s="299"/>
    </row>
    <row r="189" spans="1:23" s="37" customFormat="1" x14ac:dyDescent="0.2">
      <c r="A189" s="23"/>
      <c r="B189" s="23"/>
      <c r="C189" s="23"/>
      <c r="D189" s="23"/>
      <c r="E189" s="151"/>
      <c r="F189" s="154"/>
      <c r="G189" s="153"/>
      <c r="H189" s="61" t="s">
        <v>61</v>
      </c>
      <c r="I189" s="38"/>
      <c r="J189" s="32"/>
      <c r="K189" s="32"/>
      <c r="L189" s="32"/>
      <c r="M189" s="33" t="s">
        <v>51</v>
      </c>
      <c r="N189" s="71"/>
      <c r="O189" s="71"/>
      <c r="P189" s="50"/>
      <c r="Q189" s="52"/>
      <c r="R189" s="91">
        <f t="shared" si="7"/>
        <v>440</v>
      </c>
      <c r="S189" s="321"/>
      <c r="T189" s="318"/>
      <c r="U189" s="293"/>
      <c r="V189" s="293"/>
      <c r="W189" s="299"/>
    </row>
    <row r="190" spans="1:23" s="37" customFormat="1" x14ac:dyDescent="0.2">
      <c r="A190" s="23"/>
      <c r="B190" s="23"/>
      <c r="C190" s="23"/>
      <c r="D190" s="23"/>
      <c r="E190" s="151"/>
      <c r="F190" s="154"/>
      <c r="G190" s="153"/>
      <c r="H190" s="61" t="s">
        <v>61</v>
      </c>
      <c r="I190" s="38"/>
      <c r="J190" s="32"/>
      <c r="K190" s="32"/>
      <c r="L190" s="32"/>
      <c r="M190" s="33" t="s">
        <v>51</v>
      </c>
      <c r="N190" s="71"/>
      <c r="O190" s="71"/>
      <c r="P190" s="50"/>
      <c r="Q190" s="52"/>
      <c r="R190" s="91">
        <f t="shared" si="7"/>
        <v>440</v>
      </c>
      <c r="S190" s="321"/>
      <c r="T190" s="318"/>
      <c r="U190" s="293"/>
      <c r="V190" s="293"/>
      <c r="W190" s="299"/>
    </row>
    <row r="191" spans="1:23" s="37" customFormat="1" x14ac:dyDescent="0.2">
      <c r="A191" s="23"/>
      <c r="B191" s="23"/>
      <c r="C191" s="23"/>
      <c r="D191" s="23"/>
      <c r="E191" s="151"/>
      <c r="F191" s="154"/>
      <c r="G191" s="153"/>
      <c r="H191" s="61" t="s">
        <v>61</v>
      </c>
      <c r="I191" s="38"/>
      <c r="J191" s="32"/>
      <c r="K191" s="32"/>
      <c r="L191" s="32"/>
      <c r="M191" s="33" t="s">
        <v>51</v>
      </c>
      <c r="N191" s="71"/>
      <c r="O191" s="71"/>
      <c r="P191" s="50"/>
      <c r="Q191" s="52"/>
      <c r="R191" s="91">
        <f t="shared" si="7"/>
        <v>440</v>
      </c>
      <c r="S191" s="321"/>
      <c r="T191" s="318"/>
      <c r="U191" s="293"/>
      <c r="V191" s="293"/>
      <c r="W191" s="299"/>
    </row>
    <row r="192" spans="1:23" s="37" customFormat="1" x14ac:dyDescent="0.2">
      <c r="A192" s="23"/>
      <c r="B192" s="23"/>
      <c r="C192" s="23"/>
      <c r="D192" s="23"/>
      <c r="E192" s="151"/>
      <c r="F192" s="154"/>
      <c r="G192" s="153"/>
      <c r="H192" s="61" t="s">
        <v>61</v>
      </c>
      <c r="I192" s="38"/>
      <c r="J192" s="32"/>
      <c r="K192" s="32"/>
      <c r="L192" s="32"/>
      <c r="M192" s="33" t="s">
        <v>51</v>
      </c>
      <c r="N192" s="71"/>
      <c r="O192" s="71"/>
      <c r="P192" s="50"/>
      <c r="Q192" s="52"/>
      <c r="R192" s="91">
        <f t="shared" si="7"/>
        <v>440</v>
      </c>
      <c r="S192" s="321"/>
      <c r="T192" s="318"/>
      <c r="U192" s="293"/>
      <c r="V192" s="293"/>
      <c r="W192" s="299"/>
    </row>
    <row r="193" spans="1:53" s="37" customFormat="1" x14ac:dyDescent="0.2">
      <c r="A193" s="23"/>
      <c r="B193" s="23"/>
      <c r="C193" s="23"/>
      <c r="D193" s="23"/>
      <c r="E193" s="151"/>
      <c r="F193" s="154"/>
      <c r="G193" s="153"/>
      <c r="H193" s="61" t="s">
        <v>61</v>
      </c>
      <c r="I193" s="38"/>
      <c r="J193" s="32"/>
      <c r="K193" s="32"/>
      <c r="L193" s="32"/>
      <c r="M193" s="33" t="s">
        <v>51</v>
      </c>
      <c r="N193" s="71"/>
      <c r="O193" s="71"/>
      <c r="P193" s="50"/>
      <c r="Q193" s="52"/>
      <c r="R193" s="91">
        <f t="shared" si="7"/>
        <v>440</v>
      </c>
      <c r="S193" s="321"/>
      <c r="T193" s="318"/>
      <c r="U193" s="293"/>
      <c r="V193" s="293"/>
      <c r="W193" s="299"/>
    </row>
    <row r="194" spans="1:53" s="37" customFormat="1" x14ac:dyDescent="0.2">
      <c r="A194" s="23"/>
      <c r="B194" s="23"/>
      <c r="C194" s="23"/>
      <c r="D194" s="23"/>
      <c r="E194" s="151"/>
      <c r="F194" s="154"/>
      <c r="G194" s="153"/>
      <c r="H194" s="61" t="s">
        <v>61</v>
      </c>
      <c r="I194" s="38"/>
      <c r="J194" s="32"/>
      <c r="K194" s="32"/>
      <c r="L194" s="32"/>
      <c r="M194" s="33" t="s">
        <v>51</v>
      </c>
      <c r="N194" s="71"/>
      <c r="O194" s="71"/>
      <c r="P194" s="50"/>
      <c r="Q194" s="52"/>
      <c r="R194" s="91">
        <f t="shared" si="7"/>
        <v>440</v>
      </c>
      <c r="S194" s="321"/>
      <c r="T194" s="318"/>
      <c r="U194" s="293"/>
      <c r="V194" s="293"/>
      <c r="W194" s="299"/>
    </row>
    <row r="195" spans="1:53" s="37" customFormat="1" x14ac:dyDescent="0.2">
      <c r="A195" s="23"/>
      <c r="B195" s="23"/>
      <c r="C195" s="23"/>
      <c r="D195" s="23"/>
      <c r="E195" s="151"/>
      <c r="F195" s="154"/>
      <c r="G195" s="153"/>
      <c r="H195" s="61" t="s">
        <v>61</v>
      </c>
      <c r="I195" s="38"/>
      <c r="J195" s="32"/>
      <c r="K195" s="32"/>
      <c r="L195" s="32"/>
      <c r="M195" s="33" t="s">
        <v>51</v>
      </c>
      <c r="N195" s="71"/>
      <c r="O195" s="71"/>
      <c r="P195" s="50"/>
      <c r="Q195" s="52"/>
      <c r="R195" s="91">
        <f t="shared" si="7"/>
        <v>440</v>
      </c>
      <c r="S195" s="322"/>
      <c r="T195" s="319"/>
      <c r="U195" s="292"/>
      <c r="V195" s="292"/>
      <c r="W195" s="299"/>
    </row>
    <row r="196" spans="1:53" s="37" customFormat="1" x14ac:dyDescent="0.2">
      <c r="A196" s="23"/>
      <c r="B196" s="23"/>
      <c r="C196" s="23"/>
      <c r="D196" s="23"/>
      <c r="E196" s="220"/>
      <c r="F196" s="221"/>
      <c r="G196" s="218"/>
      <c r="H196" s="69"/>
      <c r="I196" s="38"/>
      <c r="J196" s="32"/>
      <c r="K196" s="32"/>
      <c r="L196" s="32"/>
      <c r="M196" s="33"/>
      <c r="N196" s="71"/>
      <c r="O196" s="71"/>
      <c r="P196" s="50"/>
      <c r="Q196" s="52"/>
      <c r="R196" s="91">
        <f>SUM(R154:R195)</f>
        <v>21120</v>
      </c>
      <c r="S196" s="223"/>
      <c r="T196" s="229"/>
      <c r="U196" s="227"/>
      <c r="V196" s="36"/>
      <c r="W196" s="236"/>
    </row>
    <row r="197" spans="1:53" s="37" customFormat="1" x14ac:dyDescent="0.2">
      <c r="A197" s="23"/>
      <c r="B197" s="23"/>
      <c r="C197" s="23"/>
      <c r="D197" s="23"/>
      <c r="E197" s="178"/>
      <c r="F197" s="180"/>
      <c r="G197" s="179"/>
      <c r="H197" s="197" t="s">
        <v>255</v>
      </c>
      <c r="I197" s="202"/>
      <c r="J197" s="203">
        <v>12</v>
      </c>
      <c r="K197" s="203">
        <v>12</v>
      </c>
      <c r="L197" s="203">
        <v>12</v>
      </c>
      <c r="M197" s="204">
        <v>12</v>
      </c>
      <c r="N197" s="71"/>
      <c r="O197" s="71"/>
      <c r="P197" s="50"/>
      <c r="Q197" s="52"/>
      <c r="R197" s="163"/>
      <c r="S197" s="170"/>
      <c r="T197" s="229"/>
      <c r="U197" s="227"/>
      <c r="V197" s="36"/>
      <c r="W197" s="236"/>
    </row>
    <row r="198" spans="1:53" s="56" customFormat="1" x14ac:dyDescent="0.2">
      <c r="A198" s="23"/>
      <c r="B198" s="23"/>
      <c r="C198" s="23"/>
      <c r="D198" s="23"/>
      <c r="E198" s="151"/>
      <c r="F198" s="154"/>
      <c r="G198" s="153"/>
      <c r="H198" s="197" t="s">
        <v>256</v>
      </c>
      <c r="I198" s="202"/>
      <c r="J198" s="203">
        <v>5</v>
      </c>
      <c r="K198" s="203">
        <v>7</v>
      </c>
      <c r="L198" s="203">
        <v>5</v>
      </c>
      <c r="M198" s="204">
        <v>7</v>
      </c>
      <c r="N198" s="71"/>
      <c r="O198" s="71"/>
      <c r="P198" s="50"/>
      <c r="Q198" s="52"/>
      <c r="R198" s="91"/>
      <c r="S198" s="165"/>
      <c r="T198" s="229"/>
      <c r="U198" s="227"/>
      <c r="V198" s="36"/>
      <c r="W198" s="236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</row>
    <row r="199" spans="1:53" s="56" customFormat="1" x14ac:dyDescent="0.2">
      <c r="A199" s="23"/>
      <c r="B199" s="23"/>
      <c r="C199" s="23"/>
      <c r="D199" s="23"/>
      <c r="E199" s="190"/>
      <c r="F199" s="192"/>
      <c r="G199" s="183"/>
      <c r="H199" s="201" t="s">
        <v>261</v>
      </c>
      <c r="I199" s="202"/>
      <c r="J199" s="203">
        <v>5</v>
      </c>
      <c r="K199" s="203">
        <v>7</v>
      </c>
      <c r="L199" s="203">
        <v>5</v>
      </c>
      <c r="M199" s="204">
        <v>7</v>
      </c>
      <c r="N199" s="71"/>
      <c r="O199" s="71"/>
      <c r="P199" s="50"/>
      <c r="Q199" s="52"/>
      <c r="R199" s="91"/>
      <c r="S199" s="165"/>
      <c r="T199" s="229"/>
      <c r="U199" s="227"/>
      <c r="V199" s="36"/>
      <c r="W199" s="236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</row>
    <row r="200" spans="1:53" s="56" customFormat="1" x14ac:dyDescent="0.2">
      <c r="A200" s="23"/>
      <c r="B200" s="23"/>
      <c r="C200" s="23"/>
      <c r="D200" s="23"/>
      <c r="E200" s="190"/>
      <c r="F200" s="192"/>
      <c r="G200" s="183"/>
      <c r="H200" s="201" t="s">
        <v>263</v>
      </c>
      <c r="I200" s="202"/>
      <c r="J200" s="205"/>
      <c r="K200" s="205"/>
      <c r="L200" s="205"/>
      <c r="M200" s="206"/>
      <c r="N200" s="71"/>
      <c r="O200" s="71"/>
      <c r="P200" s="50"/>
      <c r="Q200" s="52"/>
      <c r="R200" s="91"/>
      <c r="S200" s="165"/>
      <c r="T200" s="229"/>
      <c r="U200" s="227"/>
      <c r="V200" s="36"/>
      <c r="W200" s="236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</row>
    <row r="201" spans="1:53" s="56" customFormat="1" x14ac:dyDescent="0.2">
      <c r="A201" s="23"/>
      <c r="B201" s="114" t="s">
        <v>218</v>
      </c>
      <c r="C201" s="114" t="s">
        <v>115</v>
      </c>
      <c r="D201" s="114"/>
      <c r="E201" s="131"/>
      <c r="F201" s="124"/>
      <c r="G201" s="132"/>
      <c r="H201" s="133" t="s">
        <v>219</v>
      </c>
      <c r="I201" s="126"/>
      <c r="J201" s="83"/>
      <c r="K201" s="83"/>
      <c r="L201" s="83"/>
      <c r="M201" s="127" t="s">
        <v>201</v>
      </c>
      <c r="N201" s="134"/>
      <c r="O201" s="134"/>
      <c r="P201" s="135"/>
      <c r="Q201" s="136" t="s">
        <v>216</v>
      </c>
      <c r="R201" s="91"/>
      <c r="S201" s="165"/>
      <c r="T201" s="229"/>
      <c r="U201" s="227"/>
      <c r="V201" s="36"/>
      <c r="W201" s="296" t="s">
        <v>282</v>
      </c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</row>
    <row r="202" spans="1:53" s="56" customFormat="1" x14ac:dyDescent="0.2">
      <c r="A202" s="23"/>
      <c r="B202" s="114" t="s">
        <v>218</v>
      </c>
      <c r="C202" s="114" t="s">
        <v>116</v>
      </c>
      <c r="D202" s="114"/>
      <c r="E202" s="131"/>
      <c r="F202" s="124"/>
      <c r="G202" s="132"/>
      <c r="H202" s="133" t="s">
        <v>217</v>
      </c>
      <c r="I202" s="126"/>
      <c r="J202" s="83"/>
      <c r="K202" s="83"/>
      <c r="L202" s="83"/>
      <c r="M202" s="127" t="s">
        <v>201</v>
      </c>
      <c r="N202" s="134"/>
      <c r="O202" s="134"/>
      <c r="P202" s="135"/>
      <c r="Q202" s="136" t="s">
        <v>202</v>
      </c>
      <c r="R202" s="91"/>
      <c r="S202" s="165"/>
      <c r="T202" s="229"/>
      <c r="U202" s="227"/>
      <c r="V202" s="36"/>
      <c r="W202" s="29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</row>
    <row r="203" spans="1:53" s="56" customFormat="1" x14ac:dyDescent="0.2">
      <c r="A203" s="23"/>
      <c r="B203" s="23"/>
      <c r="C203" s="23"/>
      <c r="D203" s="23"/>
      <c r="E203" s="151"/>
      <c r="F203" s="154"/>
      <c r="G203" s="153"/>
      <c r="H203" s="61"/>
      <c r="I203" s="38"/>
      <c r="J203" s="32"/>
      <c r="K203" s="32"/>
      <c r="L203" s="32"/>
      <c r="M203" s="33"/>
      <c r="N203" s="71"/>
      <c r="O203" s="71"/>
      <c r="P203" s="50"/>
      <c r="Q203" s="52"/>
      <c r="R203" s="91"/>
      <c r="S203" s="165"/>
      <c r="T203" s="229"/>
      <c r="U203" s="227"/>
      <c r="V203" s="36"/>
      <c r="W203" s="29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</row>
    <row r="204" spans="1:53" s="56" customFormat="1" x14ac:dyDescent="0.2">
      <c r="A204" s="23"/>
      <c r="B204" s="23" t="s">
        <v>200</v>
      </c>
      <c r="C204" s="23" t="s">
        <v>116</v>
      </c>
      <c r="D204" s="23" t="s">
        <v>24</v>
      </c>
      <c r="E204" s="111">
        <v>961319</v>
      </c>
      <c r="F204" s="113"/>
      <c r="G204" s="112"/>
      <c r="H204" s="61" t="s">
        <v>203</v>
      </c>
      <c r="I204" s="38">
        <v>524132</v>
      </c>
      <c r="J204" s="32" t="s">
        <v>26</v>
      </c>
      <c r="K204" s="32" t="s">
        <v>27</v>
      </c>
      <c r="L204" s="32" t="s">
        <v>28</v>
      </c>
      <c r="M204" s="33" t="s">
        <v>36</v>
      </c>
      <c r="N204" s="71">
        <v>42191</v>
      </c>
      <c r="O204" s="71">
        <v>42922</v>
      </c>
      <c r="P204" s="50"/>
      <c r="Q204" s="52" t="s">
        <v>220</v>
      </c>
      <c r="R204" s="91">
        <f t="shared" ref="R204:R209" si="13">IF(C204="NOC",(4-(COUNTIF(J204:M204,"EP")+COUNTBLANK(J204:M204)))*$T$4,(4-(COUNTIF(J204:M204,"EP")+COUNTBLANK(J204:M204)))*$P$4)</f>
        <v>1760</v>
      </c>
      <c r="S204" s="320">
        <v>0</v>
      </c>
      <c r="T204" s="323">
        <f>R206-S204*I5</f>
        <v>3520</v>
      </c>
      <c r="U204" s="291">
        <f>T204/P5</f>
        <v>1.9130434782608696</v>
      </c>
      <c r="V204" s="291">
        <v>2</v>
      </c>
      <c r="W204" s="298" t="s">
        <v>281</v>
      </c>
      <c r="X204" s="37" t="s">
        <v>323</v>
      </c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</row>
    <row r="205" spans="1:53" s="56" customFormat="1" x14ac:dyDescent="0.2">
      <c r="A205" s="23"/>
      <c r="B205" s="23" t="s">
        <v>200</v>
      </c>
      <c r="C205" s="23" t="s">
        <v>115</v>
      </c>
      <c r="D205" s="23" t="s">
        <v>24</v>
      </c>
      <c r="E205" s="151">
        <v>1096147</v>
      </c>
      <c r="F205" s="154"/>
      <c r="G205" s="153"/>
      <c r="H205" s="61" t="s">
        <v>203</v>
      </c>
      <c r="I205" s="38">
        <v>524132</v>
      </c>
      <c r="J205" s="32" t="s">
        <v>32</v>
      </c>
      <c r="K205" s="32" t="s">
        <v>25</v>
      </c>
      <c r="L205" s="32" t="s">
        <v>26</v>
      </c>
      <c r="M205" s="33" t="s">
        <v>27</v>
      </c>
      <c r="N205" s="71"/>
      <c r="O205" s="71"/>
      <c r="P205" s="50"/>
      <c r="Q205" s="52"/>
      <c r="R205" s="91">
        <f t="shared" si="13"/>
        <v>1760</v>
      </c>
      <c r="S205" s="322"/>
      <c r="T205" s="319"/>
      <c r="U205" s="292"/>
      <c r="V205" s="292"/>
      <c r="W205" s="299"/>
      <c r="X205" s="37" t="s">
        <v>324</v>
      </c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</row>
    <row r="206" spans="1:53" s="56" customFormat="1" x14ac:dyDescent="0.2">
      <c r="A206" s="23"/>
      <c r="B206" s="23"/>
      <c r="C206" s="23"/>
      <c r="D206" s="23"/>
      <c r="E206" s="220"/>
      <c r="F206" s="221"/>
      <c r="G206" s="218"/>
      <c r="H206" s="61"/>
      <c r="I206" s="38"/>
      <c r="J206" s="32"/>
      <c r="K206" s="32"/>
      <c r="L206" s="32"/>
      <c r="M206" s="33"/>
      <c r="N206" s="71"/>
      <c r="O206" s="71"/>
      <c r="P206" s="50"/>
      <c r="Q206" s="52"/>
      <c r="R206" s="91">
        <f>SUM(R204:R205)</f>
        <v>3520</v>
      </c>
      <c r="S206" s="165"/>
      <c r="T206" s="229"/>
      <c r="U206" s="227"/>
      <c r="V206" s="291">
        <v>2</v>
      </c>
      <c r="W206" s="298" t="s">
        <v>347</v>
      </c>
      <c r="X206" s="37" t="s">
        <v>326</v>
      </c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</row>
    <row r="207" spans="1:53" s="56" customFormat="1" x14ac:dyDescent="0.2">
      <c r="A207" s="23"/>
      <c r="B207" s="23" t="s">
        <v>200</v>
      </c>
      <c r="C207" s="23" t="s">
        <v>117</v>
      </c>
      <c r="D207" s="23" t="s">
        <v>144</v>
      </c>
      <c r="E207" s="120">
        <v>1020031</v>
      </c>
      <c r="F207" s="119"/>
      <c r="G207" s="118"/>
      <c r="H207" s="61" t="s">
        <v>126</v>
      </c>
      <c r="I207" s="38"/>
      <c r="J207" s="32" t="s">
        <v>139</v>
      </c>
      <c r="K207" s="32" t="s">
        <v>140</v>
      </c>
      <c r="L207" s="32" t="s">
        <v>141</v>
      </c>
      <c r="M207" s="33"/>
      <c r="N207" s="71">
        <v>42275</v>
      </c>
      <c r="O207" s="71">
        <v>42641</v>
      </c>
      <c r="P207" s="50"/>
      <c r="Q207" s="52" t="s">
        <v>221</v>
      </c>
      <c r="R207" s="91">
        <f t="shared" si="13"/>
        <v>660</v>
      </c>
      <c r="S207" s="165">
        <v>0</v>
      </c>
      <c r="T207" s="229"/>
      <c r="U207" s="227"/>
      <c r="V207" s="293"/>
      <c r="W207" s="298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</row>
    <row r="208" spans="1:53" s="56" customFormat="1" x14ac:dyDescent="0.2">
      <c r="A208" s="23"/>
      <c r="B208" s="23"/>
      <c r="C208" s="23"/>
      <c r="D208" s="23"/>
      <c r="E208" s="151">
        <v>1095499</v>
      </c>
      <c r="F208" s="154"/>
      <c r="G208" s="153"/>
      <c r="H208" s="61" t="s">
        <v>248</v>
      </c>
      <c r="I208" s="38"/>
      <c r="J208" s="32" t="s">
        <v>51</v>
      </c>
      <c r="K208" s="32" t="s">
        <v>50</v>
      </c>
      <c r="L208" s="32"/>
      <c r="M208" s="33"/>
      <c r="N208" s="71">
        <v>42760</v>
      </c>
      <c r="O208" s="71">
        <v>42941</v>
      </c>
      <c r="P208" s="50"/>
      <c r="Q208" s="52" t="s">
        <v>363</v>
      </c>
      <c r="R208" s="91">
        <f t="shared" si="13"/>
        <v>880</v>
      </c>
      <c r="S208" s="165">
        <v>0</v>
      </c>
      <c r="T208" s="219">
        <v>1760</v>
      </c>
      <c r="U208" s="217">
        <v>1</v>
      </c>
      <c r="V208" s="293"/>
      <c r="W208" s="298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</row>
    <row r="209" spans="1:53" s="56" customFormat="1" x14ac:dyDescent="0.2">
      <c r="A209" s="23"/>
      <c r="B209" s="23"/>
      <c r="C209" s="23"/>
      <c r="D209" s="23"/>
      <c r="E209" s="151"/>
      <c r="F209" s="154"/>
      <c r="G209" s="153"/>
      <c r="H209" s="61" t="s">
        <v>126</v>
      </c>
      <c r="I209" s="38"/>
      <c r="J209" s="32"/>
      <c r="K209" s="32"/>
      <c r="L209" s="32"/>
      <c r="M209" s="33" t="s">
        <v>138</v>
      </c>
      <c r="N209" s="71"/>
      <c r="O209" s="71"/>
      <c r="P209" s="50"/>
      <c r="Q209" s="52"/>
      <c r="R209" s="91">
        <f t="shared" si="13"/>
        <v>440</v>
      </c>
      <c r="S209" s="165">
        <v>0</v>
      </c>
      <c r="T209" s="219">
        <v>1100</v>
      </c>
      <c r="U209" s="217">
        <v>1</v>
      </c>
      <c r="V209" s="293"/>
      <c r="W209" s="287" t="s">
        <v>283</v>
      </c>
      <c r="X209" s="37" t="s">
        <v>325</v>
      </c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</row>
    <row r="210" spans="1:53" s="56" customFormat="1" x14ac:dyDescent="0.2">
      <c r="A210" s="23"/>
      <c r="B210" s="23"/>
      <c r="C210" s="23"/>
      <c r="D210" s="23"/>
      <c r="E210" s="178"/>
      <c r="F210" s="180"/>
      <c r="G210" s="179"/>
      <c r="H210" s="197" t="s">
        <v>255</v>
      </c>
      <c r="I210" s="202"/>
      <c r="J210" s="203">
        <v>4</v>
      </c>
      <c r="K210" s="203">
        <v>4</v>
      </c>
      <c r="L210" s="203">
        <v>4</v>
      </c>
      <c r="M210" s="204">
        <v>4</v>
      </c>
      <c r="N210" s="71"/>
      <c r="O210" s="71"/>
      <c r="P210" s="50"/>
      <c r="Q210" s="52"/>
      <c r="R210" s="91"/>
      <c r="S210" s="165"/>
      <c r="T210" s="229"/>
      <c r="U210" s="227"/>
      <c r="V210" s="293"/>
      <c r="W210" s="289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</row>
    <row r="211" spans="1:53" s="56" customFormat="1" x14ac:dyDescent="0.2">
      <c r="A211" s="23"/>
      <c r="B211" s="23"/>
      <c r="C211" s="23"/>
      <c r="D211" s="23"/>
      <c r="E211" s="25"/>
      <c r="F211" s="46"/>
      <c r="G211" s="57"/>
      <c r="H211" s="197" t="s">
        <v>256</v>
      </c>
      <c r="I211" s="202"/>
      <c r="J211" s="203">
        <v>2</v>
      </c>
      <c r="K211" s="205"/>
      <c r="L211" s="205"/>
      <c r="M211" s="204">
        <v>1</v>
      </c>
      <c r="N211" s="71"/>
      <c r="O211" s="71"/>
      <c r="P211" s="50"/>
      <c r="Q211" s="52"/>
      <c r="R211" s="91">
        <f>SUM(R114:R209)</f>
        <v>90860</v>
      </c>
      <c r="S211" s="171"/>
      <c r="T211" s="230"/>
      <c r="U211" s="166"/>
      <c r="V211" s="292"/>
      <c r="W211" s="290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</row>
    <row r="212" spans="1:53" s="56" customFormat="1" x14ac:dyDescent="0.2">
      <c r="A212" s="23"/>
      <c r="B212" s="23"/>
      <c r="C212" s="23"/>
      <c r="D212" s="23"/>
      <c r="E212" s="190"/>
      <c r="F212" s="192"/>
      <c r="G212" s="183"/>
      <c r="H212" s="201" t="s">
        <v>261</v>
      </c>
      <c r="I212" s="202"/>
      <c r="J212" s="205"/>
      <c r="K212" s="205"/>
      <c r="L212" s="205"/>
      <c r="M212" s="206"/>
      <c r="N212" s="71"/>
      <c r="O212" s="71"/>
      <c r="P212" s="50"/>
      <c r="Q212" s="52"/>
      <c r="R212" s="93"/>
      <c r="S212" s="167"/>
      <c r="T212" s="176"/>
      <c r="U212" s="84"/>
      <c r="V212" s="36"/>
      <c r="W212" s="188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</row>
    <row r="213" spans="1:53" s="56" customFormat="1" x14ac:dyDescent="0.2">
      <c r="A213" s="23"/>
      <c r="B213" s="23"/>
      <c r="C213" s="23"/>
      <c r="D213" s="23"/>
      <c r="E213" s="190"/>
      <c r="F213" s="192"/>
      <c r="G213" s="183"/>
      <c r="H213" s="201" t="s">
        <v>263</v>
      </c>
      <c r="I213" s="202"/>
      <c r="J213" s="203">
        <v>2</v>
      </c>
      <c r="K213" s="205"/>
      <c r="L213" s="205"/>
      <c r="M213" s="204">
        <v>1</v>
      </c>
      <c r="N213" s="71"/>
      <c r="O213" s="71"/>
      <c r="P213" s="50"/>
      <c r="Q213" s="52"/>
      <c r="R213" s="93"/>
      <c r="S213" s="167"/>
      <c r="T213" s="176"/>
      <c r="U213" s="84"/>
      <c r="V213" s="36"/>
      <c r="W213" s="188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</row>
    <row r="214" spans="1:53" s="56" customFormat="1" x14ac:dyDescent="0.2">
      <c r="A214" s="40"/>
      <c r="B214" s="40"/>
      <c r="C214" s="40"/>
      <c r="D214" s="40"/>
      <c r="E214" s="53"/>
      <c r="F214" s="20"/>
      <c r="G214" s="20"/>
      <c r="H214" s="54" t="s">
        <v>78</v>
      </c>
      <c r="I214" s="19"/>
      <c r="J214" s="41"/>
      <c r="K214" s="41"/>
      <c r="L214" s="41"/>
      <c r="M214" s="42"/>
      <c r="N214" s="55"/>
      <c r="O214" s="55"/>
      <c r="P214" s="19"/>
      <c r="Q214" s="20"/>
      <c r="R214" s="86"/>
      <c r="S214" s="86"/>
      <c r="T214" s="86"/>
      <c r="U214" s="21"/>
      <c r="V214" s="232"/>
      <c r="W214" s="19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</row>
    <row r="215" spans="1:53" s="56" customFormat="1" ht="22.5" x14ac:dyDescent="0.2">
      <c r="A215" s="23">
        <v>10</v>
      </c>
      <c r="B215" s="23" t="s">
        <v>83</v>
      </c>
      <c r="C215" s="23" t="s">
        <v>115</v>
      </c>
      <c r="D215" s="23" t="s">
        <v>24</v>
      </c>
      <c r="E215" s="25">
        <v>654063</v>
      </c>
      <c r="F215" s="63"/>
      <c r="G215" s="46"/>
      <c r="H215" s="24" t="s">
        <v>79</v>
      </c>
      <c r="I215" s="38"/>
      <c r="J215" s="32" t="s">
        <v>106</v>
      </c>
      <c r="K215" s="32" t="s">
        <v>106</v>
      </c>
      <c r="L215" s="32"/>
      <c r="M215" s="33"/>
      <c r="N215" s="77">
        <v>41610</v>
      </c>
      <c r="O215" s="77">
        <v>42523</v>
      </c>
      <c r="P215" s="34"/>
      <c r="Q215" s="35"/>
      <c r="R215" s="91">
        <f t="shared" ref="R215:R229" si="14">IF(C215="NOC",(4-(COUNTIF(J215:M215,"EP")+COUNTBLANK(J215:M215)))*$T$4,(4-(COUNTIF(J215:M215,"EP")+COUNTBLANK(J215:M215)))*$P$4)</f>
        <v>0</v>
      </c>
      <c r="S215" s="320">
        <v>1</v>
      </c>
      <c r="T215" s="293">
        <f>R230-S215*I5</f>
        <v>10068.5</v>
      </c>
      <c r="U215" s="293">
        <f>T215/P5</f>
        <v>5.4720108695652172</v>
      </c>
      <c r="V215" s="291">
        <v>5</v>
      </c>
      <c r="W215" s="287" t="s">
        <v>284</v>
      </c>
      <c r="X215" s="37" t="s">
        <v>327</v>
      </c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</row>
    <row r="216" spans="1:53" s="56" customFormat="1" x14ac:dyDescent="0.2">
      <c r="A216" s="23">
        <v>11</v>
      </c>
      <c r="B216" s="23" t="s">
        <v>84</v>
      </c>
      <c r="C216" s="23" t="s">
        <v>115</v>
      </c>
      <c r="D216" s="23" t="s">
        <v>24</v>
      </c>
      <c r="E216" s="25">
        <v>682233</v>
      </c>
      <c r="F216" s="63"/>
      <c r="G216" s="46"/>
      <c r="H216" s="24" t="s">
        <v>79</v>
      </c>
      <c r="I216" s="38"/>
      <c r="J216" s="32" t="s">
        <v>106</v>
      </c>
      <c r="K216" s="32"/>
      <c r="L216" s="32"/>
      <c r="M216" s="33"/>
      <c r="N216" s="62">
        <v>41736</v>
      </c>
      <c r="O216" s="62">
        <v>42467</v>
      </c>
      <c r="P216" s="34"/>
      <c r="Q216" s="35" t="s">
        <v>80</v>
      </c>
      <c r="R216" s="91">
        <f t="shared" si="14"/>
        <v>0</v>
      </c>
      <c r="S216" s="321"/>
      <c r="T216" s="293"/>
      <c r="U216" s="293"/>
      <c r="V216" s="293"/>
      <c r="W216" s="289"/>
      <c r="X216" s="37" t="s">
        <v>328</v>
      </c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</row>
    <row r="217" spans="1:53" s="56" customFormat="1" x14ac:dyDescent="0.2">
      <c r="A217" s="23">
        <v>13</v>
      </c>
      <c r="B217" s="23" t="s">
        <v>85</v>
      </c>
      <c r="C217" s="23" t="s">
        <v>116</v>
      </c>
      <c r="D217" s="23" t="s">
        <v>24</v>
      </c>
      <c r="E217" s="25">
        <v>750833</v>
      </c>
      <c r="F217" s="63"/>
      <c r="G217" s="46"/>
      <c r="H217" s="24" t="s">
        <v>79</v>
      </c>
      <c r="I217" s="38"/>
      <c r="J217" s="32" t="s">
        <v>106</v>
      </c>
      <c r="K217" s="32" t="s">
        <v>106</v>
      </c>
      <c r="L217" s="32"/>
      <c r="M217" s="33"/>
      <c r="N217" s="62">
        <v>41827</v>
      </c>
      <c r="O217" s="62">
        <v>42558</v>
      </c>
      <c r="P217" s="34"/>
      <c r="Q217" s="35" t="s">
        <v>81</v>
      </c>
      <c r="R217" s="91">
        <f t="shared" si="14"/>
        <v>0</v>
      </c>
      <c r="S217" s="321"/>
      <c r="T217" s="293"/>
      <c r="U217" s="293"/>
      <c r="V217" s="293"/>
      <c r="W217" s="289"/>
      <c r="X217" s="37" t="s">
        <v>329</v>
      </c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</row>
    <row r="218" spans="1:53" s="56" customFormat="1" x14ac:dyDescent="0.2">
      <c r="A218" s="23">
        <v>14</v>
      </c>
      <c r="B218" s="23" t="s">
        <v>85</v>
      </c>
      <c r="C218" s="23" t="s">
        <v>115</v>
      </c>
      <c r="D218" s="23" t="s">
        <v>24</v>
      </c>
      <c r="E218" s="25">
        <v>750832</v>
      </c>
      <c r="F218" s="63"/>
      <c r="G218" s="46"/>
      <c r="H218" s="24" t="s">
        <v>79</v>
      </c>
      <c r="I218" s="38"/>
      <c r="J218" s="32" t="s">
        <v>106</v>
      </c>
      <c r="K218" s="32" t="s">
        <v>106</v>
      </c>
      <c r="L218" s="32"/>
      <c r="M218" s="33"/>
      <c r="N218" s="62">
        <v>41827</v>
      </c>
      <c r="O218" s="62">
        <v>42558</v>
      </c>
      <c r="P218" s="34"/>
      <c r="Q218" s="35" t="s">
        <v>33</v>
      </c>
      <c r="R218" s="91">
        <f t="shared" si="14"/>
        <v>0</v>
      </c>
      <c r="S218" s="321"/>
      <c r="T218" s="293"/>
      <c r="U218" s="293"/>
      <c r="V218" s="293"/>
      <c r="W218" s="289"/>
      <c r="X218" s="37" t="s">
        <v>330</v>
      </c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</row>
    <row r="219" spans="1:53" s="56" customFormat="1" x14ac:dyDescent="0.2">
      <c r="A219" s="23"/>
      <c r="B219" s="23" t="s">
        <v>125</v>
      </c>
      <c r="C219" s="23" t="s">
        <v>116</v>
      </c>
      <c r="D219" s="23" t="s">
        <v>24</v>
      </c>
      <c r="E219" s="25">
        <v>902626</v>
      </c>
      <c r="F219" s="63">
        <v>101</v>
      </c>
      <c r="G219" s="46"/>
      <c r="H219" s="24" t="s">
        <v>79</v>
      </c>
      <c r="I219" s="60">
        <v>223310</v>
      </c>
      <c r="J219" s="32" t="s">
        <v>27</v>
      </c>
      <c r="K219" s="32" t="s">
        <v>28</v>
      </c>
      <c r="L219" s="32" t="s">
        <v>36</v>
      </c>
      <c r="M219" s="32" t="s">
        <v>106</v>
      </c>
      <c r="N219" s="30"/>
      <c r="O219" s="30"/>
      <c r="P219" s="34">
        <v>35</v>
      </c>
      <c r="Q219" s="35" t="s">
        <v>81</v>
      </c>
      <c r="R219" s="91">
        <f t="shared" si="14"/>
        <v>1320</v>
      </c>
      <c r="S219" s="321"/>
      <c r="T219" s="293"/>
      <c r="U219" s="293"/>
      <c r="V219" s="293"/>
      <c r="W219" s="289"/>
      <c r="X219" s="37" t="s">
        <v>331</v>
      </c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</row>
    <row r="220" spans="1:53" s="56" customFormat="1" x14ac:dyDescent="0.2">
      <c r="A220" s="23"/>
      <c r="B220" s="23" t="s">
        <v>125</v>
      </c>
      <c r="C220" s="23" t="s">
        <v>115</v>
      </c>
      <c r="D220" s="23" t="s">
        <v>24</v>
      </c>
      <c r="E220" s="25">
        <v>902628</v>
      </c>
      <c r="F220" s="63"/>
      <c r="G220" s="46"/>
      <c r="H220" s="24" t="s">
        <v>79</v>
      </c>
      <c r="I220" s="60"/>
      <c r="J220" s="32" t="s">
        <v>27</v>
      </c>
      <c r="K220" s="32" t="s">
        <v>28</v>
      </c>
      <c r="L220" s="32" t="s">
        <v>36</v>
      </c>
      <c r="M220" s="32" t="s">
        <v>106</v>
      </c>
      <c r="N220" s="30"/>
      <c r="O220" s="30"/>
      <c r="P220" s="34">
        <v>35</v>
      </c>
      <c r="Q220" s="35" t="s">
        <v>80</v>
      </c>
      <c r="R220" s="91">
        <f t="shared" si="14"/>
        <v>1320</v>
      </c>
      <c r="S220" s="321"/>
      <c r="T220" s="293"/>
      <c r="U220" s="293"/>
      <c r="V220" s="293"/>
      <c r="W220" s="289"/>
      <c r="X220" s="37" t="s">
        <v>332</v>
      </c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</row>
    <row r="221" spans="1:53" s="56" customFormat="1" x14ac:dyDescent="0.2">
      <c r="A221" s="23"/>
      <c r="B221" s="60"/>
      <c r="C221" s="23" t="s">
        <v>116</v>
      </c>
      <c r="D221" s="60"/>
      <c r="E221" s="110">
        <v>959695</v>
      </c>
      <c r="F221" s="63"/>
      <c r="G221" s="46"/>
      <c r="H221" s="24" t="s">
        <v>79</v>
      </c>
      <c r="I221" s="60"/>
      <c r="J221" s="32" t="s">
        <v>26</v>
      </c>
      <c r="K221" s="32" t="s">
        <v>27</v>
      </c>
      <c r="L221" s="32" t="s">
        <v>28</v>
      </c>
      <c r="M221" s="32" t="s">
        <v>36</v>
      </c>
      <c r="N221" s="30"/>
      <c r="O221" s="30"/>
      <c r="P221" s="34">
        <v>35</v>
      </c>
      <c r="Q221" s="35" t="s">
        <v>161</v>
      </c>
      <c r="R221" s="91">
        <f>IF(C221="NOC",(4-(COUNTIF(J221:M221,"EP")+COUNTBLANK(J221:M221)))*$T$4,(4-(COUNTIF(J221:M221,"EP")+COUNTBLANK(J221:M221)))*$P$4)</f>
        <v>1760</v>
      </c>
      <c r="S221" s="321"/>
      <c r="T221" s="293"/>
      <c r="U221" s="293"/>
      <c r="V221" s="293"/>
      <c r="W221" s="289"/>
      <c r="X221" s="37" t="s">
        <v>333</v>
      </c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</row>
    <row r="222" spans="1:53" s="56" customFormat="1" x14ac:dyDescent="0.2">
      <c r="A222" s="23"/>
      <c r="B222" s="60"/>
      <c r="C222" s="23" t="s">
        <v>115</v>
      </c>
      <c r="D222" s="60"/>
      <c r="E222" s="110">
        <v>959689</v>
      </c>
      <c r="F222" s="63"/>
      <c r="G222" s="46"/>
      <c r="H222" s="24" t="s">
        <v>79</v>
      </c>
      <c r="I222" s="60"/>
      <c r="J222" s="32" t="s">
        <v>26</v>
      </c>
      <c r="K222" s="32" t="s">
        <v>27</v>
      </c>
      <c r="L222" s="32" t="s">
        <v>28</v>
      </c>
      <c r="M222" s="32" t="s">
        <v>36</v>
      </c>
      <c r="N222" s="30"/>
      <c r="O222" s="30"/>
      <c r="P222" s="34">
        <v>35</v>
      </c>
      <c r="Q222" s="35" t="s">
        <v>82</v>
      </c>
      <c r="R222" s="91">
        <f t="shared" si="14"/>
        <v>1760</v>
      </c>
      <c r="S222" s="321"/>
      <c r="T222" s="293"/>
      <c r="U222" s="293"/>
      <c r="V222" s="293"/>
      <c r="W222" s="289"/>
      <c r="X222" s="37" t="s">
        <v>334</v>
      </c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</row>
    <row r="223" spans="1:53" s="56" customFormat="1" x14ac:dyDescent="0.2">
      <c r="A223" s="23"/>
      <c r="B223" s="60"/>
      <c r="C223" s="23" t="s">
        <v>116</v>
      </c>
      <c r="D223" s="60"/>
      <c r="E223" s="25">
        <v>1021836</v>
      </c>
      <c r="F223" s="63"/>
      <c r="G223" s="46"/>
      <c r="H223" s="24" t="s">
        <v>79</v>
      </c>
      <c r="I223" s="60"/>
      <c r="J223" s="32" t="s">
        <v>25</v>
      </c>
      <c r="K223" s="32" t="s">
        <v>26</v>
      </c>
      <c r="L223" s="32" t="s">
        <v>27</v>
      </c>
      <c r="M223" s="32" t="s">
        <v>28</v>
      </c>
      <c r="N223" s="30"/>
      <c r="O223" s="30"/>
      <c r="P223" s="34">
        <v>35</v>
      </c>
      <c r="Q223" s="35" t="s">
        <v>214</v>
      </c>
      <c r="R223" s="91">
        <f t="shared" si="14"/>
        <v>1760</v>
      </c>
      <c r="S223" s="321"/>
      <c r="T223" s="293"/>
      <c r="U223" s="293"/>
      <c r="V223" s="293"/>
      <c r="W223" s="289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</row>
    <row r="224" spans="1:53" s="56" customFormat="1" x14ac:dyDescent="0.2">
      <c r="A224" s="23"/>
      <c r="B224" s="60"/>
      <c r="C224" s="23" t="s">
        <v>115</v>
      </c>
      <c r="D224" s="60"/>
      <c r="E224" s="25">
        <v>1021842</v>
      </c>
      <c r="F224" s="63"/>
      <c r="G224" s="46"/>
      <c r="H224" s="24" t="s">
        <v>79</v>
      </c>
      <c r="I224" s="60"/>
      <c r="J224" s="32" t="s">
        <v>25</v>
      </c>
      <c r="K224" s="32" t="s">
        <v>26</v>
      </c>
      <c r="L224" s="32" t="s">
        <v>27</v>
      </c>
      <c r="M224" s="32" t="s">
        <v>28</v>
      </c>
      <c r="N224" s="30"/>
      <c r="O224" s="30"/>
      <c r="P224" s="34">
        <v>35</v>
      </c>
      <c r="Q224" s="35" t="s">
        <v>108</v>
      </c>
      <c r="R224" s="91">
        <f t="shared" si="14"/>
        <v>1760</v>
      </c>
      <c r="S224" s="321"/>
      <c r="T224" s="293"/>
      <c r="U224" s="293"/>
      <c r="V224" s="293"/>
      <c r="W224" s="289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</row>
    <row r="225" spans="1:53" s="56" customFormat="1" x14ac:dyDescent="0.2">
      <c r="A225" s="23"/>
      <c r="B225" s="60"/>
      <c r="C225" s="23" t="s">
        <v>116</v>
      </c>
      <c r="D225" s="60"/>
      <c r="E225" s="151">
        <v>1095536</v>
      </c>
      <c r="F225" s="152"/>
      <c r="G225" s="154"/>
      <c r="H225" s="24" t="s">
        <v>79</v>
      </c>
      <c r="I225" s="60"/>
      <c r="J225" s="32" t="s">
        <v>32</v>
      </c>
      <c r="K225" s="32" t="s">
        <v>25</v>
      </c>
      <c r="L225" s="32" t="s">
        <v>26</v>
      </c>
      <c r="M225" s="32" t="s">
        <v>27</v>
      </c>
      <c r="N225" s="30"/>
      <c r="O225" s="30"/>
      <c r="P225" s="34">
        <v>35</v>
      </c>
      <c r="Q225" s="35"/>
      <c r="R225" s="91">
        <f t="shared" si="14"/>
        <v>1760</v>
      </c>
      <c r="S225" s="321"/>
      <c r="T225" s="293"/>
      <c r="U225" s="293"/>
      <c r="V225" s="293"/>
      <c r="W225" s="289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</row>
    <row r="226" spans="1:53" s="56" customFormat="1" x14ac:dyDescent="0.2">
      <c r="A226" s="23"/>
      <c r="B226" s="60"/>
      <c r="C226" s="23" t="s">
        <v>115</v>
      </c>
      <c r="D226" s="60"/>
      <c r="E226" s="151">
        <v>1095525</v>
      </c>
      <c r="F226" s="152"/>
      <c r="G226" s="154"/>
      <c r="H226" s="24" t="s">
        <v>79</v>
      </c>
      <c r="I226" s="60"/>
      <c r="J226" s="32" t="s">
        <v>32</v>
      </c>
      <c r="K226" s="32" t="s">
        <v>25</v>
      </c>
      <c r="L226" s="32" t="s">
        <v>26</v>
      </c>
      <c r="M226" s="32" t="s">
        <v>27</v>
      </c>
      <c r="N226" s="30"/>
      <c r="O226" s="30"/>
      <c r="P226" s="34">
        <v>35</v>
      </c>
      <c r="Q226" s="35"/>
      <c r="R226" s="91">
        <f t="shared" si="14"/>
        <v>1760</v>
      </c>
      <c r="S226" s="321"/>
      <c r="T226" s="293"/>
      <c r="U226" s="293"/>
      <c r="V226" s="293"/>
      <c r="W226" s="289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</row>
    <row r="227" spans="1:53" s="56" customFormat="1" x14ac:dyDescent="0.2">
      <c r="A227" s="23"/>
      <c r="B227" s="60"/>
      <c r="C227" s="23" t="s">
        <v>116</v>
      </c>
      <c r="D227" s="60"/>
      <c r="E227" s="151">
        <v>1131499</v>
      </c>
      <c r="F227" s="152"/>
      <c r="G227" s="154"/>
      <c r="H227" s="24" t="s">
        <v>79</v>
      </c>
      <c r="I227" s="60"/>
      <c r="J227" s="32"/>
      <c r="K227" s="32" t="s">
        <v>32</v>
      </c>
      <c r="L227" s="32" t="s">
        <v>25</v>
      </c>
      <c r="M227" s="32" t="s">
        <v>26</v>
      </c>
      <c r="N227" s="30"/>
      <c r="O227" s="30"/>
      <c r="P227" s="34">
        <v>35</v>
      </c>
      <c r="Q227" s="35"/>
      <c r="R227" s="91">
        <f t="shared" si="14"/>
        <v>1320</v>
      </c>
      <c r="S227" s="321"/>
      <c r="T227" s="293"/>
      <c r="U227" s="293"/>
      <c r="V227" s="293"/>
      <c r="W227" s="289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</row>
    <row r="228" spans="1:53" s="56" customFormat="1" x14ac:dyDescent="0.2">
      <c r="A228" s="23"/>
      <c r="B228" s="60"/>
      <c r="C228" s="23" t="s">
        <v>115</v>
      </c>
      <c r="D228" s="60"/>
      <c r="E228" s="151"/>
      <c r="F228" s="152"/>
      <c r="G228" s="154"/>
      <c r="H228" s="24" t="s">
        <v>79</v>
      </c>
      <c r="I228" s="60"/>
      <c r="J228" s="32"/>
      <c r="K228" s="32"/>
      <c r="L228" s="32" t="s">
        <v>32</v>
      </c>
      <c r="M228" s="32" t="s">
        <v>25</v>
      </c>
      <c r="N228" s="30"/>
      <c r="O228" s="30"/>
      <c r="P228" s="34">
        <v>35</v>
      </c>
      <c r="Q228" s="35"/>
      <c r="R228" s="91">
        <f t="shared" si="14"/>
        <v>880</v>
      </c>
      <c r="S228" s="321"/>
      <c r="T228" s="293"/>
      <c r="U228" s="293"/>
      <c r="V228" s="293"/>
      <c r="W228" s="289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</row>
    <row r="229" spans="1:53" s="56" customFormat="1" x14ac:dyDescent="0.2">
      <c r="A229" s="23"/>
      <c r="B229" s="60"/>
      <c r="C229" s="23" t="s">
        <v>116</v>
      </c>
      <c r="D229" s="60"/>
      <c r="E229" s="151"/>
      <c r="F229" s="152"/>
      <c r="G229" s="154"/>
      <c r="H229" s="24" t="s">
        <v>79</v>
      </c>
      <c r="I229" s="60"/>
      <c r="J229" s="32"/>
      <c r="K229" s="32"/>
      <c r="L229" s="32"/>
      <c r="M229" s="32" t="s">
        <v>32</v>
      </c>
      <c r="N229" s="30"/>
      <c r="O229" s="30"/>
      <c r="P229" s="34">
        <v>35</v>
      </c>
      <c r="Q229" s="35"/>
      <c r="R229" s="91">
        <f t="shared" si="14"/>
        <v>440</v>
      </c>
      <c r="S229" s="321"/>
      <c r="T229" s="293"/>
      <c r="U229" s="293"/>
      <c r="V229" s="293"/>
      <c r="W229" s="289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</row>
    <row r="230" spans="1:53" s="56" customFormat="1" x14ac:dyDescent="0.2">
      <c r="A230" s="23"/>
      <c r="B230" s="60"/>
      <c r="C230" s="60"/>
      <c r="D230" s="60"/>
      <c r="E230" s="25"/>
      <c r="F230" s="63"/>
      <c r="G230" s="46"/>
      <c r="H230" s="197" t="s">
        <v>255</v>
      </c>
      <c r="I230" s="214"/>
      <c r="J230" s="205">
        <v>8</v>
      </c>
      <c r="K230" s="203">
        <v>9</v>
      </c>
      <c r="L230" s="203">
        <v>10</v>
      </c>
      <c r="M230" s="203">
        <v>9</v>
      </c>
      <c r="N230" s="30"/>
      <c r="O230" s="30"/>
      <c r="P230" s="34">
        <f>SUM(P215:P229)</f>
        <v>385</v>
      </c>
      <c r="Q230" s="35"/>
      <c r="R230" s="35">
        <f>SUM(R215:R225)</f>
        <v>11440</v>
      </c>
      <c r="S230" s="322"/>
      <c r="T230" s="292"/>
      <c r="U230" s="292"/>
      <c r="V230" s="292"/>
      <c r="W230" s="290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</row>
    <row r="231" spans="1:53" s="56" customFormat="1" x14ac:dyDescent="0.2">
      <c r="A231" s="23"/>
      <c r="B231" s="195"/>
      <c r="C231" s="195"/>
      <c r="D231" s="195"/>
      <c r="E231" s="178"/>
      <c r="F231" s="152"/>
      <c r="G231" s="180"/>
      <c r="H231" s="197" t="s">
        <v>256</v>
      </c>
      <c r="I231" s="214"/>
      <c r="J231" s="203">
        <v>2</v>
      </c>
      <c r="K231" s="203">
        <v>1</v>
      </c>
      <c r="L231" s="203">
        <v>1</v>
      </c>
      <c r="M231" s="203">
        <v>1</v>
      </c>
      <c r="N231" s="30"/>
      <c r="O231" s="30"/>
      <c r="P231" s="34"/>
      <c r="Q231" s="35"/>
      <c r="R231" s="88"/>
      <c r="S231" s="196"/>
      <c r="T231" s="84"/>
      <c r="U231" s="84"/>
      <c r="V231" s="36"/>
      <c r="W231" s="181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</row>
    <row r="232" spans="1:53" s="56" customFormat="1" x14ac:dyDescent="0.2">
      <c r="A232" s="23"/>
      <c r="B232" s="195"/>
      <c r="C232" s="195"/>
      <c r="D232" s="195"/>
      <c r="E232" s="190"/>
      <c r="F232" s="152"/>
      <c r="G232" s="192"/>
      <c r="H232" s="201" t="s">
        <v>261</v>
      </c>
      <c r="I232" s="214"/>
      <c r="J232" s="203"/>
      <c r="K232" s="203"/>
      <c r="L232" s="203"/>
      <c r="M232" s="204"/>
      <c r="N232" s="30"/>
      <c r="O232" s="30"/>
      <c r="P232" s="34" t="s">
        <v>344</v>
      </c>
      <c r="Q232" s="35"/>
      <c r="R232" s="88"/>
      <c r="S232" s="196"/>
      <c r="T232" s="84"/>
      <c r="U232" s="84"/>
      <c r="V232" s="36"/>
      <c r="W232" s="188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</row>
    <row r="233" spans="1:53" s="56" customFormat="1" x14ac:dyDescent="0.2">
      <c r="A233" s="23"/>
      <c r="B233" s="195"/>
      <c r="C233" s="195"/>
      <c r="D233" s="195"/>
      <c r="E233" s="190"/>
      <c r="F233" s="152"/>
      <c r="G233" s="192"/>
      <c r="H233" s="201" t="s">
        <v>263</v>
      </c>
      <c r="I233" s="214"/>
      <c r="J233" s="203">
        <v>2</v>
      </c>
      <c r="K233" s="203">
        <v>1</v>
      </c>
      <c r="L233" s="203">
        <v>1</v>
      </c>
      <c r="M233" s="204">
        <v>1</v>
      </c>
      <c r="N233" s="30"/>
      <c r="O233" s="30"/>
      <c r="P233" s="34">
        <v>175</v>
      </c>
      <c r="Q233" s="35"/>
      <c r="R233" s="88"/>
      <c r="S233" s="196"/>
      <c r="T233" s="84"/>
      <c r="U233" s="84"/>
      <c r="V233" s="36"/>
      <c r="W233" s="188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</row>
    <row r="234" spans="1:53" s="56" customFormat="1" x14ac:dyDescent="0.2">
      <c r="A234" s="40"/>
      <c r="B234" s="40"/>
      <c r="C234" s="40"/>
      <c r="D234" s="40"/>
      <c r="E234" s="53"/>
      <c r="F234" s="20"/>
      <c r="G234" s="20"/>
      <c r="H234" s="54" t="s">
        <v>86</v>
      </c>
      <c r="I234" s="19"/>
      <c r="J234" s="41"/>
      <c r="K234" s="41"/>
      <c r="L234" s="41"/>
      <c r="M234" s="42"/>
      <c r="N234" s="55"/>
      <c r="O234" s="55"/>
      <c r="P234" s="19"/>
      <c r="Q234" s="20"/>
      <c r="R234" s="86"/>
      <c r="S234" s="86"/>
      <c r="T234" s="86"/>
      <c r="U234" s="21"/>
      <c r="V234" s="232"/>
      <c r="W234" s="19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</row>
    <row r="235" spans="1:53" s="56" customFormat="1" ht="22.5" customHeight="1" x14ac:dyDescent="0.2">
      <c r="A235" s="23">
        <v>13</v>
      </c>
      <c r="B235" s="46" t="s">
        <v>41</v>
      </c>
      <c r="C235" s="46" t="s">
        <v>115</v>
      </c>
      <c r="D235" s="46" t="s">
        <v>24</v>
      </c>
      <c r="E235" s="49">
        <v>750868</v>
      </c>
      <c r="F235" s="63"/>
      <c r="G235" s="63"/>
      <c r="H235" s="61" t="s">
        <v>87</v>
      </c>
      <c r="I235" s="34"/>
      <c r="J235" s="51" t="s">
        <v>106</v>
      </c>
      <c r="K235" s="51" t="s">
        <v>106</v>
      </c>
      <c r="L235" s="51"/>
      <c r="M235" s="64"/>
      <c r="N235" s="71">
        <v>41827</v>
      </c>
      <c r="O235" s="71">
        <v>42558</v>
      </c>
      <c r="P235" s="50"/>
      <c r="Q235" s="52" t="s">
        <v>33</v>
      </c>
      <c r="R235" s="91">
        <f>IF(C235="NOC",(4-(COUNTIF(J235:M235,"EP")+COUNTBLANK(J235:M235)))*$T$4,(4-(COUNTIF(J235:M235,"EP")+COUNTBLANK(J235:M235)))*$P$4)</f>
        <v>0</v>
      </c>
      <c r="S235" s="320">
        <v>2</v>
      </c>
      <c r="T235" s="291">
        <f>R249-S235*I5</f>
        <v>12217</v>
      </c>
      <c r="U235" s="291">
        <f>T235/P5</f>
        <v>6.6396739130434783</v>
      </c>
      <c r="V235" s="291">
        <v>7</v>
      </c>
      <c r="W235" s="286" t="s">
        <v>279</v>
      </c>
      <c r="X235" s="37" t="s">
        <v>335</v>
      </c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</row>
    <row r="236" spans="1:53" s="56" customFormat="1" ht="22.5" x14ac:dyDescent="0.2">
      <c r="A236" s="23">
        <v>14</v>
      </c>
      <c r="B236" s="46" t="s">
        <v>74</v>
      </c>
      <c r="C236" s="46" t="s">
        <v>116</v>
      </c>
      <c r="D236" s="46" t="s">
        <v>24</v>
      </c>
      <c r="E236" s="49">
        <v>750865</v>
      </c>
      <c r="F236" s="63"/>
      <c r="G236" s="63"/>
      <c r="H236" s="61" t="s">
        <v>87</v>
      </c>
      <c r="I236" s="34"/>
      <c r="J236" s="51" t="s">
        <v>106</v>
      </c>
      <c r="K236" s="51" t="s">
        <v>106</v>
      </c>
      <c r="L236" s="51"/>
      <c r="M236" s="64"/>
      <c r="N236" s="71">
        <v>41827</v>
      </c>
      <c r="O236" s="71">
        <v>42558</v>
      </c>
      <c r="P236" s="50"/>
      <c r="Q236" s="52" t="s">
        <v>77</v>
      </c>
      <c r="R236" s="91">
        <f>IF(C236="NOC",(4-(COUNTIF(J236:M236,"EP")+COUNTBLANK(J236:M236)))*$T$4,(4-(COUNTIF(J236:M236,"EP")+COUNTBLANK(J236:M236)))*$P$4)</f>
        <v>0</v>
      </c>
      <c r="S236" s="321"/>
      <c r="T236" s="293"/>
      <c r="U236" s="293"/>
      <c r="V236" s="293"/>
      <c r="W236" s="287"/>
      <c r="X236" s="37" t="s">
        <v>336</v>
      </c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</row>
    <row r="237" spans="1:53" s="56" customFormat="1" x14ac:dyDescent="0.2">
      <c r="A237" s="101"/>
      <c r="B237" s="104" t="s">
        <v>125</v>
      </c>
      <c r="C237" s="103" t="s">
        <v>116</v>
      </c>
      <c r="D237" s="103" t="s">
        <v>130</v>
      </c>
      <c r="E237" s="102">
        <v>864046</v>
      </c>
      <c r="F237" s="103"/>
      <c r="G237" s="103"/>
      <c r="H237" s="61" t="s">
        <v>88</v>
      </c>
      <c r="I237" s="34"/>
      <c r="J237" s="32" t="s">
        <v>51</v>
      </c>
      <c r="K237" s="32" t="s">
        <v>50</v>
      </c>
      <c r="L237" s="32" t="s">
        <v>106</v>
      </c>
      <c r="M237" s="32" t="s">
        <v>106</v>
      </c>
      <c r="N237" s="62">
        <v>42023</v>
      </c>
      <c r="O237" s="94">
        <v>42388</v>
      </c>
      <c r="P237" s="34">
        <v>36</v>
      </c>
      <c r="Q237" s="35" t="s">
        <v>89</v>
      </c>
      <c r="R237" s="91"/>
      <c r="S237" s="321"/>
      <c r="T237" s="293"/>
      <c r="U237" s="293"/>
      <c r="V237" s="293"/>
      <c r="W237" s="287"/>
      <c r="X237" s="37" t="s">
        <v>337</v>
      </c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</row>
    <row r="238" spans="1:53" s="56" customFormat="1" ht="22.5" x14ac:dyDescent="0.2">
      <c r="A238" s="25"/>
      <c r="B238" s="119" t="s">
        <v>125</v>
      </c>
      <c r="C238" s="57" t="s">
        <v>116</v>
      </c>
      <c r="D238" s="57" t="s">
        <v>24</v>
      </c>
      <c r="E238" s="25">
        <v>947151</v>
      </c>
      <c r="F238" s="57"/>
      <c r="G238" s="57"/>
      <c r="H238" s="61" t="s">
        <v>87</v>
      </c>
      <c r="I238" s="34"/>
      <c r="J238" s="32" t="s">
        <v>27</v>
      </c>
      <c r="K238" s="32" t="s">
        <v>28</v>
      </c>
      <c r="L238" s="32" t="s">
        <v>36</v>
      </c>
      <c r="M238" s="32" t="s">
        <v>106</v>
      </c>
      <c r="N238" s="62">
        <v>42107</v>
      </c>
      <c r="O238" s="62">
        <v>42838</v>
      </c>
      <c r="P238" s="34">
        <v>35</v>
      </c>
      <c r="Q238" s="35" t="s">
        <v>196</v>
      </c>
      <c r="R238" s="91">
        <f t="shared" ref="R238:R259" si="15">IF(C238="NOC",(4-(COUNTIF(J238:M238,"EP")+COUNTBLANK(J238:M238)))*$T$4,(4-(COUNTIF(J238:M238,"EP")+COUNTBLANK(J238:M238)))*$P$4)</f>
        <v>1320</v>
      </c>
      <c r="S238" s="321"/>
      <c r="T238" s="293"/>
      <c r="U238" s="293"/>
      <c r="V238" s="293"/>
      <c r="W238" s="287"/>
      <c r="X238" s="37" t="s">
        <v>338</v>
      </c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</row>
    <row r="239" spans="1:53" s="56" customFormat="1" ht="22.5" x14ac:dyDescent="0.2">
      <c r="A239" s="25"/>
      <c r="B239" s="119" t="s">
        <v>125</v>
      </c>
      <c r="C239" s="57" t="s">
        <v>115</v>
      </c>
      <c r="D239" s="57" t="s">
        <v>24</v>
      </c>
      <c r="E239" s="25">
        <v>947214</v>
      </c>
      <c r="F239" s="57"/>
      <c r="G239" s="57"/>
      <c r="H239" s="61" t="s">
        <v>87</v>
      </c>
      <c r="I239" s="34"/>
      <c r="J239" s="32" t="s">
        <v>27</v>
      </c>
      <c r="K239" s="32" t="s">
        <v>28</v>
      </c>
      <c r="L239" s="32" t="s">
        <v>36</v>
      </c>
      <c r="M239" s="32" t="s">
        <v>106</v>
      </c>
      <c r="N239" s="62">
        <v>42107</v>
      </c>
      <c r="O239" s="62">
        <v>42838</v>
      </c>
      <c r="P239" s="34">
        <v>35</v>
      </c>
      <c r="Q239" s="35" t="s">
        <v>196</v>
      </c>
      <c r="R239" s="91">
        <f t="shared" si="15"/>
        <v>1320</v>
      </c>
      <c r="S239" s="321"/>
      <c r="T239" s="293"/>
      <c r="U239" s="293"/>
      <c r="V239" s="293"/>
      <c r="W239" s="28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</row>
    <row r="240" spans="1:53" s="56" customFormat="1" ht="22.5" x14ac:dyDescent="0.2">
      <c r="A240" s="106"/>
      <c r="B240" s="119" t="s">
        <v>125</v>
      </c>
      <c r="C240" s="105" t="s">
        <v>117</v>
      </c>
      <c r="D240" s="105" t="s">
        <v>24</v>
      </c>
      <c r="E240" s="106" t="s">
        <v>195</v>
      </c>
      <c r="F240" s="105"/>
      <c r="G240" s="105"/>
      <c r="H240" s="61" t="s">
        <v>87</v>
      </c>
      <c r="I240" s="34"/>
      <c r="J240" s="32" t="s">
        <v>234</v>
      </c>
      <c r="K240" s="32" t="s">
        <v>250</v>
      </c>
      <c r="L240" s="32" t="s">
        <v>251</v>
      </c>
      <c r="M240" s="32" t="s">
        <v>143</v>
      </c>
      <c r="N240" s="62">
        <v>42107</v>
      </c>
      <c r="O240" s="62">
        <v>43021</v>
      </c>
      <c r="P240" s="34">
        <v>35</v>
      </c>
      <c r="Q240" s="35" t="s">
        <v>186</v>
      </c>
      <c r="R240" s="91">
        <f t="shared" si="15"/>
        <v>880</v>
      </c>
      <c r="S240" s="321"/>
      <c r="T240" s="293"/>
      <c r="U240" s="293"/>
      <c r="V240" s="293"/>
      <c r="W240" s="28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</row>
    <row r="241" spans="1:53" s="56" customFormat="1" ht="22.5" x14ac:dyDescent="0.2">
      <c r="A241" s="110"/>
      <c r="B241" s="119" t="s">
        <v>125</v>
      </c>
      <c r="C241" s="108" t="s">
        <v>116</v>
      </c>
      <c r="D241" s="118" t="s">
        <v>24</v>
      </c>
      <c r="E241" s="110">
        <v>959681</v>
      </c>
      <c r="F241" s="108"/>
      <c r="G241" s="108"/>
      <c r="H241" s="61" t="s">
        <v>87</v>
      </c>
      <c r="I241" s="34"/>
      <c r="J241" s="32" t="s">
        <v>26</v>
      </c>
      <c r="K241" s="32" t="s">
        <v>27</v>
      </c>
      <c r="L241" s="32" t="s">
        <v>28</v>
      </c>
      <c r="M241" s="32" t="s">
        <v>36</v>
      </c>
      <c r="N241" s="62">
        <v>42191</v>
      </c>
      <c r="O241" s="62">
        <v>42922</v>
      </c>
      <c r="P241" s="34">
        <v>35</v>
      </c>
      <c r="Q241" s="35"/>
      <c r="R241" s="91">
        <f t="shared" si="15"/>
        <v>1760</v>
      </c>
      <c r="S241" s="321"/>
      <c r="T241" s="293"/>
      <c r="U241" s="293"/>
      <c r="V241" s="293"/>
      <c r="W241" s="28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</row>
    <row r="242" spans="1:53" s="56" customFormat="1" ht="22.5" x14ac:dyDescent="0.2">
      <c r="A242" s="110"/>
      <c r="B242" s="119" t="s">
        <v>125</v>
      </c>
      <c r="C242" s="108" t="s">
        <v>115</v>
      </c>
      <c r="D242" s="118" t="s">
        <v>24</v>
      </c>
      <c r="E242" s="110">
        <v>959693</v>
      </c>
      <c r="F242" s="108"/>
      <c r="G242" s="108"/>
      <c r="H242" s="61" t="s">
        <v>87</v>
      </c>
      <c r="I242" s="34"/>
      <c r="J242" s="32" t="s">
        <v>26</v>
      </c>
      <c r="K242" s="32" t="s">
        <v>27</v>
      </c>
      <c r="L242" s="32" t="s">
        <v>28</v>
      </c>
      <c r="M242" s="32" t="s">
        <v>36</v>
      </c>
      <c r="N242" s="62">
        <v>42191</v>
      </c>
      <c r="O242" s="62">
        <v>42922</v>
      </c>
      <c r="P242" s="34">
        <v>35</v>
      </c>
      <c r="Q242" s="35"/>
      <c r="R242" s="91">
        <f t="shared" si="15"/>
        <v>1760</v>
      </c>
      <c r="S242" s="321"/>
      <c r="T242" s="293"/>
      <c r="U242" s="293"/>
      <c r="V242" s="293"/>
      <c r="W242" s="28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</row>
    <row r="243" spans="1:53" s="56" customFormat="1" ht="22.5" x14ac:dyDescent="0.2">
      <c r="A243" s="110"/>
      <c r="B243" s="119" t="s">
        <v>125</v>
      </c>
      <c r="C243" s="108" t="s">
        <v>116</v>
      </c>
      <c r="D243" s="118" t="s">
        <v>24</v>
      </c>
      <c r="E243" s="110">
        <v>1021863</v>
      </c>
      <c r="F243" s="108"/>
      <c r="G243" s="108"/>
      <c r="H243" s="61" t="s">
        <v>87</v>
      </c>
      <c r="I243" s="34"/>
      <c r="J243" s="32" t="s">
        <v>25</v>
      </c>
      <c r="K243" s="32" t="s">
        <v>26</v>
      </c>
      <c r="L243" s="32" t="s">
        <v>27</v>
      </c>
      <c r="M243" s="32" t="s">
        <v>28</v>
      </c>
      <c r="N243" s="62">
        <v>42275</v>
      </c>
      <c r="O243" s="62">
        <v>43006</v>
      </c>
      <c r="P243" s="34">
        <v>35</v>
      </c>
      <c r="Q243" s="35"/>
      <c r="R243" s="91">
        <f t="shared" si="15"/>
        <v>1760</v>
      </c>
      <c r="S243" s="321"/>
      <c r="T243" s="293"/>
      <c r="U243" s="293"/>
      <c r="V243" s="293"/>
      <c r="W243" s="28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</row>
    <row r="244" spans="1:53" s="56" customFormat="1" ht="22.5" x14ac:dyDescent="0.2">
      <c r="A244" s="110"/>
      <c r="B244" s="119" t="s">
        <v>125</v>
      </c>
      <c r="C244" s="108" t="s">
        <v>115</v>
      </c>
      <c r="D244" s="118" t="s">
        <v>24</v>
      </c>
      <c r="E244" s="110">
        <v>1021865</v>
      </c>
      <c r="F244" s="108"/>
      <c r="G244" s="108"/>
      <c r="H244" s="61" t="s">
        <v>87</v>
      </c>
      <c r="I244" s="34"/>
      <c r="J244" s="32" t="s">
        <v>25</v>
      </c>
      <c r="K244" s="32" t="s">
        <v>26</v>
      </c>
      <c r="L244" s="32" t="s">
        <v>27</v>
      </c>
      <c r="M244" s="32" t="s">
        <v>28</v>
      </c>
      <c r="N244" s="62">
        <v>42275</v>
      </c>
      <c r="O244" s="62">
        <v>43006</v>
      </c>
      <c r="P244" s="34">
        <v>35</v>
      </c>
      <c r="Q244" s="35"/>
      <c r="R244" s="91">
        <f t="shared" si="15"/>
        <v>1760</v>
      </c>
      <c r="S244" s="321"/>
      <c r="T244" s="293"/>
      <c r="U244" s="293"/>
      <c r="V244" s="293"/>
      <c r="W244" s="28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</row>
    <row r="245" spans="1:53" s="56" customFormat="1" ht="22.5" x14ac:dyDescent="0.2">
      <c r="A245" s="151"/>
      <c r="B245" s="154"/>
      <c r="C245" s="153" t="s">
        <v>116</v>
      </c>
      <c r="D245" s="153"/>
      <c r="E245" s="151">
        <v>1095528</v>
      </c>
      <c r="F245" s="153"/>
      <c r="G245" s="153"/>
      <c r="H245" s="61" t="s">
        <v>87</v>
      </c>
      <c r="I245" s="34"/>
      <c r="J245" s="32" t="s">
        <v>32</v>
      </c>
      <c r="K245" s="32" t="s">
        <v>25</v>
      </c>
      <c r="L245" s="32" t="s">
        <v>26</v>
      </c>
      <c r="M245" s="32" t="s">
        <v>27</v>
      </c>
      <c r="N245" s="62"/>
      <c r="O245" s="62"/>
      <c r="P245" s="34">
        <v>35</v>
      </c>
      <c r="Q245" s="35"/>
      <c r="R245" s="91">
        <f t="shared" si="15"/>
        <v>1760</v>
      </c>
      <c r="S245" s="321"/>
      <c r="T245" s="293"/>
      <c r="U245" s="293"/>
      <c r="V245" s="293"/>
      <c r="W245" s="28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</row>
    <row r="246" spans="1:53" s="56" customFormat="1" ht="22.5" x14ac:dyDescent="0.2">
      <c r="A246" s="151"/>
      <c r="B246" s="154"/>
      <c r="C246" s="153" t="s">
        <v>115</v>
      </c>
      <c r="D246" s="153"/>
      <c r="E246" s="151">
        <v>1095552</v>
      </c>
      <c r="F246" s="153"/>
      <c r="G246" s="153"/>
      <c r="H246" s="61" t="s">
        <v>87</v>
      </c>
      <c r="I246" s="34"/>
      <c r="J246" s="32" t="s">
        <v>32</v>
      </c>
      <c r="K246" s="32" t="s">
        <v>25</v>
      </c>
      <c r="L246" s="32" t="s">
        <v>26</v>
      </c>
      <c r="M246" s="32" t="s">
        <v>27</v>
      </c>
      <c r="N246" s="62"/>
      <c r="O246" s="62"/>
      <c r="P246" s="34">
        <v>35</v>
      </c>
      <c r="Q246" s="35"/>
      <c r="R246" s="91">
        <f t="shared" si="15"/>
        <v>1760</v>
      </c>
      <c r="S246" s="321"/>
      <c r="T246" s="293"/>
      <c r="U246" s="293"/>
      <c r="V246" s="293"/>
      <c r="W246" s="28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</row>
    <row r="247" spans="1:53" s="56" customFormat="1" ht="22.5" x14ac:dyDescent="0.2">
      <c r="A247" s="151"/>
      <c r="B247" s="154"/>
      <c r="C247" s="153" t="s">
        <v>116</v>
      </c>
      <c r="D247" s="153"/>
      <c r="E247" s="151"/>
      <c r="F247" s="153"/>
      <c r="G247" s="153"/>
      <c r="H247" s="61" t="s">
        <v>87</v>
      </c>
      <c r="I247" s="34"/>
      <c r="J247" s="32"/>
      <c r="K247" s="32"/>
      <c r="L247" s="32"/>
      <c r="M247" s="32" t="s">
        <v>32</v>
      </c>
      <c r="N247" s="62"/>
      <c r="O247" s="62"/>
      <c r="P247" s="34">
        <v>35</v>
      </c>
      <c r="Q247" s="35"/>
      <c r="R247" s="91">
        <f t="shared" si="15"/>
        <v>440</v>
      </c>
      <c r="S247" s="321"/>
      <c r="T247" s="293"/>
      <c r="U247" s="293"/>
      <c r="V247" s="293"/>
      <c r="W247" s="28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</row>
    <row r="248" spans="1:53" s="56" customFormat="1" ht="22.5" x14ac:dyDescent="0.2">
      <c r="A248" s="151"/>
      <c r="B248" s="154"/>
      <c r="C248" s="153" t="s">
        <v>115</v>
      </c>
      <c r="D248" s="153"/>
      <c r="E248" s="151"/>
      <c r="F248" s="153"/>
      <c r="G248" s="153"/>
      <c r="H248" s="61" t="s">
        <v>87</v>
      </c>
      <c r="I248" s="34"/>
      <c r="J248" s="32"/>
      <c r="K248" s="32"/>
      <c r="L248" s="32"/>
      <c r="M248" s="32" t="s">
        <v>32</v>
      </c>
      <c r="N248" s="62"/>
      <c r="O248" s="62"/>
      <c r="P248" s="34">
        <v>35</v>
      </c>
      <c r="Q248" s="35"/>
      <c r="R248" s="91">
        <f t="shared" si="15"/>
        <v>440</v>
      </c>
      <c r="S248" s="322"/>
      <c r="T248" s="292"/>
      <c r="U248" s="292"/>
      <c r="V248" s="292"/>
      <c r="W248" s="288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</row>
    <row r="249" spans="1:53" s="56" customFormat="1" x14ac:dyDescent="0.2">
      <c r="A249" s="220"/>
      <c r="B249" s="221"/>
      <c r="C249" s="218"/>
      <c r="D249" s="218"/>
      <c r="E249" s="220"/>
      <c r="F249" s="218"/>
      <c r="G249" s="218"/>
      <c r="H249" s="61"/>
      <c r="I249" s="34"/>
      <c r="J249" s="32"/>
      <c r="K249" s="32"/>
      <c r="L249" s="32"/>
      <c r="M249" s="32"/>
      <c r="N249" s="62"/>
      <c r="O249" s="62"/>
      <c r="P249" s="34"/>
      <c r="Q249" s="35"/>
      <c r="R249" s="91">
        <f>SUM(R235:R248)</f>
        <v>14960</v>
      </c>
      <c r="S249" s="320">
        <v>0</v>
      </c>
      <c r="T249" s="291">
        <f>R261-S249*I5</f>
        <v>7040</v>
      </c>
      <c r="U249" s="291">
        <f>T249/P5</f>
        <v>3.8260869565217392</v>
      </c>
      <c r="V249" s="291">
        <v>4</v>
      </c>
      <c r="W249" s="286" t="s">
        <v>285</v>
      </c>
      <c r="X249" s="37" t="s">
        <v>339</v>
      </c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</row>
    <row r="250" spans="1:53" s="56" customFormat="1" x14ac:dyDescent="0.2">
      <c r="A250" s="25"/>
      <c r="B250" s="119" t="s">
        <v>125</v>
      </c>
      <c r="C250" s="57" t="s">
        <v>115</v>
      </c>
      <c r="D250" s="23" t="s">
        <v>130</v>
      </c>
      <c r="E250" s="25">
        <v>959668</v>
      </c>
      <c r="F250" s="24"/>
      <c r="G250" s="24"/>
      <c r="H250" s="61" t="s">
        <v>88</v>
      </c>
      <c r="I250" s="34"/>
      <c r="J250" s="32" t="s">
        <v>106</v>
      </c>
      <c r="K250" s="32" t="s">
        <v>106</v>
      </c>
      <c r="L250" s="32"/>
      <c r="M250" s="32"/>
      <c r="N250" s="62">
        <v>42191</v>
      </c>
      <c r="O250" s="62">
        <v>42557</v>
      </c>
      <c r="P250" s="34">
        <v>35</v>
      </c>
      <c r="Q250" s="35" t="s">
        <v>89</v>
      </c>
      <c r="R250" s="91">
        <f t="shared" si="15"/>
        <v>0</v>
      </c>
      <c r="S250" s="321"/>
      <c r="T250" s="293"/>
      <c r="U250" s="293"/>
      <c r="V250" s="293"/>
      <c r="W250" s="289"/>
      <c r="X250" s="37" t="s">
        <v>340</v>
      </c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</row>
    <row r="251" spans="1:53" s="56" customFormat="1" x14ac:dyDescent="0.2">
      <c r="A251" s="81"/>
      <c r="B251" s="119" t="s">
        <v>125</v>
      </c>
      <c r="C251" s="46" t="s">
        <v>116</v>
      </c>
      <c r="D251" s="25" t="s">
        <v>130</v>
      </c>
      <c r="E251" s="25">
        <v>959659</v>
      </c>
      <c r="F251" s="70"/>
      <c r="G251" s="70"/>
      <c r="H251" s="61" t="s">
        <v>88</v>
      </c>
      <c r="I251" s="34"/>
      <c r="J251" s="32" t="s">
        <v>106</v>
      </c>
      <c r="K251" s="32" t="s">
        <v>106</v>
      </c>
      <c r="L251" s="32"/>
      <c r="M251" s="32"/>
      <c r="N251" s="62">
        <v>42191</v>
      </c>
      <c r="O251" s="62">
        <v>42557</v>
      </c>
      <c r="P251" s="34">
        <v>35</v>
      </c>
      <c r="Q251" s="35" t="s">
        <v>178</v>
      </c>
      <c r="R251" s="91">
        <f t="shared" si="15"/>
        <v>0</v>
      </c>
      <c r="S251" s="321"/>
      <c r="T251" s="293"/>
      <c r="U251" s="293"/>
      <c r="V251" s="293"/>
      <c r="W251" s="289"/>
      <c r="X251" s="37" t="s">
        <v>293</v>
      </c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</row>
    <row r="252" spans="1:53" s="56" customFormat="1" x14ac:dyDescent="0.2">
      <c r="A252" s="81"/>
      <c r="B252" s="119" t="s">
        <v>125</v>
      </c>
      <c r="C252" s="117" t="s">
        <v>115</v>
      </c>
      <c r="D252" s="116" t="s">
        <v>130</v>
      </c>
      <c r="E252" s="116">
        <v>1012827</v>
      </c>
      <c r="F252" s="70"/>
      <c r="G252" s="70"/>
      <c r="H252" s="61" t="s">
        <v>211</v>
      </c>
      <c r="I252" s="34"/>
      <c r="J252" s="32" t="s">
        <v>106</v>
      </c>
      <c r="K252" s="32" t="s">
        <v>106</v>
      </c>
      <c r="L252" s="32"/>
      <c r="M252" s="32"/>
      <c r="N252" s="30">
        <v>42191</v>
      </c>
      <c r="O252" s="30">
        <v>42557</v>
      </c>
      <c r="P252" s="34">
        <v>35</v>
      </c>
      <c r="Q252" s="35" t="s">
        <v>89</v>
      </c>
      <c r="R252" s="91">
        <f t="shared" si="15"/>
        <v>0</v>
      </c>
      <c r="S252" s="321"/>
      <c r="T252" s="293"/>
      <c r="U252" s="293"/>
      <c r="V252" s="293"/>
      <c r="W252" s="289"/>
      <c r="X252" s="37" t="s">
        <v>293</v>
      </c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</row>
    <row r="253" spans="1:53" s="56" customFormat="1" x14ac:dyDescent="0.2">
      <c r="A253" s="178"/>
      <c r="B253" s="180" t="s">
        <v>125</v>
      </c>
      <c r="C253" s="154" t="s">
        <v>116</v>
      </c>
      <c r="D253" s="151"/>
      <c r="E253" s="151">
        <v>1095555</v>
      </c>
      <c r="F253" s="70"/>
      <c r="G253" s="70"/>
      <c r="H253" s="61" t="s">
        <v>88</v>
      </c>
      <c r="I253" s="34"/>
      <c r="J253" s="32" t="s">
        <v>51</v>
      </c>
      <c r="K253" s="32" t="s">
        <v>50</v>
      </c>
      <c r="L253" s="32" t="s">
        <v>106</v>
      </c>
      <c r="M253" s="32" t="s">
        <v>106</v>
      </c>
      <c r="N253" s="30"/>
      <c r="O253" s="30"/>
      <c r="P253" s="34">
        <v>35</v>
      </c>
      <c r="Q253" s="35"/>
      <c r="R253" s="91">
        <f t="shared" si="15"/>
        <v>880</v>
      </c>
      <c r="S253" s="321"/>
      <c r="T253" s="293"/>
      <c r="U253" s="293"/>
      <c r="V253" s="293"/>
      <c r="W253" s="289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</row>
    <row r="254" spans="1:53" s="56" customFormat="1" x14ac:dyDescent="0.2">
      <c r="A254" s="178"/>
      <c r="B254" s="180" t="s">
        <v>125</v>
      </c>
      <c r="C254" s="154" t="s">
        <v>115</v>
      </c>
      <c r="D254" s="151"/>
      <c r="E254" s="151">
        <v>1095561</v>
      </c>
      <c r="F254" s="70"/>
      <c r="G254" s="70"/>
      <c r="H254" s="61" t="s">
        <v>88</v>
      </c>
      <c r="I254" s="34"/>
      <c r="J254" s="32" t="s">
        <v>51</v>
      </c>
      <c r="K254" s="32" t="s">
        <v>50</v>
      </c>
      <c r="L254" s="32" t="s">
        <v>106</v>
      </c>
      <c r="M254" s="32" t="s">
        <v>106</v>
      </c>
      <c r="N254" s="30"/>
      <c r="O254" s="30"/>
      <c r="P254" s="34">
        <v>35</v>
      </c>
      <c r="Q254" s="35"/>
      <c r="R254" s="91">
        <f t="shared" si="15"/>
        <v>880</v>
      </c>
      <c r="S254" s="321"/>
      <c r="T254" s="293"/>
      <c r="U254" s="293"/>
      <c r="V254" s="293"/>
      <c r="W254" s="289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</row>
    <row r="255" spans="1:53" s="56" customFormat="1" x14ac:dyDescent="0.2">
      <c r="A255" s="178"/>
      <c r="B255" s="180" t="s">
        <v>341</v>
      </c>
      <c r="C255" s="154" t="s">
        <v>116</v>
      </c>
      <c r="D255" s="151"/>
      <c r="E255" s="151">
        <v>1095566</v>
      </c>
      <c r="F255" s="70"/>
      <c r="G255" s="70"/>
      <c r="H255" s="61" t="s">
        <v>88</v>
      </c>
      <c r="I255" s="34"/>
      <c r="J255" s="32" t="s">
        <v>51</v>
      </c>
      <c r="K255" s="32" t="s">
        <v>50</v>
      </c>
      <c r="L255" s="32" t="s">
        <v>106</v>
      </c>
      <c r="M255" s="32" t="s">
        <v>106</v>
      </c>
      <c r="N255" s="30"/>
      <c r="O255" s="30"/>
      <c r="P255" s="34">
        <v>35</v>
      </c>
      <c r="Q255" s="35"/>
      <c r="R255" s="91">
        <f t="shared" si="15"/>
        <v>880</v>
      </c>
      <c r="S255" s="321"/>
      <c r="T255" s="293"/>
      <c r="U255" s="293"/>
      <c r="V255" s="293"/>
      <c r="W255" s="289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</row>
    <row r="256" spans="1:53" s="56" customFormat="1" x14ac:dyDescent="0.2">
      <c r="A256" s="178"/>
      <c r="B256" s="180" t="s">
        <v>342</v>
      </c>
      <c r="C256" s="154" t="s">
        <v>115</v>
      </c>
      <c r="D256" s="151"/>
      <c r="E256" s="151">
        <v>1095582</v>
      </c>
      <c r="F256" s="70"/>
      <c r="G256" s="70"/>
      <c r="H256" s="61" t="s">
        <v>88</v>
      </c>
      <c r="I256" s="34"/>
      <c r="J256" s="32" t="s">
        <v>51</v>
      </c>
      <c r="K256" s="32" t="s">
        <v>50</v>
      </c>
      <c r="L256" s="32" t="s">
        <v>106</v>
      </c>
      <c r="M256" s="32" t="s">
        <v>106</v>
      </c>
      <c r="N256" s="30"/>
      <c r="O256" s="30"/>
      <c r="P256" s="34">
        <v>35</v>
      </c>
      <c r="Q256" s="35"/>
      <c r="R256" s="91">
        <f t="shared" si="15"/>
        <v>880</v>
      </c>
      <c r="S256" s="322"/>
      <c r="T256" s="292"/>
      <c r="U256" s="292"/>
      <c r="V256" s="292"/>
      <c r="W256" s="290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</row>
    <row r="257" spans="1:53" s="56" customFormat="1" x14ac:dyDescent="0.2">
      <c r="A257" s="220"/>
      <c r="B257" s="221" t="s">
        <v>125</v>
      </c>
      <c r="C257" s="221" t="s">
        <v>116</v>
      </c>
      <c r="D257" s="220"/>
      <c r="E257" s="220"/>
      <c r="F257" s="70"/>
      <c r="G257" s="70"/>
      <c r="H257" s="61" t="s">
        <v>88</v>
      </c>
      <c r="I257" s="34"/>
      <c r="J257" s="32"/>
      <c r="K257" s="32"/>
      <c r="L257" s="32" t="s">
        <v>51</v>
      </c>
      <c r="M257" s="32" t="s">
        <v>50</v>
      </c>
      <c r="N257" s="30"/>
      <c r="O257" s="30"/>
      <c r="P257" s="34">
        <v>35</v>
      </c>
      <c r="Q257" s="35"/>
      <c r="R257" s="91">
        <f t="shared" si="15"/>
        <v>880</v>
      </c>
      <c r="S257" s="242"/>
      <c r="T257" s="240"/>
      <c r="U257" s="240"/>
      <c r="V257" s="241"/>
      <c r="W257" s="239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</row>
    <row r="258" spans="1:53" s="56" customFormat="1" x14ac:dyDescent="0.2">
      <c r="A258" s="220"/>
      <c r="B258" s="221" t="s">
        <v>125</v>
      </c>
      <c r="C258" s="221" t="s">
        <v>115</v>
      </c>
      <c r="D258" s="220"/>
      <c r="E258" s="220"/>
      <c r="F258" s="70"/>
      <c r="G258" s="70"/>
      <c r="H258" s="61" t="s">
        <v>88</v>
      </c>
      <c r="I258" s="34"/>
      <c r="J258" s="32"/>
      <c r="K258" s="32"/>
      <c r="L258" s="32" t="s">
        <v>51</v>
      </c>
      <c r="M258" s="32" t="s">
        <v>50</v>
      </c>
      <c r="N258" s="30"/>
      <c r="O258" s="30"/>
      <c r="P258" s="34">
        <v>35</v>
      </c>
      <c r="Q258" s="35"/>
      <c r="R258" s="91">
        <f t="shared" si="15"/>
        <v>880</v>
      </c>
      <c r="S258" s="242"/>
      <c r="T258" s="240"/>
      <c r="U258" s="240"/>
      <c r="V258" s="241"/>
      <c r="W258" s="239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</row>
    <row r="259" spans="1:53" s="56" customFormat="1" x14ac:dyDescent="0.2">
      <c r="A259" s="220"/>
      <c r="B259" s="221" t="s">
        <v>343</v>
      </c>
      <c r="C259" s="221"/>
      <c r="D259" s="220"/>
      <c r="E259" s="220"/>
      <c r="F259" s="70"/>
      <c r="G259" s="70"/>
      <c r="H259" s="61" t="s">
        <v>88</v>
      </c>
      <c r="I259" s="34"/>
      <c r="J259" s="32"/>
      <c r="K259" s="32"/>
      <c r="L259" s="32" t="s">
        <v>51</v>
      </c>
      <c r="M259" s="32" t="s">
        <v>50</v>
      </c>
      <c r="N259" s="30"/>
      <c r="O259" s="30"/>
      <c r="P259" s="34">
        <v>35</v>
      </c>
      <c r="Q259" s="35"/>
      <c r="R259" s="91">
        <f t="shared" si="15"/>
        <v>880</v>
      </c>
      <c r="S259" s="242"/>
      <c r="T259" s="240"/>
      <c r="U259" s="240"/>
      <c r="V259" s="241"/>
      <c r="W259" s="239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</row>
    <row r="260" spans="1:53" s="56" customFormat="1" x14ac:dyDescent="0.2">
      <c r="A260" s="220"/>
      <c r="B260" s="221" t="s">
        <v>343</v>
      </c>
      <c r="C260" s="221"/>
      <c r="D260" s="220"/>
      <c r="E260" s="220"/>
      <c r="F260" s="70"/>
      <c r="G260" s="70"/>
      <c r="H260" s="61" t="s">
        <v>88</v>
      </c>
      <c r="I260" s="34"/>
      <c r="J260" s="32"/>
      <c r="K260" s="32"/>
      <c r="L260" s="32" t="s">
        <v>51</v>
      </c>
      <c r="M260" s="32" t="s">
        <v>95</v>
      </c>
      <c r="N260" s="30"/>
      <c r="O260" s="30"/>
      <c r="P260" s="34">
        <v>35</v>
      </c>
      <c r="Q260" s="35"/>
      <c r="R260" s="91">
        <f t="shared" ref="R260" si="16">IF(C260="NOC",(4-(COUNTIF(J260:M260,"EP")+COUNTBLANK(J260:M260)))*$T$4,(4-(COUNTIF(J260:M260,"EP")+COUNTBLANK(J260:M260)))*$P$4)</f>
        <v>880</v>
      </c>
      <c r="S260" s="242"/>
      <c r="T260" s="240"/>
      <c r="U260" s="240"/>
      <c r="V260" s="241"/>
      <c r="W260" s="239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</row>
    <row r="261" spans="1:53" s="56" customFormat="1" x14ac:dyDescent="0.2">
      <c r="A261" s="220"/>
      <c r="B261" s="221"/>
      <c r="C261" s="221"/>
      <c r="D261" s="220"/>
      <c r="E261" s="220"/>
      <c r="F261" s="70"/>
      <c r="G261" s="70"/>
      <c r="H261" s="69"/>
      <c r="I261" s="34"/>
      <c r="J261" s="32"/>
      <c r="K261" s="32"/>
      <c r="L261" s="32"/>
      <c r="M261" s="32"/>
      <c r="N261" s="30"/>
      <c r="O261" s="30"/>
      <c r="P261" s="34"/>
      <c r="Q261" s="35"/>
      <c r="R261" s="91">
        <f>SUM(R250:R260)</f>
        <v>7040</v>
      </c>
      <c r="S261" s="171"/>
      <c r="T261" s="227"/>
      <c r="U261" s="227"/>
      <c r="V261" s="36"/>
      <c r="W261" s="236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</row>
    <row r="262" spans="1:53" s="56" customFormat="1" x14ac:dyDescent="0.2">
      <c r="A262" s="178"/>
      <c r="B262" s="180"/>
      <c r="C262" s="180"/>
      <c r="D262" s="178"/>
      <c r="E262" s="178"/>
      <c r="F262" s="70"/>
      <c r="G262" s="70"/>
      <c r="H262" s="197" t="s">
        <v>255</v>
      </c>
      <c r="I262" s="34"/>
      <c r="J262" s="194">
        <v>14</v>
      </c>
      <c r="K262" s="194">
        <v>14</v>
      </c>
      <c r="L262" s="194">
        <v>13</v>
      </c>
      <c r="M262" s="194">
        <v>13</v>
      </c>
      <c r="N262" s="30"/>
      <c r="O262" s="30"/>
      <c r="P262" s="34">
        <f>SUM(P235:P261)</f>
        <v>806</v>
      </c>
      <c r="Q262" s="35"/>
      <c r="R262" s="91"/>
      <c r="S262" s="91"/>
      <c r="T262" s="227"/>
      <c r="U262" s="227"/>
      <c r="V262" s="36"/>
      <c r="W262" s="236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</row>
    <row r="263" spans="1:53" s="56" customFormat="1" x14ac:dyDescent="0.2">
      <c r="A263" s="178"/>
      <c r="B263" s="180"/>
      <c r="C263" s="117"/>
      <c r="D263" s="116"/>
      <c r="E263" s="116"/>
      <c r="F263" s="70"/>
      <c r="G263" s="70"/>
      <c r="H263" s="197" t="s">
        <v>256</v>
      </c>
      <c r="I263" s="34"/>
      <c r="J263" s="194">
        <v>6</v>
      </c>
      <c r="K263" s="32"/>
      <c r="L263" s="194">
        <v>4</v>
      </c>
      <c r="M263" s="194">
        <v>2</v>
      </c>
      <c r="N263" s="30"/>
      <c r="O263" s="30"/>
      <c r="P263" s="34">
        <v>280</v>
      </c>
      <c r="Q263" s="35"/>
      <c r="R263" s="92"/>
      <c r="S263" s="92"/>
      <c r="T263" s="166"/>
      <c r="U263" s="166"/>
      <c r="V263" s="36"/>
      <c r="W263" s="2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</row>
    <row r="264" spans="1:53" s="56" customFormat="1" x14ac:dyDescent="0.2">
      <c r="A264" s="190"/>
      <c r="B264" s="192"/>
      <c r="C264" s="192"/>
      <c r="D264" s="190"/>
      <c r="E264" s="190"/>
      <c r="F264" s="70"/>
      <c r="G264" s="70"/>
      <c r="H264" s="201" t="s">
        <v>261</v>
      </c>
      <c r="I264" s="34"/>
      <c r="J264" s="194">
        <v>4</v>
      </c>
      <c r="K264" s="32"/>
      <c r="L264" s="194">
        <v>4</v>
      </c>
      <c r="M264" s="32"/>
      <c r="N264" s="30"/>
      <c r="O264" s="30"/>
      <c r="P264" s="34">
        <v>280</v>
      </c>
      <c r="Q264" s="35"/>
      <c r="R264" s="92"/>
      <c r="S264" s="92"/>
      <c r="T264" s="215"/>
      <c r="U264" s="79"/>
      <c r="V264" s="36"/>
      <c r="W264" s="188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</row>
    <row r="265" spans="1:53" s="56" customFormat="1" x14ac:dyDescent="0.2">
      <c r="A265" s="190"/>
      <c r="B265" s="192"/>
      <c r="C265" s="192"/>
      <c r="D265" s="190"/>
      <c r="E265" s="190"/>
      <c r="F265" s="70"/>
      <c r="G265" s="70"/>
      <c r="H265" s="201" t="s">
        <v>263</v>
      </c>
      <c r="I265" s="34"/>
      <c r="J265" s="194">
        <v>2</v>
      </c>
      <c r="K265" s="32"/>
      <c r="L265" s="32"/>
      <c r="M265" s="194">
        <v>2</v>
      </c>
      <c r="N265" s="30"/>
      <c r="O265" s="30"/>
      <c r="P265" s="34">
        <v>560</v>
      </c>
      <c r="Q265" s="35"/>
      <c r="R265" s="92"/>
      <c r="S265" s="92"/>
      <c r="T265" s="215"/>
      <c r="U265" s="79"/>
      <c r="V265" s="36"/>
      <c r="W265" s="188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</row>
    <row r="266" spans="1:53" s="56" customFormat="1" x14ac:dyDescent="0.2">
      <c r="A266" s="74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6"/>
      <c r="V266" s="232"/>
      <c r="W266" s="96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</row>
    <row r="267" spans="1:53" ht="22.5" x14ac:dyDescent="0.2">
      <c r="A267" s="25"/>
      <c r="B267" s="25" t="s">
        <v>99</v>
      </c>
      <c r="C267" s="25" t="s">
        <v>116</v>
      </c>
      <c r="D267" s="73" t="s">
        <v>130</v>
      </c>
      <c r="E267" s="73">
        <v>960184</v>
      </c>
      <c r="F267" s="26"/>
      <c r="G267" s="26"/>
      <c r="H267" s="70" t="s">
        <v>98</v>
      </c>
      <c r="I267" s="72"/>
      <c r="J267" s="32" t="s">
        <v>106</v>
      </c>
      <c r="K267" s="32" t="s">
        <v>106</v>
      </c>
      <c r="L267" s="32"/>
      <c r="M267" s="32"/>
      <c r="N267" s="62">
        <v>42191</v>
      </c>
      <c r="O267" s="62">
        <v>42557</v>
      </c>
      <c r="P267" s="34">
        <v>35</v>
      </c>
      <c r="Q267" s="151" t="s">
        <v>100</v>
      </c>
      <c r="R267" s="91">
        <f t="shared" ref="R267:R271" si="17">IF(C267="NOC",(4-(COUNTIF(J267:M267,"EP")+COUNTBLANK(J267:M267)))*$T$4,(4-(COUNTIF(J267:M267,"EP")+COUNTBLANK(J267:M267)))*$P$4)</f>
        <v>0</v>
      </c>
      <c r="S267" s="320">
        <v>1</v>
      </c>
      <c r="T267" s="300">
        <f>R272-S267*I5</f>
        <v>2148.5</v>
      </c>
      <c r="U267" s="300">
        <f>T267/P5</f>
        <v>1.1676630434782609</v>
      </c>
      <c r="V267" s="300">
        <v>1</v>
      </c>
      <c r="W267" s="327" t="s">
        <v>286</v>
      </c>
    </row>
    <row r="268" spans="1:53" ht="22.5" x14ac:dyDescent="0.2">
      <c r="A268" s="151"/>
      <c r="B268" s="151"/>
      <c r="C268" s="151"/>
      <c r="D268" s="73"/>
      <c r="E268" s="73">
        <v>1095584</v>
      </c>
      <c r="F268" s="26"/>
      <c r="G268" s="26"/>
      <c r="H268" s="70" t="s">
        <v>98</v>
      </c>
      <c r="I268" s="72"/>
      <c r="J268" s="32" t="s">
        <v>51</v>
      </c>
      <c r="K268" s="32" t="s">
        <v>50</v>
      </c>
      <c r="L268" s="32" t="s">
        <v>106</v>
      </c>
      <c r="M268" s="32" t="s">
        <v>106</v>
      </c>
      <c r="N268" s="72"/>
      <c r="O268" s="72"/>
      <c r="P268" s="34"/>
      <c r="Q268" s="151" t="s">
        <v>100</v>
      </c>
      <c r="R268" s="91">
        <f t="shared" si="17"/>
        <v>880</v>
      </c>
      <c r="S268" s="321"/>
      <c r="T268" s="301"/>
      <c r="U268" s="301"/>
      <c r="V268" s="301"/>
      <c r="W268" s="327"/>
    </row>
    <row r="269" spans="1:53" ht="22.5" x14ac:dyDescent="0.2">
      <c r="A269" s="151"/>
      <c r="B269" s="151"/>
      <c r="C269" s="151"/>
      <c r="D269" s="73"/>
      <c r="E269" s="73"/>
      <c r="F269" s="26"/>
      <c r="G269" s="26"/>
      <c r="H269" s="70" t="s">
        <v>98</v>
      </c>
      <c r="I269" s="72"/>
      <c r="J269" s="32"/>
      <c r="K269" s="32"/>
      <c r="L269" s="32" t="s">
        <v>51</v>
      </c>
      <c r="M269" s="32" t="s">
        <v>50</v>
      </c>
      <c r="N269" s="72"/>
      <c r="O269" s="72"/>
      <c r="P269" s="34"/>
      <c r="Q269" s="151" t="s">
        <v>100</v>
      </c>
      <c r="R269" s="91">
        <f t="shared" si="17"/>
        <v>880</v>
      </c>
      <c r="S269" s="321"/>
      <c r="T269" s="301"/>
      <c r="U269" s="301"/>
      <c r="V269" s="301"/>
      <c r="W269" s="327"/>
    </row>
    <row r="270" spans="1:53" x14ac:dyDescent="0.2">
      <c r="A270" s="151"/>
      <c r="B270" s="151" t="s">
        <v>76</v>
      </c>
      <c r="C270" s="151" t="s">
        <v>116</v>
      </c>
      <c r="D270" s="73"/>
      <c r="E270" s="73">
        <v>1096059</v>
      </c>
      <c r="F270" s="26"/>
      <c r="G270" s="26"/>
      <c r="H270" s="70" t="s">
        <v>252</v>
      </c>
      <c r="I270" s="72">
        <v>838314</v>
      </c>
      <c r="J270" s="32" t="s">
        <v>51</v>
      </c>
      <c r="K270" s="32" t="s">
        <v>50</v>
      </c>
      <c r="L270" s="32" t="s">
        <v>106</v>
      </c>
      <c r="M270" s="32" t="s">
        <v>106</v>
      </c>
      <c r="N270" s="72"/>
      <c r="O270" s="72"/>
      <c r="P270" s="34"/>
      <c r="Q270" s="151"/>
      <c r="R270" s="91">
        <f t="shared" si="17"/>
        <v>880</v>
      </c>
      <c r="S270" s="321"/>
      <c r="T270" s="301"/>
      <c r="U270" s="301"/>
      <c r="V270" s="301"/>
      <c r="W270" s="327"/>
    </row>
    <row r="271" spans="1:53" x14ac:dyDescent="0.2">
      <c r="A271" s="151"/>
      <c r="B271" s="151"/>
      <c r="C271" s="151"/>
      <c r="D271" s="73"/>
      <c r="E271" s="73"/>
      <c r="F271" s="26"/>
      <c r="G271" s="26"/>
      <c r="H271" s="70" t="s">
        <v>252</v>
      </c>
      <c r="I271" s="72"/>
      <c r="J271" s="32"/>
      <c r="K271" s="32"/>
      <c r="L271" s="32" t="s">
        <v>51</v>
      </c>
      <c r="M271" s="32" t="s">
        <v>51</v>
      </c>
      <c r="N271" s="72"/>
      <c r="O271" s="72"/>
      <c r="P271" s="34"/>
      <c r="Q271" s="151"/>
      <c r="R271" s="91">
        <f t="shared" si="17"/>
        <v>880</v>
      </c>
      <c r="S271" s="322"/>
      <c r="T271" s="302"/>
      <c r="U271" s="302"/>
      <c r="V271" s="302"/>
      <c r="W271" s="327"/>
    </row>
    <row r="272" spans="1:53" x14ac:dyDescent="0.2">
      <c r="A272" s="220"/>
      <c r="B272" s="220"/>
      <c r="C272" s="220"/>
      <c r="D272" s="73"/>
      <c r="E272" s="73"/>
      <c r="F272" s="26"/>
      <c r="G272" s="26"/>
      <c r="H272" s="24"/>
      <c r="I272" s="72"/>
      <c r="J272" s="32"/>
      <c r="K272" s="32"/>
      <c r="L272" s="32"/>
      <c r="M272" s="32"/>
      <c r="N272" s="72"/>
      <c r="O272" s="72"/>
      <c r="P272" s="34"/>
      <c r="Q272" s="220"/>
      <c r="R272" s="91">
        <f>SUM(R267:R271)</f>
        <v>3520</v>
      </c>
      <c r="S272" s="171"/>
      <c r="T272" s="231"/>
      <c r="U272" s="231"/>
      <c r="V272" s="72"/>
      <c r="W272" s="327"/>
    </row>
    <row r="273" spans="1:23" x14ac:dyDescent="0.2">
      <c r="A273" s="178"/>
      <c r="B273" s="178"/>
      <c r="C273" s="178"/>
      <c r="D273" s="73"/>
      <c r="E273" s="73"/>
      <c r="F273" s="26"/>
      <c r="G273" s="26"/>
      <c r="H273" s="197" t="s">
        <v>255</v>
      </c>
      <c r="I273" s="214"/>
      <c r="J273" s="203">
        <v>2</v>
      </c>
      <c r="K273" s="203">
        <v>2</v>
      </c>
      <c r="L273" s="203">
        <v>2</v>
      </c>
      <c r="M273" s="203">
        <v>2</v>
      </c>
      <c r="N273" s="72"/>
      <c r="O273" s="72"/>
      <c r="P273" s="34"/>
      <c r="Q273" s="178"/>
      <c r="R273" s="91"/>
      <c r="S273" s="91"/>
      <c r="T273" s="231"/>
      <c r="U273" s="231"/>
      <c r="V273" s="72"/>
      <c r="W273" s="327"/>
    </row>
    <row r="274" spans="1:23" x14ac:dyDescent="0.2">
      <c r="A274" s="72"/>
      <c r="B274" s="25"/>
      <c r="C274" s="25"/>
      <c r="D274" s="72"/>
      <c r="E274" s="73"/>
      <c r="F274" s="26"/>
      <c r="G274" s="26"/>
      <c r="H274" s="197" t="s">
        <v>256</v>
      </c>
      <c r="I274" s="214"/>
      <c r="J274" s="205">
        <v>2</v>
      </c>
      <c r="K274" s="205"/>
      <c r="L274" s="205">
        <v>2</v>
      </c>
      <c r="M274" s="205"/>
      <c r="N274" s="72"/>
      <c r="O274" s="72"/>
      <c r="P274" s="72"/>
      <c r="Q274" s="72"/>
      <c r="R274" s="91">
        <f>SUM(R267:R267)</f>
        <v>0</v>
      </c>
      <c r="S274" s="91"/>
      <c r="T274" s="24"/>
      <c r="U274" s="24"/>
      <c r="V274" s="72"/>
      <c r="W274" s="328"/>
    </row>
    <row r="275" spans="1:23" x14ac:dyDescent="0.2">
      <c r="A275" s="3"/>
      <c r="B275" s="190"/>
      <c r="C275" s="190"/>
      <c r="D275" s="72"/>
      <c r="E275" s="73"/>
      <c r="F275" s="26"/>
      <c r="G275" s="26"/>
      <c r="H275" s="201" t="s">
        <v>261</v>
      </c>
      <c r="I275" s="214"/>
      <c r="J275" s="203">
        <v>2</v>
      </c>
      <c r="K275" s="205"/>
      <c r="L275" s="203">
        <v>2</v>
      </c>
      <c r="M275" s="205"/>
      <c r="N275" s="72"/>
      <c r="O275" s="72"/>
      <c r="P275" s="72"/>
      <c r="Q275" s="72"/>
      <c r="R275" s="91"/>
      <c r="S275" s="91"/>
      <c r="T275" s="190"/>
      <c r="U275" s="190"/>
      <c r="V275" s="72"/>
      <c r="W275" s="216"/>
    </row>
    <row r="276" spans="1:23" x14ac:dyDescent="0.2">
      <c r="A276" s="3"/>
      <c r="B276" s="190"/>
      <c r="C276" s="190"/>
      <c r="D276" s="72"/>
      <c r="E276" s="73"/>
      <c r="F276" s="26"/>
      <c r="G276" s="26"/>
      <c r="H276" s="201" t="s">
        <v>263</v>
      </c>
      <c r="I276" s="214"/>
      <c r="J276" s="205"/>
      <c r="K276" s="205"/>
      <c r="L276" s="205"/>
      <c r="M276" s="205"/>
      <c r="N276" s="72"/>
      <c r="O276" s="72"/>
      <c r="P276" s="72"/>
      <c r="Q276" s="72"/>
      <c r="R276" s="91"/>
      <c r="S276" s="91"/>
      <c r="T276" s="190"/>
      <c r="U276" s="190"/>
      <c r="V276" s="72"/>
      <c r="W276" s="216"/>
    </row>
    <row r="277" spans="1:23" ht="18.75" customHeight="1" x14ac:dyDescent="0.25">
      <c r="B277" s="317" t="s">
        <v>164</v>
      </c>
      <c r="C277" s="317"/>
      <c r="D277" s="317"/>
      <c r="E277" s="317"/>
      <c r="F277" s="317"/>
      <c r="G277" s="317"/>
      <c r="H277" s="317"/>
      <c r="I277" s="317"/>
      <c r="J277" s="317"/>
      <c r="K277" s="317"/>
      <c r="L277" s="317"/>
      <c r="M277" s="317"/>
      <c r="N277" s="317"/>
      <c r="O277" s="317"/>
      <c r="P277" s="317"/>
      <c r="Q277" s="317"/>
      <c r="R277" s="95">
        <f>R18+R41+R58+R67+R96+R110+R116+R125+R135+R140+R149+R196+R206+R207+R208+R209+R230+R249+R261+R272</f>
        <v>138820</v>
      </c>
      <c r="S277" s="95">
        <f>S9+S23+S46+S63+S71+S100+S114+S117+S129+S136+S145+S154+S204+S207+S208+S209+S215+S235+S249+S267</f>
        <v>22</v>
      </c>
      <c r="T277" s="95">
        <f>T9+T23+T46+T63+T71+T100+T114+T117+T129+T136+T145+T154+T204+T207+T208+T209+T215+T235+T249+T267</f>
        <v>109527</v>
      </c>
      <c r="U277" s="233">
        <f>U9+U23+U46+U63+U71+U100+U114+U117+U129+U136+U145+U154+U204+U207+U208+U209+U215+U235+U249+U267</f>
        <v>59.971195652173918</v>
      </c>
      <c r="V277" s="235">
        <f>SUM(V9:V274)</f>
        <v>57</v>
      </c>
    </row>
    <row r="278" spans="1:23" x14ac:dyDescent="0.2">
      <c r="E278" s="1"/>
      <c r="H278" s="90" t="s">
        <v>255</v>
      </c>
      <c r="J278" s="32">
        <f>J18+J41+J58+J66+J95+J109+J125+J141+J150+J197+J210+J230+J273</f>
        <v>77</v>
      </c>
      <c r="K278" s="32">
        <f t="shared" ref="K278:M278" si="18">K18+K41+K58+K66+K95+K109+K125+K141+K150+K197+K210+K230+K273</f>
        <v>78</v>
      </c>
      <c r="L278" s="32">
        <f t="shared" si="18"/>
        <v>78</v>
      </c>
      <c r="M278" s="32">
        <f t="shared" si="18"/>
        <v>81</v>
      </c>
      <c r="Q278" s="72" t="s">
        <v>265</v>
      </c>
      <c r="R278" s="72"/>
      <c r="S278" s="72">
        <f>S277*I5</f>
        <v>30173</v>
      </c>
      <c r="T278" s="72"/>
      <c r="U278" s="72">
        <f>U277*P5</f>
        <v>110347.00000000001</v>
      </c>
      <c r="V278" s="72">
        <f>V277*P5</f>
        <v>104880</v>
      </c>
    </row>
    <row r="279" spans="1:23" x14ac:dyDescent="0.2">
      <c r="H279" s="90" t="s">
        <v>256</v>
      </c>
      <c r="J279" s="32">
        <f>J19+J42+J59+J67+J96+J110+J126+J142+J151+J198+J211+J231+J274</f>
        <v>21</v>
      </c>
      <c r="K279" s="32">
        <f t="shared" ref="K279:M280" si="19">K19+K42+K59+K67+K96+K110+K126+K142+K151+K198+K211+K231+K274</f>
        <v>15</v>
      </c>
      <c r="L279" s="32">
        <f t="shared" si="19"/>
        <v>17</v>
      </c>
      <c r="M279" s="32">
        <f t="shared" si="19"/>
        <v>25</v>
      </c>
      <c r="N279" s="32">
        <f>SUM(J279:M279)</f>
        <v>78</v>
      </c>
      <c r="Q279" s="72" t="s">
        <v>266</v>
      </c>
      <c r="R279" s="72"/>
      <c r="S279" s="72"/>
      <c r="T279" s="72"/>
      <c r="U279" s="72"/>
      <c r="V279" s="234">
        <f>V278-U278</f>
        <v>-5467.0000000000146</v>
      </c>
    </row>
    <row r="280" spans="1:23" x14ac:dyDescent="0.2">
      <c r="H280" s="90" t="s">
        <v>261</v>
      </c>
      <c r="J280" s="32">
        <f>J20+J43+J60+J68+J97+J111+J127+J143+J152+J199+J212+J232+J275</f>
        <v>15</v>
      </c>
      <c r="K280" s="32">
        <f t="shared" si="19"/>
        <v>9</v>
      </c>
      <c r="L280" s="32">
        <f t="shared" si="19"/>
        <v>13</v>
      </c>
      <c r="M280" s="32">
        <f t="shared" si="19"/>
        <v>11</v>
      </c>
      <c r="N280" s="32">
        <f t="shared" ref="N280:N281" si="20">SUM(J280:M280)</f>
        <v>48</v>
      </c>
      <c r="P280" s="33">
        <f>N280*35</f>
        <v>1680</v>
      </c>
      <c r="Q280" s="72" t="s">
        <v>267</v>
      </c>
      <c r="R280" s="72"/>
      <c r="S280" s="72"/>
      <c r="T280" s="72"/>
      <c r="U280" s="72"/>
      <c r="V280" s="234">
        <f>V279/P5</f>
        <v>-2.9711956521739209</v>
      </c>
    </row>
    <row r="281" spans="1:23" x14ac:dyDescent="0.2">
      <c r="H281" s="90" t="s">
        <v>262</v>
      </c>
      <c r="J281" s="32">
        <f>J279-J280</f>
        <v>6</v>
      </c>
      <c r="K281" s="32">
        <f t="shared" ref="K281:M281" si="21">K279-K280</f>
        <v>6</v>
      </c>
      <c r="L281" s="32">
        <f t="shared" si="21"/>
        <v>4</v>
      </c>
      <c r="M281" s="32">
        <f t="shared" si="21"/>
        <v>14</v>
      </c>
      <c r="N281" s="32">
        <f t="shared" si="20"/>
        <v>30</v>
      </c>
      <c r="P281" s="32">
        <f>N281*35</f>
        <v>1050</v>
      </c>
    </row>
    <row r="282" spans="1:23" x14ac:dyDescent="0.2">
      <c r="H282" s="90" t="s">
        <v>264</v>
      </c>
      <c r="P282" s="222">
        <f>SUM(P280:P281)</f>
        <v>2730</v>
      </c>
    </row>
    <row r="284" spans="1:23" x14ac:dyDescent="0.2">
      <c r="E284" s="1"/>
      <c r="F284" s="1"/>
      <c r="G284" s="1"/>
    </row>
    <row r="285" spans="1:23" x14ac:dyDescent="0.2">
      <c r="E285" s="1"/>
      <c r="F285" s="1"/>
      <c r="G285" s="1"/>
    </row>
    <row r="286" spans="1:23" x14ac:dyDescent="0.2">
      <c r="E286" s="1"/>
      <c r="F286" s="1"/>
      <c r="G286" s="1"/>
    </row>
    <row r="287" spans="1:23" x14ac:dyDescent="0.2">
      <c r="E287" s="1"/>
      <c r="F287" s="1"/>
      <c r="G287" s="1"/>
    </row>
    <row r="288" spans="1:23" x14ac:dyDescent="0.2">
      <c r="E288" s="1"/>
      <c r="F288" s="1"/>
      <c r="G288" s="1"/>
    </row>
    <row r="289" spans="5:7" x14ac:dyDescent="0.2">
      <c r="E289" s="1"/>
      <c r="F289" s="1"/>
      <c r="G289" s="1"/>
    </row>
    <row r="290" spans="5:7" x14ac:dyDescent="0.2">
      <c r="E290" s="1"/>
      <c r="F290" s="1"/>
      <c r="G290" s="1"/>
    </row>
    <row r="291" spans="5:7" x14ac:dyDescent="0.2">
      <c r="E291" s="1"/>
      <c r="F291" s="1"/>
      <c r="G291" s="1"/>
    </row>
    <row r="292" spans="5:7" x14ac:dyDescent="0.2">
      <c r="E292" s="1"/>
      <c r="F292" s="1"/>
      <c r="G292" s="1"/>
    </row>
    <row r="293" spans="5:7" x14ac:dyDescent="0.2">
      <c r="E293" s="1"/>
      <c r="F293" s="1"/>
      <c r="G293" s="1"/>
    </row>
    <row r="294" spans="5:7" x14ac:dyDescent="0.2">
      <c r="E294" s="1"/>
      <c r="F294" s="1"/>
      <c r="G294" s="1"/>
    </row>
    <row r="295" spans="5:7" x14ac:dyDescent="0.2">
      <c r="E295" s="1"/>
      <c r="F295" s="1"/>
      <c r="G295" s="1"/>
    </row>
    <row r="296" spans="5:7" x14ac:dyDescent="0.2">
      <c r="E296" s="1"/>
      <c r="F296" s="1"/>
      <c r="G296" s="1"/>
    </row>
    <row r="297" spans="5:7" x14ac:dyDescent="0.2">
      <c r="E297" s="1"/>
      <c r="F297" s="1"/>
      <c r="G297" s="1"/>
    </row>
  </sheetData>
  <mergeCells count="111">
    <mergeCell ref="S204:S205"/>
    <mergeCell ref="T204:T205"/>
    <mergeCell ref="U204:U205"/>
    <mergeCell ref="S267:S271"/>
    <mergeCell ref="T267:T271"/>
    <mergeCell ref="U267:U271"/>
    <mergeCell ref="S215:S230"/>
    <mergeCell ref="T235:T248"/>
    <mergeCell ref="U235:U248"/>
    <mergeCell ref="S235:S248"/>
    <mergeCell ref="S249:S256"/>
    <mergeCell ref="T249:T256"/>
    <mergeCell ref="U249:U256"/>
    <mergeCell ref="S136:S140"/>
    <mergeCell ref="T136:T140"/>
    <mergeCell ref="U136:U140"/>
    <mergeCell ref="S145:S148"/>
    <mergeCell ref="T145:T148"/>
    <mergeCell ref="U145:U148"/>
    <mergeCell ref="S154:S195"/>
    <mergeCell ref="T154:T195"/>
    <mergeCell ref="U154:U195"/>
    <mergeCell ref="S23:S41"/>
    <mergeCell ref="S46:S58"/>
    <mergeCell ref="T6:T7"/>
    <mergeCell ref="U9:U18"/>
    <mergeCell ref="T9:T18"/>
    <mergeCell ref="V71:V96"/>
    <mergeCell ref="S129:S135"/>
    <mergeCell ref="T129:T135"/>
    <mergeCell ref="U129:U135"/>
    <mergeCell ref="V117:V124"/>
    <mergeCell ref="V114:V116"/>
    <mergeCell ref="V100:V110"/>
    <mergeCell ref="W215:W230"/>
    <mergeCell ref="W267:W274"/>
    <mergeCell ref="W154:W195"/>
    <mergeCell ref="W235:W248"/>
    <mergeCell ref="W249:W256"/>
    <mergeCell ref="W204:W205"/>
    <mergeCell ref="W206:W208"/>
    <mergeCell ref="W209:W211"/>
    <mergeCell ref="W201:W203"/>
    <mergeCell ref="B277:Q277"/>
    <mergeCell ref="T215:T230"/>
    <mergeCell ref="T23:T41"/>
    <mergeCell ref="U23:U41"/>
    <mergeCell ref="T71:T96"/>
    <mergeCell ref="U6:U7"/>
    <mergeCell ref="S100:S110"/>
    <mergeCell ref="S114:S116"/>
    <mergeCell ref="U215:U230"/>
    <mergeCell ref="T114:T116"/>
    <mergeCell ref="U114:U116"/>
    <mergeCell ref="T100:T110"/>
    <mergeCell ref="U100:U110"/>
    <mergeCell ref="S117:S124"/>
    <mergeCell ref="T117:T124"/>
    <mergeCell ref="U117:U124"/>
    <mergeCell ref="U71:U96"/>
    <mergeCell ref="T63:T67"/>
    <mergeCell ref="S63:S65"/>
    <mergeCell ref="S71:S98"/>
    <mergeCell ref="U63:U67"/>
    <mergeCell ref="T46:T58"/>
    <mergeCell ref="U46:U58"/>
    <mergeCell ref="S9:S18"/>
    <mergeCell ref="V267:V271"/>
    <mergeCell ref="V249:V256"/>
    <mergeCell ref="V235:V248"/>
    <mergeCell ref="V215:V230"/>
    <mergeCell ref="V206:V211"/>
    <mergeCell ref="A1:U1"/>
    <mergeCell ref="A3:P3"/>
    <mergeCell ref="A6:A7"/>
    <mergeCell ref="B6:B7"/>
    <mergeCell ref="D6:D7"/>
    <mergeCell ref="E6:E7"/>
    <mergeCell ref="H6:H7"/>
    <mergeCell ref="I6:I7"/>
    <mergeCell ref="J6:M6"/>
    <mergeCell ref="N6:O6"/>
    <mergeCell ref="P6:P7"/>
    <mergeCell ref="Q6:Q7"/>
    <mergeCell ref="C6:C7"/>
    <mergeCell ref="G6:G7"/>
    <mergeCell ref="R6:R7"/>
    <mergeCell ref="V9:V18"/>
    <mergeCell ref="V23:V41"/>
    <mergeCell ref="V46:V58"/>
    <mergeCell ref="V6:V7"/>
    <mergeCell ref="X6:X7"/>
    <mergeCell ref="W23:W29"/>
    <mergeCell ref="W30:W41"/>
    <mergeCell ref="V204:V205"/>
    <mergeCell ref="V154:V195"/>
    <mergeCell ref="V145:V148"/>
    <mergeCell ref="V136:V140"/>
    <mergeCell ref="V129:V135"/>
    <mergeCell ref="W6:W7"/>
    <mergeCell ref="W9:W18"/>
    <mergeCell ref="W46:W58"/>
    <mergeCell ref="W63:W67"/>
    <mergeCell ref="W71:W96"/>
    <mergeCell ref="W145:W148"/>
    <mergeCell ref="W100:W104"/>
    <mergeCell ref="W105:W110"/>
    <mergeCell ref="W114:W116"/>
    <mergeCell ref="W117:W124"/>
    <mergeCell ref="W129:W135"/>
    <mergeCell ref="V63:V67"/>
  </mergeCells>
  <pageMargins left="0.70866141732283472" right="0.70866141732283472" top="0.74803149606299213" bottom="0.74803149606299213" header="0.31496062992125984" footer="0.31496062992125984"/>
  <pageSetup paperSize="14" scale="91" orientation="portrait" r:id="rId1"/>
  <rowBreaks count="1" manualBreakCount="1">
    <brk id="112" min="4" max="12" man="1"/>
  </rowBreaks>
  <colBreaks count="1" manualBreakCount="1">
    <brk id="20" max="148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2"/>
  <sheetViews>
    <sheetView topLeftCell="A22" workbookViewId="0">
      <selection activeCell="A40" sqref="A1:XFD1048576"/>
    </sheetView>
  </sheetViews>
  <sheetFormatPr baseColWidth="10" defaultRowHeight="12.75" x14ac:dyDescent="0.2"/>
  <cols>
    <col min="1" max="1" width="6.140625" style="1" customWidth="1"/>
    <col min="2" max="4" width="12.5703125" style="1" customWidth="1"/>
    <col min="5" max="5" width="10" style="66" customWidth="1"/>
    <col min="6" max="7" width="7.28515625" style="65" hidden="1" customWidth="1"/>
    <col min="8" max="8" width="40.42578125" style="1" customWidth="1"/>
    <col min="9" max="9" width="8" style="1" customWidth="1"/>
    <col min="10" max="10" width="5.140625" style="1" customWidth="1"/>
    <col min="11" max="13" width="5.5703125" style="1" customWidth="1"/>
    <col min="14" max="14" width="9.28515625" style="1" customWidth="1"/>
    <col min="15" max="15" width="9.85546875" style="1" customWidth="1"/>
    <col min="16" max="16" width="7.85546875" style="1" customWidth="1"/>
    <col min="17" max="206" width="11.42578125" style="1"/>
    <col min="207" max="207" width="6.140625" style="1" customWidth="1"/>
    <col min="208" max="208" width="12.5703125" style="1" customWidth="1"/>
    <col min="209" max="209" width="10" style="1" customWidth="1"/>
    <col min="210" max="210" width="0" style="1" hidden="1" customWidth="1"/>
    <col min="211" max="211" width="40.28515625" style="1" customWidth="1"/>
    <col min="212" max="212" width="8" style="1" customWidth="1"/>
    <col min="213" max="213" width="5.140625" style="1" customWidth="1"/>
    <col min="214" max="216" width="5.5703125" style="1" customWidth="1"/>
    <col min="217" max="219" width="7.85546875" style="1" customWidth="1"/>
    <col min="220" max="220" width="23.28515625" style="1" customWidth="1"/>
    <col min="221" max="231" width="7.85546875" style="1" customWidth="1"/>
    <col min="232" max="232" width="21.42578125" style="1" customWidth="1"/>
    <col min="233" max="252" width="10.7109375" style="1" customWidth="1"/>
    <col min="253" max="253" width="19.85546875" style="1" customWidth="1"/>
    <col min="254" max="462" width="11.42578125" style="1"/>
    <col min="463" max="463" width="6.140625" style="1" customWidth="1"/>
    <col min="464" max="464" width="12.5703125" style="1" customWidth="1"/>
    <col min="465" max="465" width="10" style="1" customWidth="1"/>
    <col min="466" max="466" width="0" style="1" hidden="1" customWidth="1"/>
    <col min="467" max="467" width="40.28515625" style="1" customWidth="1"/>
    <col min="468" max="468" width="8" style="1" customWidth="1"/>
    <col min="469" max="469" width="5.140625" style="1" customWidth="1"/>
    <col min="470" max="472" width="5.5703125" style="1" customWidth="1"/>
    <col min="473" max="475" width="7.85546875" style="1" customWidth="1"/>
    <col min="476" max="476" width="23.28515625" style="1" customWidth="1"/>
    <col min="477" max="487" width="7.85546875" style="1" customWidth="1"/>
    <col min="488" max="488" width="21.42578125" style="1" customWidth="1"/>
    <col min="489" max="508" width="10.7109375" style="1" customWidth="1"/>
    <col min="509" max="509" width="19.85546875" style="1" customWidth="1"/>
    <col min="510" max="718" width="11.42578125" style="1"/>
    <col min="719" max="719" width="6.140625" style="1" customWidth="1"/>
    <col min="720" max="720" width="12.5703125" style="1" customWidth="1"/>
    <col min="721" max="721" width="10" style="1" customWidth="1"/>
    <col min="722" max="722" width="0" style="1" hidden="1" customWidth="1"/>
    <col min="723" max="723" width="40.28515625" style="1" customWidth="1"/>
    <col min="724" max="724" width="8" style="1" customWidth="1"/>
    <col min="725" max="725" width="5.140625" style="1" customWidth="1"/>
    <col min="726" max="728" width="5.5703125" style="1" customWidth="1"/>
    <col min="729" max="731" width="7.85546875" style="1" customWidth="1"/>
    <col min="732" max="732" width="23.28515625" style="1" customWidth="1"/>
    <col min="733" max="743" width="7.85546875" style="1" customWidth="1"/>
    <col min="744" max="744" width="21.42578125" style="1" customWidth="1"/>
    <col min="745" max="764" width="10.7109375" style="1" customWidth="1"/>
    <col min="765" max="765" width="19.85546875" style="1" customWidth="1"/>
    <col min="766" max="974" width="11.42578125" style="1"/>
    <col min="975" max="975" width="6.140625" style="1" customWidth="1"/>
    <col min="976" max="976" width="12.5703125" style="1" customWidth="1"/>
    <col min="977" max="977" width="10" style="1" customWidth="1"/>
    <col min="978" max="978" width="0" style="1" hidden="1" customWidth="1"/>
    <col min="979" max="979" width="40.28515625" style="1" customWidth="1"/>
    <col min="980" max="980" width="8" style="1" customWidth="1"/>
    <col min="981" max="981" width="5.140625" style="1" customWidth="1"/>
    <col min="982" max="984" width="5.5703125" style="1" customWidth="1"/>
    <col min="985" max="987" width="7.85546875" style="1" customWidth="1"/>
    <col min="988" max="988" width="23.28515625" style="1" customWidth="1"/>
    <col min="989" max="999" width="7.85546875" style="1" customWidth="1"/>
    <col min="1000" max="1000" width="21.42578125" style="1" customWidth="1"/>
    <col min="1001" max="1020" width="10.7109375" style="1" customWidth="1"/>
    <col min="1021" max="1021" width="19.85546875" style="1" customWidth="1"/>
    <col min="1022" max="1230" width="11.42578125" style="1"/>
    <col min="1231" max="1231" width="6.140625" style="1" customWidth="1"/>
    <col min="1232" max="1232" width="12.5703125" style="1" customWidth="1"/>
    <col min="1233" max="1233" width="10" style="1" customWidth="1"/>
    <col min="1234" max="1234" width="0" style="1" hidden="1" customWidth="1"/>
    <col min="1235" max="1235" width="40.28515625" style="1" customWidth="1"/>
    <col min="1236" max="1236" width="8" style="1" customWidth="1"/>
    <col min="1237" max="1237" width="5.140625" style="1" customWidth="1"/>
    <col min="1238" max="1240" width="5.5703125" style="1" customWidth="1"/>
    <col min="1241" max="1243" width="7.85546875" style="1" customWidth="1"/>
    <col min="1244" max="1244" width="23.28515625" style="1" customWidth="1"/>
    <col min="1245" max="1255" width="7.85546875" style="1" customWidth="1"/>
    <col min="1256" max="1256" width="21.42578125" style="1" customWidth="1"/>
    <col min="1257" max="1276" width="10.7109375" style="1" customWidth="1"/>
    <col min="1277" max="1277" width="19.85546875" style="1" customWidth="1"/>
    <col min="1278" max="1486" width="11.42578125" style="1"/>
    <col min="1487" max="1487" width="6.140625" style="1" customWidth="1"/>
    <col min="1488" max="1488" width="12.5703125" style="1" customWidth="1"/>
    <col min="1489" max="1489" width="10" style="1" customWidth="1"/>
    <col min="1490" max="1490" width="0" style="1" hidden="1" customWidth="1"/>
    <col min="1491" max="1491" width="40.28515625" style="1" customWidth="1"/>
    <col min="1492" max="1492" width="8" style="1" customWidth="1"/>
    <col min="1493" max="1493" width="5.140625" style="1" customWidth="1"/>
    <col min="1494" max="1496" width="5.5703125" style="1" customWidth="1"/>
    <col min="1497" max="1499" width="7.85546875" style="1" customWidth="1"/>
    <col min="1500" max="1500" width="23.28515625" style="1" customWidth="1"/>
    <col min="1501" max="1511" width="7.85546875" style="1" customWidth="1"/>
    <col min="1512" max="1512" width="21.42578125" style="1" customWidth="1"/>
    <col min="1513" max="1532" width="10.7109375" style="1" customWidth="1"/>
    <col min="1533" max="1533" width="19.85546875" style="1" customWidth="1"/>
    <col min="1534" max="1742" width="11.42578125" style="1"/>
    <col min="1743" max="1743" width="6.140625" style="1" customWidth="1"/>
    <col min="1744" max="1744" width="12.5703125" style="1" customWidth="1"/>
    <col min="1745" max="1745" width="10" style="1" customWidth="1"/>
    <col min="1746" max="1746" width="0" style="1" hidden="1" customWidth="1"/>
    <col min="1747" max="1747" width="40.28515625" style="1" customWidth="1"/>
    <col min="1748" max="1748" width="8" style="1" customWidth="1"/>
    <col min="1749" max="1749" width="5.140625" style="1" customWidth="1"/>
    <col min="1750" max="1752" width="5.5703125" style="1" customWidth="1"/>
    <col min="1753" max="1755" width="7.85546875" style="1" customWidth="1"/>
    <col min="1756" max="1756" width="23.28515625" style="1" customWidth="1"/>
    <col min="1757" max="1767" width="7.85546875" style="1" customWidth="1"/>
    <col min="1768" max="1768" width="21.42578125" style="1" customWidth="1"/>
    <col min="1769" max="1788" width="10.7109375" style="1" customWidth="1"/>
    <col min="1789" max="1789" width="19.85546875" style="1" customWidth="1"/>
    <col min="1790" max="1998" width="11.42578125" style="1"/>
    <col min="1999" max="1999" width="6.140625" style="1" customWidth="1"/>
    <col min="2000" max="2000" width="12.5703125" style="1" customWidth="1"/>
    <col min="2001" max="2001" width="10" style="1" customWidth="1"/>
    <col min="2002" max="2002" width="0" style="1" hidden="1" customWidth="1"/>
    <col min="2003" max="2003" width="40.28515625" style="1" customWidth="1"/>
    <col min="2004" max="2004" width="8" style="1" customWidth="1"/>
    <col min="2005" max="2005" width="5.140625" style="1" customWidth="1"/>
    <col min="2006" max="2008" width="5.5703125" style="1" customWidth="1"/>
    <col min="2009" max="2011" width="7.85546875" style="1" customWidth="1"/>
    <col min="2012" max="2012" width="23.28515625" style="1" customWidth="1"/>
    <col min="2013" max="2023" width="7.85546875" style="1" customWidth="1"/>
    <col min="2024" max="2024" width="21.42578125" style="1" customWidth="1"/>
    <col min="2025" max="2044" width="10.7109375" style="1" customWidth="1"/>
    <col min="2045" max="2045" width="19.85546875" style="1" customWidth="1"/>
    <col min="2046" max="2254" width="11.42578125" style="1"/>
    <col min="2255" max="2255" width="6.140625" style="1" customWidth="1"/>
    <col min="2256" max="2256" width="12.5703125" style="1" customWidth="1"/>
    <col min="2257" max="2257" width="10" style="1" customWidth="1"/>
    <col min="2258" max="2258" width="0" style="1" hidden="1" customWidth="1"/>
    <col min="2259" max="2259" width="40.28515625" style="1" customWidth="1"/>
    <col min="2260" max="2260" width="8" style="1" customWidth="1"/>
    <col min="2261" max="2261" width="5.140625" style="1" customWidth="1"/>
    <col min="2262" max="2264" width="5.5703125" style="1" customWidth="1"/>
    <col min="2265" max="2267" width="7.85546875" style="1" customWidth="1"/>
    <col min="2268" max="2268" width="23.28515625" style="1" customWidth="1"/>
    <col min="2269" max="2279" width="7.85546875" style="1" customWidth="1"/>
    <col min="2280" max="2280" width="21.42578125" style="1" customWidth="1"/>
    <col min="2281" max="2300" width="10.7109375" style="1" customWidth="1"/>
    <col min="2301" max="2301" width="19.85546875" style="1" customWidth="1"/>
    <col min="2302" max="2510" width="11.42578125" style="1"/>
    <col min="2511" max="2511" width="6.140625" style="1" customWidth="1"/>
    <col min="2512" max="2512" width="12.5703125" style="1" customWidth="1"/>
    <col min="2513" max="2513" width="10" style="1" customWidth="1"/>
    <col min="2514" max="2514" width="0" style="1" hidden="1" customWidth="1"/>
    <col min="2515" max="2515" width="40.28515625" style="1" customWidth="1"/>
    <col min="2516" max="2516" width="8" style="1" customWidth="1"/>
    <col min="2517" max="2517" width="5.140625" style="1" customWidth="1"/>
    <col min="2518" max="2520" width="5.5703125" style="1" customWidth="1"/>
    <col min="2521" max="2523" width="7.85546875" style="1" customWidth="1"/>
    <col min="2524" max="2524" width="23.28515625" style="1" customWidth="1"/>
    <col min="2525" max="2535" width="7.85546875" style="1" customWidth="1"/>
    <col min="2536" max="2536" width="21.42578125" style="1" customWidth="1"/>
    <col min="2537" max="2556" width="10.7109375" style="1" customWidth="1"/>
    <col min="2557" max="2557" width="19.85546875" style="1" customWidth="1"/>
    <col min="2558" max="2766" width="11.42578125" style="1"/>
    <col min="2767" max="2767" width="6.140625" style="1" customWidth="1"/>
    <col min="2768" max="2768" width="12.5703125" style="1" customWidth="1"/>
    <col min="2769" max="2769" width="10" style="1" customWidth="1"/>
    <col min="2770" max="2770" width="0" style="1" hidden="1" customWidth="1"/>
    <col min="2771" max="2771" width="40.28515625" style="1" customWidth="1"/>
    <col min="2772" max="2772" width="8" style="1" customWidth="1"/>
    <col min="2773" max="2773" width="5.140625" style="1" customWidth="1"/>
    <col min="2774" max="2776" width="5.5703125" style="1" customWidth="1"/>
    <col min="2777" max="2779" width="7.85546875" style="1" customWidth="1"/>
    <col min="2780" max="2780" width="23.28515625" style="1" customWidth="1"/>
    <col min="2781" max="2791" width="7.85546875" style="1" customWidth="1"/>
    <col min="2792" max="2792" width="21.42578125" style="1" customWidth="1"/>
    <col min="2793" max="2812" width="10.7109375" style="1" customWidth="1"/>
    <col min="2813" max="2813" width="19.85546875" style="1" customWidth="1"/>
    <col min="2814" max="3022" width="11.42578125" style="1"/>
    <col min="3023" max="3023" width="6.140625" style="1" customWidth="1"/>
    <col min="3024" max="3024" width="12.5703125" style="1" customWidth="1"/>
    <col min="3025" max="3025" width="10" style="1" customWidth="1"/>
    <col min="3026" max="3026" width="0" style="1" hidden="1" customWidth="1"/>
    <col min="3027" max="3027" width="40.28515625" style="1" customWidth="1"/>
    <col min="3028" max="3028" width="8" style="1" customWidth="1"/>
    <col min="3029" max="3029" width="5.140625" style="1" customWidth="1"/>
    <col min="3030" max="3032" width="5.5703125" style="1" customWidth="1"/>
    <col min="3033" max="3035" width="7.85546875" style="1" customWidth="1"/>
    <col min="3036" max="3036" width="23.28515625" style="1" customWidth="1"/>
    <col min="3037" max="3047" width="7.85546875" style="1" customWidth="1"/>
    <col min="3048" max="3048" width="21.42578125" style="1" customWidth="1"/>
    <col min="3049" max="3068" width="10.7109375" style="1" customWidth="1"/>
    <col min="3069" max="3069" width="19.85546875" style="1" customWidth="1"/>
    <col min="3070" max="3278" width="11.42578125" style="1"/>
    <col min="3279" max="3279" width="6.140625" style="1" customWidth="1"/>
    <col min="3280" max="3280" width="12.5703125" style="1" customWidth="1"/>
    <col min="3281" max="3281" width="10" style="1" customWidth="1"/>
    <col min="3282" max="3282" width="0" style="1" hidden="1" customWidth="1"/>
    <col min="3283" max="3283" width="40.28515625" style="1" customWidth="1"/>
    <col min="3284" max="3284" width="8" style="1" customWidth="1"/>
    <col min="3285" max="3285" width="5.140625" style="1" customWidth="1"/>
    <col min="3286" max="3288" width="5.5703125" style="1" customWidth="1"/>
    <col min="3289" max="3291" width="7.85546875" style="1" customWidth="1"/>
    <col min="3292" max="3292" width="23.28515625" style="1" customWidth="1"/>
    <col min="3293" max="3303" width="7.85546875" style="1" customWidth="1"/>
    <col min="3304" max="3304" width="21.42578125" style="1" customWidth="1"/>
    <col min="3305" max="3324" width="10.7109375" style="1" customWidth="1"/>
    <col min="3325" max="3325" width="19.85546875" style="1" customWidth="1"/>
    <col min="3326" max="3534" width="11.42578125" style="1"/>
    <col min="3535" max="3535" width="6.140625" style="1" customWidth="1"/>
    <col min="3536" max="3536" width="12.5703125" style="1" customWidth="1"/>
    <col min="3537" max="3537" width="10" style="1" customWidth="1"/>
    <col min="3538" max="3538" width="0" style="1" hidden="1" customWidth="1"/>
    <col min="3539" max="3539" width="40.28515625" style="1" customWidth="1"/>
    <col min="3540" max="3540" width="8" style="1" customWidth="1"/>
    <col min="3541" max="3541" width="5.140625" style="1" customWidth="1"/>
    <col min="3542" max="3544" width="5.5703125" style="1" customWidth="1"/>
    <col min="3545" max="3547" width="7.85546875" style="1" customWidth="1"/>
    <col min="3548" max="3548" width="23.28515625" style="1" customWidth="1"/>
    <col min="3549" max="3559" width="7.85546875" style="1" customWidth="1"/>
    <col min="3560" max="3560" width="21.42578125" style="1" customWidth="1"/>
    <col min="3561" max="3580" width="10.7109375" style="1" customWidth="1"/>
    <col min="3581" max="3581" width="19.85546875" style="1" customWidth="1"/>
    <col min="3582" max="3790" width="11.42578125" style="1"/>
    <col min="3791" max="3791" width="6.140625" style="1" customWidth="1"/>
    <col min="3792" max="3792" width="12.5703125" style="1" customWidth="1"/>
    <col min="3793" max="3793" width="10" style="1" customWidth="1"/>
    <col min="3794" max="3794" width="0" style="1" hidden="1" customWidth="1"/>
    <col min="3795" max="3795" width="40.28515625" style="1" customWidth="1"/>
    <col min="3796" max="3796" width="8" style="1" customWidth="1"/>
    <col min="3797" max="3797" width="5.140625" style="1" customWidth="1"/>
    <col min="3798" max="3800" width="5.5703125" style="1" customWidth="1"/>
    <col min="3801" max="3803" width="7.85546875" style="1" customWidth="1"/>
    <col min="3804" max="3804" width="23.28515625" style="1" customWidth="1"/>
    <col min="3805" max="3815" width="7.85546875" style="1" customWidth="1"/>
    <col min="3816" max="3816" width="21.42578125" style="1" customWidth="1"/>
    <col min="3817" max="3836" width="10.7109375" style="1" customWidth="1"/>
    <col min="3837" max="3837" width="19.85546875" style="1" customWidth="1"/>
    <col min="3838" max="4046" width="11.42578125" style="1"/>
    <col min="4047" max="4047" width="6.140625" style="1" customWidth="1"/>
    <col min="4048" max="4048" width="12.5703125" style="1" customWidth="1"/>
    <col min="4049" max="4049" width="10" style="1" customWidth="1"/>
    <col min="4050" max="4050" width="0" style="1" hidden="1" customWidth="1"/>
    <col min="4051" max="4051" width="40.28515625" style="1" customWidth="1"/>
    <col min="4052" max="4052" width="8" style="1" customWidth="1"/>
    <col min="4053" max="4053" width="5.140625" style="1" customWidth="1"/>
    <col min="4054" max="4056" width="5.5703125" style="1" customWidth="1"/>
    <col min="4057" max="4059" width="7.85546875" style="1" customWidth="1"/>
    <col min="4060" max="4060" width="23.28515625" style="1" customWidth="1"/>
    <col min="4061" max="4071" width="7.85546875" style="1" customWidth="1"/>
    <col min="4072" max="4072" width="21.42578125" style="1" customWidth="1"/>
    <col min="4073" max="4092" width="10.7109375" style="1" customWidth="1"/>
    <col min="4093" max="4093" width="19.85546875" style="1" customWidth="1"/>
    <col min="4094" max="4302" width="11.42578125" style="1"/>
    <col min="4303" max="4303" width="6.140625" style="1" customWidth="1"/>
    <col min="4304" max="4304" width="12.5703125" style="1" customWidth="1"/>
    <col min="4305" max="4305" width="10" style="1" customWidth="1"/>
    <col min="4306" max="4306" width="0" style="1" hidden="1" customWidth="1"/>
    <col min="4307" max="4307" width="40.28515625" style="1" customWidth="1"/>
    <col min="4308" max="4308" width="8" style="1" customWidth="1"/>
    <col min="4309" max="4309" width="5.140625" style="1" customWidth="1"/>
    <col min="4310" max="4312" width="5.5703125" style="1" customWidth="1"/>
    <col min="4313" max="4315" width="7.85546875" style="1" customWidth="1"/>
    <col min="4316" max="4316" width="23.28515625" style="1" customWidth="1"/>
    <col min="4317" max="4327" width="7.85546875" style="1" customWidth="1"/>
    <col min="4328" max="4328" width="21.42578125" style="1" customWidth="1"/>
    <col min="4329" max="4348" width="10.7109375" style="1" customWidth="1"/>
    <col min="4349" max="4349" width="19.85546875" style="1" customWidth="1"/>
    <col min="4350" max="4558" width="11.42578125" style="1"/>
    <col min="4559" max="4559" width="6.140625" style="1" customWidth="1"/>
    <col min="4560" max="4560" width="12.5703125" style="1" customWidth="1"/>
    <col min="4561" max="4561" width="10" style="1" customWidth="1"/>
    <col min="4562" max="4562" width="0" style="1" hidden="1" customWidth="1"/>
    <col min="4563" max="4563" width="40.28515625" style="1" customWidth="1"/>
    <col min="4564" max="4564" width="8" style="1" customWidth="1"/>
    <col min="4565" max="4565" width="5.140625" style="1" customWidth="1"/>
    <col min="4566" max="4568" width="5.5703125" style="1" customWidth="1"/>
    <col min="4569" max="4571" width="7.85546875" style="1" customWidth="1"/>
    <col min="4572" max="4572" width="23.28515625" style="1" customWidth="1"/>
    <col min="4573" max="4583" width="7.85546875" style="1" customWidth="1"/>
    <col min="4584" max="4584" width="21.42578125" style="1" customWidth="1"/>
    <col min="4585" max="4604" width="10.7109375" style="1" customWidth="1"/>
    <col min="4605" max="4605" width="19.85546875" style="1" customWidth="1"/>
    <col min="4606" max="4814" width="11.42578125" style="1"/>
    <col min="4815" max="4815" width="6.140625" style="1" customWidth="1"/>
    <col min="4816" max="4816" width="12.5703125" style="1" customWidth="1"/>
    <col min="4817" max="4817" width="10" style="1" customWidth="1"/>
    <col min="4818" max="4818" width="0" style="1" hidden="1" customWidth="1"/>
    <col min="4819" max="4819" width="40.28515625" style="1" customWidth="1"/>
    <col min="4820" max="4820" width="8" style="1" customWidth="1"/>
    <col min="4821" max="4821" width="5.140625" style="1" customWidth="1"/>
    <col min="4822" max="4824" width="5.5703125" style="1" customWidth="1"/>
    <col min="4825" max="4827" width="7.85546875" style="1" customWidth="1"/>
    <col min="4828" max="4828" width="23.28515625" style="1" customWidth="1"/>
    <col min="4829" max="4839" width="7.85546875" style="1" customWidth="1"/>
    <col min="4840" max="4840" width="21.42578125" style="1" customWidth="1"/>
    <col min="4841" max="4860" width="10.7109375" style="1" customWidth="1"/>
    <col min="4861" max="4861" width="19.85546875" style="1" customWidth="1"/>
    <col min="4862" max="5070" width="11.42578125" style="1"/>
    <col min="5071" max="5071" width="6.140625" style="1" customWidth="1"/>
    <col min="5072" max="5072" width="12.5703125" style="1" customWidth="1"/>
    <col min="5073" max="5073" width="10" style="1" customWidth="1"/>
    <col min="5074" max="5074" width="0" style="1" hidden="1" customWidth="1"/>
    <col min="5075" max="5075" width="40.28515625" style="1" customWidth="1"/>
    <col min="5076" max="5076" width="8" style="1" customWidth="1"/>
    <col min="5077" max="5077" width="5.140625" style="1" customWidth="1"/>
    <col min="5078" max="5080" width="5.5703125" style="1" customWidth="1"/>
    <col min="5081" max="5083" width="7.85546875" style="1" customWidth="1"/>
    <col min="5084" max="5084" width="23.28515625" style="1" customWidth="1"/>
    <col min="5085" max="5095" width="7.85546875" style="1" customWidth="1"/>
    <col min="5096" max="5096" width="21.42578125" style="1" customWidth="1"/>
    <col min="5097" max="5116" width="10.7109375" style="1" customWidth="1"/>
    <col min="5117" max="5117" width="19.85546875" style="1" customWidth="1"/>
    <col min="5118" max="5326" width="11.42578125" style="1"/>
    <col min="5327" max="5327" width="6.140625" style="1" customWidth="1"/>
    <col min="5328" max="5328" width="12.5703125" style="1" customWidth="1"/>
    <col min="5329" max="5329" width="10" style="1" customWidth="1"/>
    <col min="5330" max="5330" width="0" style="1" hidden="1" customWidth="1"/>
    <col min="5331" max="5331" width="40.28515625" style="1" customWidth="1"/>
    <col min="5332" max="5332" width="8" style="1" customWidth="1"/>
    <col min="5333" max="5333" width="5.140625" style="1" customWidth="1"/>
    <col min="5334" max="5336" width="5.5703125" style="1" customWidth="1"/>
    <col min="5337" max="5339" width="7.85546875" style="1" customWidth="1"/>
    <col min="5340" max="5340" width="23.28515625" style="1" customWidth="1"/>
    <col min="5341" max="5351" width="7.85546875" style="1" customWidth="1"/>
    <col min="5352" max="5352" width="21.42578125" style="1" customWidth="1"/>
    <col min="5353" max="5372" width="10.7109375" style="1" customWidth="1"/>
    <col min="5373" max="5373" width="19.85546875" style="1" customWidth="1"/>
    <col min="5374" max="5582" width="11.42578125" style="1"/>
    <col min="5583" max="5583" width="6.140625" style="1" customWidth="1"/>
    <col min="5584" max="5584" width="12.5703125" style="1" customWidth="1"/>
    <col min="5585" max="5585" width="10" style="1" customWidth="1"/>
    <col min="5586" max="5586" width="0" style="1" hidden="1" customWidth="1"/>
    <col min="5587" max="5587" width="40.28515625" style="1" customWidth="1"/>
    <col min="5588" max="5588" width="8" style="1" customWidth="1"/>
    <col min="5589" max="5589" width="5.140625" style="1" customWidth="1"/>
    <col min="5590" max="5592" width="5.5703125" style="1" customWidth="1"/>
    <col min="5593" max="5595" width="7.85546875" style="1" customWidth="1"/>
    <col min="5596" max="5596" width="23.28515625" style="1" customWidth="1"/>
    <col min="5597" max="5607" width="7.85546875" style="1" customWidth="1"/>
    <col min="5608" max="5608" width="21.42578125" style="1" customWidth="1"/>
    <col min="5609" max="5628" width="10.7109375" style="1" customWidth="1"/>
    <col min="5629" max="5629" width="19.85546875" style="1" customWidth="1"/>
    <col min="5630" max="5838" width="11.42578125" style="1"/>
    <col min="5839" max="5839" width="6.140625" style="1" customWidth="1"/>
    <col min="5840" max="5840" width="12.5703125" style="1" customWidth="1"/>
    <col min="5841" max="5841" width="10" style="1" customWidth="1"/>
    <col min="5842" max="5842" width="0" style="1" hidden="1" customWidth="1"/>
    <col min="5843" max="5843" width="40.28515625" style="1" customWidth="1"/>
    <col min="5844" max="5844" width="8" style="1" customWidth="1"/>
    <col min="5845" max="5845" width="5.140625" style="1" customWidth="1"/>
    <col min="5846" max="5848" width="5.5703125" style="1" customWidth="1"/>
    <col min="5849" max="5851" width="7.85546875" style="1" customWidth="1"/>
    <col min="5852" max="5852" width="23.28515625" style="1" customWidth="1"/>
    <col min="5853" max="5863" width="7.85546875" style="1" customWidth="1"/>
    <col min="5864" max="5864" width="21.42578125" style="1" customWidth="1"/>
    <col min="5865" max="5884" width="10.7109375" style="1" customWidth="1"/>
    <col min="5885" max="5885" width="19.85546875" style="1" customWidth="1"/>
    <col min="5886" max="6094" width="11.42578125" style="1"/>
    <col min="6095" max="6095" width="6.140625" style="1" customWidth="1"/>
    <col min="6096" max="6096" width="12.5703125" style="1" customWidth="1"/>
    <col min="6097" max="6097" width="10" style="1" customWidth="1"/>
    <col min="6098" max="6098" width="0" style="1" hidden="1" customWidth="1"/>
    <col min="6099" max="6099" width="40.28515625" style="1" customWidth="1"/>
    <col min="6100" max="6100" width="8" style="1" customWidth="1"/>
    <col min="6101" max="6101" width="5.140625" style="1" customWidth="1"/>
    <col min="6102" max="6104" width="5.5703125" style="1" customWidth="1"/>
    <col min="6105" max="6107" width="7.85546875" style="1" customWidth="1"/>
    <col min="6108" max="6108" width="23.28515625" style="1" customWidth="1"/>
    <col min="6109" max="6119" width="7.85546875" style="1" customWidth="1"/>
    <col min="6120" max="6120" width="21.42578125" style="1" customWidth="1"/>
    <col min="6121" max="6140" width="10.7109375" style="1" customWidth="1"/>
    <col min="6141" max="6141" width="19.85546875" style="1" customWidth="1"/>
    <col min="6142" max="6350" width="11.42578125" style="1"/>
    <col min="6351" max="6351" width="6.140625" style="1" customWidth="1"/>
    <col min="6352" max="6352" width="12.5703125" style="1" customWidth="1"/>
    <col min="6353" max="6353" width="10" style="1" customWidth="1"/>
    <col min="6354" max="6354" width="0" style="1" hidden="1" customWidth="1"/>
    <col min="6355" max="6355" width="40.28515625" style="1" customWidth="1"/>
    <col min="6356" max="6356" width="8" style="1" customWidth="1"/>
    <col min="6357" max="6357" width="5.140625" style="1" customWidth="1"/>
    <col min="6358" max="6360" width="5.5703125" style="1" customWidth="1"/>
    <col min="6361" max="6363" width="7.85546875" style="1" customWidth="1"/>
    <col min="6364" max="6364" width="23.28515625" style="1" customWidth="1"/>
    <col min="6365" max="6375" width="7.85546875" style="1" customWidth="1"/>
    <col min="6376" max="6376" width="21.42578125" style="1" customWidth="1"/>
    <col min="6377" max="6396" width="10.7109375" style="1" customWidth="1"/>
    <col min="6397" max="6397" width="19.85546875" style="1" customWidth="1"/>
    <col min="6398" max="6606" width="11.42578125" style="1"/>
    <col min="6607" max="6607" width="6.140625" style="1" customWidth="1"/>
    <col min="6608" max="6608" width="12.5703125" style="1" customWidth="1"/>
    <col min="6609" max="6609" width="10" style="1" customWidth="1"/>
    <col min="6610" max="6610" width="0" style="1" hidden="1" customWidth="1"/>
    <col min="6611" max="6611" width="40.28515625" style="1" customWidth="1"/>
    <col min="6612" max="6612" width="8" style="1" customWidth="1"/>
    <col min="6613" max="6613" width="5.140625" style="1" customWidth="1"/>
    <col min="6614" max="6616" width="5.5703125" style="1" customWidth="1"/>
    <col min="6617" max="6619" width="7.85546875" style="1" customWidth="1"/>
    <col min="6620" max="6620" width="23.28515625" style="1" customWidth="1"/>
    <col min="6621" max="6631" width="7.85546875" style="1" customWidth="1"/>
    <col min="6632" max="6632" width="21.42578125" style="1" customWidth="1"/>
    <col min="6633" max="6652" width="10.7109375" style="1" customWidth="1"/>
    <col min="6653" max="6653" width="19.85546875" style="1" customWidth="1"/>
    <col min="6654" max="6862" width="11.42578125" style="1"/>
    <col min="6863" max="6863" width="6.140625" style="1" customWidth="1"/>
    <col min="6864" max="6864" width="12.5703125" style="1" customWidth="1"/>
    <col min="6865" max="6865" width="10" style="1" customWidth="1"/>
    <col min="6866" max="6866" width="0" style="1" hidden="1" customWidth="1"/>
    <col min="6867" max="6867" width="40.28515625" style="1" customWidth="1"/>
    <col min="6868" max="6868" width="8" style="1" customWidth="1"/>
    <col min="6869" max="6869" width="5.140625" style="1" customWidth="1"/>
    <col min="6870" max="6872" width="5.5703125" style="1" customWidth="1"/>
    <col min="6873" max="6875" width="7.85546875" style="1" customWidth="1"/>
    <col min="6876" max="6876" width="23.28515625" style="1" customWidth="1"/>
    <col min="6877" max="6887" width="7.85546875" style="1" customWidth="1"/>
    <col min="6888" max="6888" width="21.42578125" style="1" customWidth="1"/>
    <col min="6889" max="6908" width="10.7109375" style="1" customWidth="1"/>
    <col min="6909" max="6909" width="19.85546875" style="1" customWidth="1"/>
    <col min="6910" max="7118" width="11.42578125" style="1"/>
    <col min="7119" max="7119" width="6.140625" style="1" customWidth="1"/>
    <col min="7120" max="7120" width="12.5703125" style="1" customWidth="1"/>
    <col min="7121" max="7121" width="10" style="1" customWidth="1"/>
    <col min="7122" max="7122" width="0" style="1" hidden="1" customWidth="1"/>
    <col min="7123" max="7123" width="40.28515625" style="1" customWidth="1"/>
    <col min="7124" max="7124" width="8" style="1" customWidth="1"/>
    <col min="7125" max="7125" width="5.140625" style="1" customWidth="1"/>
    <col min="7126" max="7128" width="5.5703125" style="1" customWidth="1"/>
    <col min="7129" max="7131" width="7.85546875" style="1" customWidth="1"/>
    <col min="7132" max="7132" width="23.28515625" style="1" customWidth="1"/>
    <col min="7133" max="7143" width="7.85546875" style="1" customWidth="1"/>
    <col min="7144" max="7144" width="21.42578125" style="1" customWidth="1"/>
    <col min="7145" max="7164" width="10.7109375" style="1" customWidth="1"/>
    <col min="7165" max="7165" width="19.85546875" style="1" customWidth="1"/>
    <col min="7166" max="7374" width="11.42578125" style="1"/>
    <col min="7375" max="7375" width="6.140625" style="1" customWidth="1"/>
    <col min="7376" max="7376" width="12.5703125" style="1" customWidth="1"/>
    <col min="7377" max="7377" width="10" style="1" customWidth="1"/>
    <col min="7378" max="7378" width="0" style="1" hidden="1" customWidth="1"/>
    <col min="7379" max="7379" width="40.28515625" style="1" customWidth="1"/>
    <col min="7380" max="7380" width="8" style="1" customWidth="1"/>
    <col min="7381" max="7381" width="5.140625" style="1" customWidth="1"/>
    <col min="7382" max="7384" width="5.5703125" style="1" customWidth="1"/>
    <col min="7385" max="7387" width="7.85546875" style="1" customWidth="1"/>
    <col min="7388" max="7388" width="23.28515625" style="1" customWidth="1"/>
    <col min="7389" max="7399" width="7.85546875" style="1" customWidth="1"/>
    <col min="7400" max="7400" width="21.42578125" style="1" customWidth="1"/>
    <col min="7401" max="7420" width="10.7109375" style="1" customWidth="1"/>
    <col min="7421" max="7421" width="19.85546875" style="1" customWidth="1"/>
    <col min="7422" max="7630" width="11.42578125" style="1"/>
    <col min="7631" max="7631" width="6.140625" style="1" customWidth="1"/>
    <col min="7632" max="7632" width="12.5703125" style="1" customWidth="1"/>
    <col min="7633" max="7633" width="10" style="1" customWidth="1"/>
    <col min="7634" max="7634" width="0" style="1" hidden="1" customWidth="1"/>
    <col min="7635" max="7635" width="40.28515625" style="1" customWidth="1"/>
    <col min="7636" max="7636" width="8" style="1" customWidth="1"/>
    <col min="7637" max="7637" width="5.140625" style="1" customWidth="1"/>
    <col min="7638" max="7640" width="5.5703125" style="1" customWidth="1"/>
    <col min="7641" max="7643" width="7.85546875" style="1" customWidth="1"/>
    <col min="7644" max="7644" width="23.28515625" style="1" customWidth="1"/>
    <col min="7645" max="7655" width="7.85546875" style="1" customWidth="1"/>
    <col min="7656" max="7656" width="21.42578125" style="1" customWidth="1"/>
    <col min="7657" max="7676" width="10.7109375" style="1" customWidth="1"/>
    <col min="7677" max="7677" width="19.85546875" style="1" customWidth="1"/>
    <col min="7678" max="7886" width="11.42578125" style="1"/>
    <col min="7887" max="7887" width="6.140625" style="1" customWidth="1"/>
    <col min="7888" max="7888" width="12.5703125" style="1" customWidth="1"/>
    <col min="7889" max="7889" width="10" style="1" customWidth="1"/>
    <col min="7890" max="7890" width="0" style="1" hidden="1" customWidth="1"/>
    <col min="7891" max="7891" width="40.28515625" style="1" customWidth="1"/>
    <col min="7892" max="7892" width="8" style="1" customWidth="1"/>
    <col min="7893" max="7893" width="5.140625" style="1" customWidth="1"/>
    <col min="7894" max="7896" width="5.5703125" style="1" customWidth="1"/>
    <col min="7897" max="7899" width="7.85546875" style="1" customWidth="1"/>
    <col min="7900" max="7900" width="23.28515625" style="1" customWidth="1"/>
    <col min="7901" max="7911" width="7.85546875" style="1" customWidth="1"/>
    <col min="7912" max="7912" width="21.42578125" style="1" customWidth="1"/>
    <col min="7913" max="7932" width="10.7109375" style="1" customWidth="1"/>
    <col min="7933" max="7933" width="19.85546875" style="1" customWidth="1"/>
    <col min="7934" max="8142" width="11.42578125" style="1"/>
    <col min="8143" max="8143" width="6.140625" style="1" customWidth="1"/>
    <col min="8144" max="8144" width="12.5703125" style="1" customWidth="1"/>
    <col min="8145" max="8145" width="10" style="1" customWidth="1"/>
    <col min="8146" max="8146" width="0" style="1" hidden="1" customWidth="1"/>
    <col min="8147" max="8147" width="40.28515625" style="1" customWidth="1"/>
    <col min="8148" max="8148" width="8" style="1" customWidth="1"/>
    <col min="8149" max="8149" width="5.140625" style="1" customWidth="1"/>
    <col min="8150" max="8152" width="5.5703125" style="1" customWidth="1"/>
    <col min="8153" max="8155" width="7.85546875" style="1" customWidth="1"/>
    <col min="8156" max="8156" width="23.28515625" style="1" customWidth="1"/>
    <col min="8157" max="8167" width="7.85546875" style="1" customWidth="1"/>
    <col min="8168" max="8168" width="21.42578125" style="1" customWidth="1"/>
    <col min="8169" max="8188" width="10.7109375" style="1" customWidth="1"/>
    <col min="8189" max="8189" width="19.85546875" style="1" customWidth="1"/>
    <col min="8190" max="8398" width="11.42578125" style="1"/>
    <col min="8399" max="8399" width="6.140625" style="1" customWidth="1"/>
    <col min="8400" max="8400" width="12.5703125" style="1" customWidth="1"/>
    <col min="8401" max="8401" width="10" style="1" customWidth="1"/>
    <col min="8402" max="8402" width="0" style="1" hidden="1" customWidth="1"/>
    <col min="8403" max="8403" width="40.28515625" style="1" customWidth="1"/>
    <col min="8404" max="8404" width="8" style="1" customWidth="1"/>
    <col min="8405" max="8405" width="5.140625" style="1" customWidth="1"/>
    <col min="8406" max="8408" width="5.5703125" style="1" customWidth="1"/>
    <col min="8409" max="8411" width="7.85546875" style="1" customWidth="1"/>
    <col min="8412" max="8412" width="23.28515625" style="1" customWidth="1"/>
    <col min="8413" max="8423" width="7.85546875" style="1" customWidth="1"/>
    <col min="8424" max="8424" width="21.42578125" style="1" customWidth="1"/>
    <col min="8425" max="8444" width="10.7109375" style="1" customWidth="1"/>
    <col min="8445" max="8445" width="19.85546875" style="1" customWidth="1"/>
    <col min="8446" max="8654" width="11.42578125" style="1"/>
    <col min="8655" max="8655" width="6.140625" style="1" customWidth="1"/>
    <col min="8656" max="8656" width="12.5703125" style="1" customWidth="1"/>
    <col min="8657" max="8657" width="10" style="1" customWidth="1"/>
    <col min="8658" max="8658" width="0" style="1" hidden="1" customWidth="1"/>
    <col min="8659" max="8659" width="40.28515625" style="1" customWidth="1"/>
    <col min="8660" max="8660" width="8" style="1" customWidth="1"/>
    <col min="8661" max="8661" width="5.140625" style="1" customWidth="1"/>
    <col min="8662" max="8664" width="5.5703125" style="1" customWidth="1"/>
    <col min="8665" max="8667" width="7.85546875" style="1" customWidth="1"/>
    <col min="8668" max="8668" width="23.28515625" style="1" customWidth="1"/>
    <col min="8669" max="8679" width="7.85546875" style="1" customWidth="1"/>
    <col min="8680" max="8680" width="21.42578125" style="1" customWidth="1"/>
    <col min="8681" max="8700" width="10.7109375" style="1" customWidth="1"/>
    <col min="8701" max="8701" width="19.85546875" style="1" customWidth="1"/>
    <col min="8702" max="8910" width="11.42578125" style="1"/>
    <col min="8911" max="8911" width="6.140625" style="1" customWidth="1"/>
    <col min="8912" max="8912" width="12.5703125" style="1" customWidth="1"/>
    <col min="8913" max="8913" width="10" style="1" customWidth="1"/>
    <col min="8914" max="8914" width="0" style="1" hidden="1" customWidth="1"/>
    <col min="8915" max="8915" width="40.28515625" style="1" customWidth="1"/>
    <col min="8916" max="8916" width="8" style="1" customWidth="1"/>
    <col min="8917" max="8917" width="5.140625" style="1" customWidth="1"/>
    <col min="8918" max="8920" width="5.5703125" style="1" customWidth="1"/>
    <col min="8921" max="8923" width="7.85546875" style="1" customWidth="1"/>
    <col min="8924" max="8924" width="23.28515625" style="1" customWidth="1"/>
    <col min="8925" max="8935" width="7.85546875" style="1" customWidth="1"/>
    <col min="8936" max="8936" width="21.42578125" style="1" customWidth="1"/>
    <col min="8937" max="8956" width="10.7109375" style="1" customWidth="1"/>
    <col min="8957" max="8957" width="19.85546875" style="1" customWidth="1"/>
    <col min="8958" max="9166" width="11.42578125" style="1"/>
    <col min="9167" max="9167" width="6.140625" style="1" customWidth="1"/>
    <col min="9168" max="9168" width="12.5703125" style="1" customWidth="1"/>
    <col min="9169" max="9169" width="10" style="1" customWidth="1"/>
    <col min="9170" max="9170" width="0" style="1" hidden="1" customWidth="1"/>
    <col min="9171" max="9171" width="40.28515625" style="1" customWidth="1"/>
    <col min="9172" max="9172" width="8" style="1" customWidth="1"/>
    <col min="9173" max="9173" width="5.140625" style="1" customWidth="1"/>
    <col min="9174" max="9176" width="5.5703125" style="1" customWidth="1"/>
    <col min="9177" max="9179" width="7.85546875" style="1" customWidth="1"/>
    <col min="9180" max="9180" width="23.28515625" style="1" customWidth="1"/>
    <col min="9181" max="9191" width="7.85546875" style="1" customWidth="1"/>
    <col min="9192" max="9192" width="21.42578125" style="1" customWidth="1"/>
    <col min="9193" max="9212" width="10.7109375" style="1" customWidth="1"/>
    <col min="9213" max="9213" width="19.85546875" style="1" customWidth="1"/>
    <col min="9214" max="9422" width="11.42578125" style="1"/>
    <col min="9423" max="9423" width="6.140625" style="1" customWidth="1"/>
    <col min="9424" max="9424" width="12.5703125" style="1" customWidth="1"/>
    <col min="9425" max="9425" width="10" style="1" customWidth="1"/>
    <col min="9426" max="9426" width="0" style="1" hidden="1" customWidth="1"/>
    <col min="9427" max="9427" width="40.28515625" style="1" customWidth="1"/>
    <col min="9428" max="9428" width="8" style="1" customWidth="1"/>
    <col min="9429" max="9429" width="5.140625" style="1" customWidth="1"/>
    <col min="9430" max="9432" width="5.5703125" style="1" customWidth="1"/>
    <col min="9433" max="9435" width="7.85546875" style="1" customWidth="1"/>
    <col min="9436" max="9436" width="23.28515625" style="1" customWidth="1"/>
    <col min="9437" max="9447" width="7.85546875" style="1" customWidth="1"/>
    <col min="9448" max="9448" width="21.42578125" style="1" customWidth="1"/>
    <col min="9449" max="9468" width="10.7109375" style="1" customWidth="1"/>
    <col min="9469" max="9469" width="19.85546875" style="1" customWidth="1"/>
    <col min="9470" max="9678" width="11.42578125" style="1"/>
    <col min="9679" max="9679" width="6.140625" style="1" customWidth="1"/>
    <col min="9680" max="9680" width="12.5703125" style="1" customWidth="1"/>
    <col min="9681" max="9681" width="10" style="1" customWidth="1"/>
    <col min="9682" max="9682" width="0" style="1" hidden="1" customWidth="1"/>
    <col min="9683" max="9683" width="40.28515625" style="1" customWidth="1"/>
    <col min="9684" max="9684" width="8" style="1" customWidth="1"/>
    <col min="9685" max="9685" width="5.140625" style="1" customWidth="1"/>
    <col min="9686" max="9688" width="5.5703125" style="1" customWidth="1"/>
    <col min="9689" max="9691" width="7.85546875" style="1" customWidth="1"/>
    <col min="9692" max="9692" width="23.28515625" style="1" customWidth="1"/>
    <col min="9693" max="9703" width="7.85546875" style="1" customWidth="1"/>
    <col min="9704" max="9704" width="21.42578125" style="1" customWidth="1"/>
    <col min="9705" max="9724" width="10.7109375" style="1" customWidth="1"/>
    <col min="9725" max="9725" width="19.85546875" style="1" customWidth="1"/>
    <col min="9726" max="9934" width="11.42578125" style="1"/>
    <col min="9935" max="9935" width="6.140625" style="1" customWidth="1"/>
    <col min="9936" max="9936" width="12.5703125" style="1" customWidth="1"/>
    <col min="9937" max="9937" width="10" style="1" customWidth="1"/>
    <col min="9938" max="9938" width="0" style="1" hidden="1" customWidth="1"/>
    <col min="9939" max="9939" width="40.28515625" style="1" customWidth="1"/>
    <col min="9940" max="9940" width="8" style="1" customWidth="1"/>
    <col min="9941" max="9941" width="5.140625" style="1" customWidth="1"/>
    <col min="9942" max="9944" width="5.5703125" style="1" customWidth="1"/>
    <col min="9945" max="9947" width="7.85546875" style="1" customWidth="1"/>
    <col min="9948" max="9948" width="23.28515625" style="1" customWidth="1"/>
    <col min="9949" max="9959" width="7.85546875" style="1" customWidth="1"/>
    <col min="9960" max="9960" width="21.42578125" style="1" customWidth="1"/>
    <col min="9961" max="9980" width="10.7109375" style="1" customWidth="1"/>
    <col min="9981" max="9981" width="19.85546875" style="1" customWidth="1"/>
    <col min="9982" max="10190" width="11.42578125" style="1"/>
    <col min="10191" max="10191" width="6.140625" style="1" customWidth="1"/>
    <col min="10192" max="10192" width="12.5703125" style="1" customWidth="1"/>
    <col min="10193" max="10193" width="10" style="1" customWidth="1"/>
    <col min="10194" max="10194" width="0" style="1" hidden="1" customWidth="1"/>
    <col min="10195" max="10195" width="40.28515625" style="1" customWidth="1"/>
    <col min="10196" max="10196" width="8" style="1" customWidth="1"/>
    <col min="10197" max="10197" width="5.140625" style="1" customWidth="1"/>
    <col min="10198" max="10200" width="5.5703125" style="1" customWidth="1"/>
    <col min="10201" max="10203" width="7.85546875" style="1" customWidth="1"/>
    <col min="10204" max="10204" width="23.28515625" style="1" customWidth="1"/>
    <col min="10205" max="10215" width="7.85546875" style="1" customWidth="1"/>
    <col min="10216" max="10216" width="21.42578125" style="1" customWidth="1"/>
    <col min="10217" max="10236" width="10.7109375" style="1" customWidth="1"/>
    <col min="10237" max="10237" width="19.85546875" style="1" customWidth="1"/>
    <col min="10238" max="10446" width="11.42578125" style="1"/>
    <col min="10447" max="10447" width="6.140625" style="1" customWidth="1"/>
    <col min="10448" max="10448" width="12.5703125" style="1" customWidth="1"/>
    <col min="10449" max="10449" width="10" style="1" customWidth="1"/>
    <col min="10450" max="10450" width="0" style="1" hidden="1" customWidth="1"/>
    <col min="10451" max="10451" width="40.28515625" style="1" customWidth="1"/>
    <col min="10452" max="10452" width="8" style="1" customWidth="1"/>
    <col min="10453" max="10453" width="5.140625" style="1" customWidth="1"/>
    <col min="10454" max="10456" width="5.5703125" style="1" customWidth="1"/>
    <col min="10457" max="10459" width="7.85546875" style="1" customWidth="1"/>
    <col min="10460" max="10460" width="23.28515625" style="1" customWidth="1"/>
    <col min="10461" max="10471" width="7.85546875" style="1" customWidth="1"/>
    <col min="10472" max="10472" width="21.42578125" style="1" customWidth="1"/>
    <col min="10473" max="10492" width="10.7109375" style="1" customWidth="1"/>
    <col min="10493" max="10493" width="19.85546875" style="1" customWidth="1"/>
    <col min="10494" max="10702" width="11.42578125" style="1"/>
    <col min="10703" max="10703" width="6.140625" style="1" customWidth="1"/>
    <col min="10704" max="10704" width="12.5703125" style="1" customWidth="1"/>
    <col min="10705" max="10705" width="10" style="1" customWidth="1"/>
    <col min="10706" max="10706" width="0" style="1" hidden="1" customWidth="1"/>
    <col min="10707" max="10707" width="40.28515625" style="1" customWidth="1"/>
    <col min="10708" max="10708" width="8" style="1" customWidth="1"/>
    <col min="10709" max="10709" width="5.140625" style="1" customWidth="1"/>
    <col min="10710" max="10712" width="5.5703125" style="1" customWidth="1"/>
    <col min="10713" max="10715" width="7.85546875" style="1" customWidth="1"/>
    <col min="10716" max="10716" width="23.28515625" style="1" customWidth="1"/>
    <col min="10717" max="10727" width="7.85546875" style="1" customWidth="1"/>
    <col min="10728" max="10728" width="21.42578125" style="1" customWidth="1"/>
    <col min="10729" max="10748" width="10.7109375" style="1" customWidth="1"/>
    <col min="10749" max="10749" width="19.85546875" style="1" customWidth="1"/>
    <col min="10750" max="10958" width="11.42578125" style="1"/>
    <col min="10959" max="10959" width="6.140625" style="1" customWidth="1"/>
    <col min="10960" max="10960" width="12.5703125" style="1" customWidth="1"/>
    <col min="10961" max="10961" width="10" style="1" customWidth="1"/>
    <col min="10962" max="10962" width="0" style="1" hidden="1" customWidth="1"/>
    <col min="10963" max="10963" width="40.28515625" style="1" customWidth="1"/>
    <col min="10964" max="10964" width="8" style="1" customWidth="1"/>
    <col min="10965" max="10965" width="5.140625" style="1" customWidth="1"/>
    <col min="10966" max="10968" width="5.5703125" style="1" customWidth="1"/>
    <col min="10969" max="10971" width="7.85546875" style="1" customWidth="1"/>
    <col min="10972" max="10972" width="23.28515625" style="1" customWidth="1"/>
    <col min="10973" max="10983" width="7.85546875" style="1" customWidth="1"/>
    <col min="10984" max="10984" width="21.42578125" style="1" customWidth="1"/>
    <col min="10985" max="11004" width="10.7109375" style="1" customWidth="1"/>
    <col min="11005" max="11005" width="19.85546875" style="1" customWidth="1"/>
    <col min="11006" max="11214" width="11.42578125" style="1"/>
    <col min="11215" max="11215" width="6.140625" style="1" customWidth="1"/>
    <col min="11216" max="11216" width="12.5703125" style="1" customWidth="1"/>
    <col min="11217" max="11217" width="10" style="1" customWidth="1"/>
    <col min="11218" max="11218" width="0" style="1" hidden="1" customWidth="1"/>
    <col min="11219" max="11219" width="40.28515625" style="1" customWidth="1"/>
    <col min="11220" max="11220" width="8" style="1" customWidth="1"/>
    <col min="11221" max="11221" width="5.140625" style="1" customWidth="1"/>
    <col min="11222" max="11224" width="5.5703125" style="1" customWidth="1"/>
    <col min="11225" max="11227" width="7.85546875" style="1" customWidth="1"/>
    <col min="11228" max="11228" width="23.28515625" style="1" customWidth="1"/>
    <col min="11229" max="11239" width="7.85546875" style="1" customWidth="1"/>
    <col min="11240" max="11240" width="21.42578125" style="1" customWidth="1"/>
    <col min="11241" max="11260" width="10.7109375" style="1" customWidth="1"/>
    <col min="11261" max="11261" width="19.85546875" style="1" customWidth="1"/>
    <col min="11262" max="11470" width="11.42578125" style="1"/>
    <col min="11471" max="11471" width="6.140625" style="1" customWidth="1"/>
    <col min="11472" max="11472" width="12.5703125" style="1" customWidth="1"/>
    <col min="11473" max="11473" width="10" style="1" customWidth="1"/>
    <col min="11474" max="11474" width="0" style="1" hidden="1" customWidth="1"/>
    <col min="11475" max="11475" width="40.28515625" style="1" customWidth="1"/>
    <col min="11476" max="11476" width="8" style="1" customWidth="1"/>
    <col min="11477" max="11477" width="5.140625" style="1" customWidth="1"/>
    <col min="11478" max="11480" width="5.5703125" style="1" customWidth="1"/>
    <col min="11481" max="11483" width="7.85546875" style="1" customWidth="1"/>
    <col min="11484" max="11484" width="23.28515625" style="1" customWidth="1"/>
    <col min="11485" max="11495" width="7.85546875" style="1" customWidth="1"/>
    <col min="11496" max="11496" width="21.42578125" style="1" customWidth="1"/>
    <col min="11497" max="11516" width="10.7109375" style="1" customWidth="1"/>
    <col min="11517" max="11517" width="19.85546875" style="1" customWidth="1"/>
    <col min="11518" max="11726" width="11.42578125" style="1"/>
    <col min="11727" max="11727" width="6.140625" style="1" customWidth="1"/>
    <col min="11728" max="11728" width="12.5703125" style="1" customWidth="1"/>
    <col min="11729" max="11729" width="10" style="1" customWidth="1"/>
    <col min="11730" max="11730" width="0" style="1" hidden="1" customWidth="1"/>
    <col min="11731" max="11731" width="40.28515625" style="1" customWidth="1"/>
    <col min="11732" max="11732" width="8" style="1" customWidth="1"/>
    <col min="11733" max="11733" width="5.140625" style="1" customWidth="1"/>
    <col min="11734" max="11736" width="5.5703125" style="1" customWidth="1"/>
    <col min="11737" max="11739" width="7.85546875" style="1" customWidth="1"/>
    <col min="11740" max="11740" width="23.28515625" style="1" customWidth="1"/>
    <col min="11741" max="11751" width="7.85546875" style="1" customWidth="1"/>
    <col min="11752" max="11752" width="21.42578125" style="1" customWidth="1"/>
    <col min="11753" max="11772" width="10.7109375" style="1" customWidth="1"/>
    <col min="11773" max="11773" width="19.85546875" style="1" customWidth="1"/>
    <col min="11774" max="11982" width="11.42578125" style="1"/>
    <col min="11983" max="11983" width="6.140625" style="1" customWidth="1"/>
    <col min="11984" max="11984" width="12.5703125" style="1" customWidth="1"/>
    <col min="11985" max="11985" width="10" style="1" customWidth="1"/>
    <col min="11986" max="11986" width="0" style="1" hidden="1" customWidth="1"/>
    <col min="11987" max="11987" width="40.28515625" style="1" customWidth="1"/>
    <col min="11988" max="11988" width="8" style="1" customWidth="1"/>
    <col min="11989" max="11989" width="5.140625" style="1" customWidth="1"/>
    <col min="11990" max="11992" width="5.5703125" style="1" customWidth="1"/>
    <col min="11993" max="11995" width="7.85546875" style="1" customWidth="1"/>
    <col min="11996" max="11996" width="23.28515625" style="1" customWidth="1"/>
    <col min="11997" max="12007" width="7.85546875" style="1" customWidth="1"/>
    <col min="12008" max="12008" width="21.42578125" style="1" customWidth="1"/>
    <col min="12009" max="12028" width="10.7109375" style="1" customWidth="1"/>
    <col min="12029" max="12029" width="19.85546875" style="1" customWidth="1"/>
    <col min="12030" max="12238" width="11.42578125" style="1"/>
    <col min="12239" max="12239" width="6.140625" style="1" customWidth="1"/>
    <col min="12240" max="12240" width="12.5703125" style="1" customWidth="1"/>
    <col min="12241" max="12241" width="10" style="1" customWidth="1"/>
    <col min="12242" max="12242" width="0" style="1" hidden="1" customWidth="1"/>
    <col min="12243" max="12243" width="40.28515625" style="1" customWidth="1"/>
    <col min="12244" max="12244" width="8" style="1" customWidth="1"/>
    <col min="12245" max="12245" width="5.140625" style="1" customWidth="1"/>
    <col min="12246" max="12248" width="5.5703125" style="1" customWidth="1"/>
    <col min="12249" max="12251" width="7.85546875" style="1" customWidth="1"/>
    <col min="12252" max="12252" width="23.28515625" style="1" customWidth="1"/>
    <col min="12253" max="12263" width="7.85546875" style="1" customWidth="1"/>
    <col min="12264" max="12264" width="21.42578125" style="1" customWidth="1"/>
    <col min="12265" max="12284" width="10.7109375" style="1" customWidth="1"/>
    <col min="12285" max="12285" width="19.85546875" style="1" customWidth="1"/>
    <col min="12286" max="12494" width="11.42578125" style="1"/>
    <col min="12495" max="12495" width="6.140625" style="1" customWidth="1"/>
    <col min="12496" max="12496" width="12.5703125" style="1" customWidth="1"/>
    <col min="12497" max="12497" width="10" style="1" customWidth="1"/>
    <col min="12498" max="12498" width="0" style="1" hidden="1" customWidth="1"/>
    <col min="12499" max="12499" width="40.28515625" style="1" customWidth="1"/>
    <col min="12500" max="12500" width="8" style="1" customWidth="1"/>
    <col min="12501" max="12501" width="5.140625" style="1" customWidth="1"/>
    <col min="12502" max="12504" width="5.5703125" style="1" customWidth="1"/>
    <col min="12505" max="12507" width="7.85546875" style="1" customWidth="1"/>
    <col min="12508" max="12508" width="23.28515625" style="1" customWidth="1"/>
    <col min="12509" max="12519" width="7.85546875" style="1" customWidth="1"/>
    <col min="12520" max="12520" width="21.42578125" style="1" customWidth="1"/>
    <col min="12521" max="12540" width="10.7109375" style="1" customWidth="1"/>
    <col min="12541" max="12541" width="19.85546875" style="1" customWidth="1"/>
    <col min="12542" max="12750" width="11.42578125" style="1"/>
    <col min="12751" max="12751" width="6.140625" style="1" customWidth="1"/>
    <col min="12752" max="12752" width="12.5703125" style="1" customWidth="1"/>
    <col min="12753" max="12753" width="10" style="1" customWidth="1"/>
    <col min="12754" max="12754" width="0" style="1" hidden="1" customWidth="1"/>
    <col min="12755" max="12755" width="40.28515625" style="1" customWidth="1"/>
    <col min="12756" max="12756" width="8" style="1" customWidth="1"/>
    <col min="12757" max="12757" width="5.140625" style="1" customWidth="1"/>
    <col min="12758" max="12760" width="5.5703125" style="1" customWidth="1"/>
    <col min="12761" max="12763" width="7.85546875" style="1" customWidth="1"/>
    <col min="12764" max="12764" width="23.28515625" style="1" customWidth="1"/>
    <col min="12765" max="12775" width="7.85546875" style="1" customWidth="1"/>
    <col min="12776" max="12776" width="21.42578125" style="1" customWidth="1"/>
    <col min="12777" max="12796" width="10.7109375" style="1" customWidth="1"/>
    <col min="12797" max="12797" width="19.85546875" style="1" customWidth="1"/>
    <col min="12798" max="13006" width="11.42578125" style="1"/>
    <col min="13007" max="13007" width="6.140625" style="1" customWidth="1"/>
    <col min="13008" max="13008" width="12.5703125" style="1" customWidth="1"/>
    <col min="13009" max="13009" width="10" style="1" customWidth="1"/>
    <col min="13010" max="13010" width="0" style="1" hidden="1" customWidth="1"/>
    <col min="13011" max="13011" width="40.28515625" style="1" customWidth="1"/>
    <col min="13012" max="13012" width="8" style="1" customWidth="1"/>
    <col min="13013" max="13013" width="5.140625" style="1" customWidth="1"/>
    <col min="13014" max="13016" width="5.5703125" style="1" customWidth="1"/>
    <col min="13017" max="13019" width="7.85546875" style="1" customWidth="1"/>
    <col min="13020" max="13020" width="23.28515625" style="1" customWidth="1"/>
    <col min="13021" max="13031" width="7.85546875" style="1" customWidth="1"/>
    <col min="13032" max="13032" width="21.42578125" style="1" customWidth="1"/>
    <col min="13033" max="13052" width="10.7109375" style="1" customWidth="1"/>
    <col min="13053" max="13053" width="19.85546875" style="1" customWidth="1"/>
    <col min="13054" max="13262" width="11.42578125" style="1"/>
    <col min="13263" max="13263" width="6.140625" style="1" customWidth="1"/>
    <col min="13264" max="13264" width="12.5703125" style="1" customWidth="1"/>
    <col min="13265" max="13265" width="10" style="1" customWidth="1"/>
    <col min="13266" max="13266" width="0" style="1" hidden="1" customWidth="1"/>
    <col min="13267" max="13267" width="40.28515625" style="1" customWidth="1"/>
    <col min="13268" max="13268" width="8" style="1" customWidth="1"/>
    <col min="13269" max="13269" width="5.140625" style="1" customWidth="1"/>
    <col min="13270" max="13272" width="5.5703125" style="1" customWidth="1"/>
    <col min="13273" max="13275" width="7.85546875" style="1" customWidth="1"/>
    <col min="13276" max="13276" width="23.28515625" style="1" customWidth="1"/>
    <col min="13277" max="13287" width="7.85546875" style="1" customWidth="1"/>
    <col min="13288" max="13288" width="21.42578125" style="1" customWidth="1"/>
    <col min="13289" max="13308" width="10.7109375" style="1" customWidth="1"/>
    <col min="13309" max="13309" width="19.85546875" style="1" customWidth="1"/>
    <col min="13310" max="13518" width="11.42578125" style="1"/>
    <col min="13519" max="13519" width="6.140625" style="1" customWidth="1"/>
    <col min="13520" max="13520" width="12.5703125" style="1" customWidth="1"/>
    <col min="13521" max="13521" width="10" style="1" customWidth="1"/>
    <col min="13522" max="13522" width="0" style="1" hidden="1" customWidth="1"/>
    <col min="13523" max="13523" width="40.28515625" style="1" customWidth="1"/>
    <col min="13524" max="13524" width="8" style="1" customWidth="1"/>
    <col min="13525" max="13525" width="5.140625" style="1" customWidth="1"/>
    <col min="13526" max="13528" width="5.5703125" style="1" customWidth="1"/>
    <col min="13529" max="13531" width="7.85546875" style="1" customWidth="1"/>
    <col min="13532" max="13532" width="23.28515625" style="1" customWidth="1"/>
    <col min="13533" max="13543" width="7.85546875" style="1" customWidth="1"/>
    <col min="13544" max="13544" width="21.42578125" style="1" customWidth="1"/>
    <col min="13545" max="13564" width="10.7109375" style="1" customWidth="1"/>
    <col min="13565" max="13565" width="19.85546875" style="1" customWidth="1"/>
    <col min="13566" max="13774" width="11.42578125" style="1"/>
    <col min="13775" max="13775" width="6.140625" style="1" customWidth="1"/>
    <col min="13776" max="13776" width="12.5703125" style="1" customWidth="1"/>
    <col min="13777" max="13777" width="10" style="1" customWidth="1"/>
    <col min="13778" max="13778" width="0" style="1" hidden="1" customWidth="1"/>
    <col min="13779" max="13779" width="40.28515625" style="1" customWidth="1"/>
    <col min="13780" max="13780" width="8" style="1" customWidth="1"/>
    <col min="13781" max="13781" width="5.140625" style="1" customWidth="1"/>
    <col min="13782" max="13784" width="5.5703125" style="1" customWidth="1"/>
    <col min="13785" max="13787" width="7.85546875" style="1" customWidth="1"/>
    <col min="13788" max="13788" width="23.28515625" style="1" customWidth="1"/>
    <col min="13789" max="13799" width="7.85546875" style="1" customWidth="1"/>
    <col min="13800" max="13800" width="21.42578125" style="1" customWidth="1"/>
    <col min="13801" max="13820" width="10.7109375" style="1" customWidth="1"/>
    <col min="13821" max="13821" width="19.85546875" style="1" customWidth="1"/>
    <col min="13822" max="14030" width="11.42578125" style="1"/>
    <col min="14031" max="14031" width="6.140625" style="1" customWidth="1"/>
    <col min="14032" max="14032" width="12.5703125" style="1" customWidth="1"/>
    <col min="14033" max="14033" width="10" style="1" customWidth="1"/>
    <col min="14034" max="14034" width="0" style="1" hidden="1" customWidth="1"/>
    <col min="14035" max="14035" width="40.28515625" style="1" customWidth="1"/>
    <col min="14036" max="14036" width="8" style="1" customWidth="1"/>
    <col min="14037" max="14037" width="5.140625" style="1" customWidth="1"/>
    <col min="14038" max="14040" width="5.5703125" style="1" customWidth="1"/>
    <col min="14041" max="14043" width="7.85546875" style="1" customWidth="1"/>
    <col min="14044" max="14044" width="23.28515625" style="1" customWidth="1"/>
    <col min="14045" max="14055" width="7.85546875" style="1" customWidth="1"/>
    <col min="14056" max="14056" width="21.42578125" style="1" customWidth="1"/>
    <col min="14057" max="14076" width="10.7109375" style="1" customWidth="1"/>
    <col min="14077" max="14077" width="19.85546875" style="1" customWidth="1"/>
    <col min="14078" max="14286" width="11.42578125" style="1"/>
    <col min="14287" max="14287" width="6.140625" style="1" customWidth="1"/>
    <col min="14288" max="14288" width="12.5703125" style="1" customWidth="1"/>
    <col min="14289" max="14289" width="10" style="1" customWidth="1"/>
    <col min="14290" max="14290" width="0" style="1" hidden="1" customWidth="1"/>
    <col min="14291" max="14291" width="40.28515625" style="1" customWidth="1"/>
    <col min="14292" max="14292" width="8" style="1" customWidth="1"/>
    <col min="14293" max="14293" width="5.140625" style="1" customWidth="1"/>
    <col min="14294" max="14296" width="5.5703125" style="1" customWidth="1"/>
    <col min="14297" max="14299" width="7.85546875" style="1" customWidth="1"/>
    <col min="14300" max="14300" width="23.28515625" style="1" customWidth="1"/>
    <col min="14301" max="14311" width="7.85546875" style="1" customWidth="1"/>
    <col min="14312" max="14312" width="21.42578125" style="1" customWidth="1"/>
    <col min="14313" max="14332" width="10.7109375" style="1" customWidth="1"/>
    <col min="14333" max="14333" width="19.85546875" style="1" customWidth="1"/>
    <col min="14334" max="14542" width="11.42578125" style="1"/>
    <col min="14543" max="14543" width="6.140625" style="1" customWidth="1"/>
    <col min="14544" max="14544" width="12.5703125" style="1" customWidth="1"/>
    <col min="14545" max="14545" width="10" style="1" customWidth="1"/>
    <col min="14546" max="14546" width="0" style="1" hidden="1" customWidth="1"/>
    <col min="14547" max="14547" width="40.28515625" style="1" customWidth="1"/>
    <col min="14548" max="14548" width="8" style="1" customWidth="1"/>
    <col min="14549" max="14549" width="5.140625" style="1" customWidth="1"/>
    <col min="14550" max="14552" width="5.5703125" style="1" customWidth="1"/>
    <col min="14553" max="14555" width="7.85546875" style="1" customWidth="1"/>
    <col min="14556" max="14556" width="23.28515625" style="1" customWidth="1"/>
    <col min="14557" max="14567" width="7.85546875" style="1" customWidth="1"/>
    <col min="14568" max="14568" width="21.42578125" style="1" customWidth="1"/>
    <col min="14569" max="14588" width="10.7109375" style="1" customWidth="1"/>
    <col min="14589" max="14589" width="19.85546875" style="1" customWidth="1"/>
    <col min="14590" max="14798" width="11.42578125" style="1"/>
    <col min="14799" max="14799" width="6.140625" style="1" customWidth="1"/>
    <col min="14800" max="14800" width="12.5703125" style="1" customWidth="1"/>
    <col min="14801" max="14801" width="10" style="1" customWidth="1"/>
    <col min="14802" max="14802" width="0" style="1" hidden="1" customWidth="1"/>
    <col min="14803" max="14803" width="40.28515625" style="1" customWidth="1"/>
    <col min="14804" max="14804" width="8" style="1" customWidth="1"/>
    <col min="14805" max="14805" width="5.140625" style="1" customWidth="1"/>
    <col min="14806" max="14808" width="5.5703125" style="1" customWidth="1"/>
    <col min="14809" max="14811" width="7.85546875" style="1" customWidth="1"/>
    <col min="14812" max="14812" width="23.28515625" style="1" customWidth="1"/>
    <col min="14813" max="14823" width="7.85546875" style="1" customWidth="1"/>
    <col min="14824" max="14824" width="21.42578125" style="1" customWidth="1"/>
    <col min="14825" max="14844" width="10.7109375" style="1" customWidth="1"/>
    <col min="14845" max="14845" width="19.85546875" style="1" customWidth="1"/>
    <col min="14846" max="15054" width="11.42578125" style="1"/>
    <col min="15055" max="15055" width="6.140625" style="1" customWidth="1"/>
    <col min="15056" max="15056" width="12.5703125" style="1" customWidth="1"/>
    <col min="15057" max="15057" width="10" style="1" customWidth="1"/>
    <col min="15058" max="15058" width="0" style="1" hidden="1" customWidth="1"/>
    <col min="15059" max="15059" width="40.28515625" style="1" customWidth="1"/>
    <col min="15060" max="15060" width="8" style="1" customWidth="1"/>
    <col min="15061" max="15061" width="5.140625" style="1" customWidth="1"/>
    <col min="15062" max="15064" width="5.5703125" style="1" customWidth="1"/>
    <col min="15065" max="15067" width="7.85546875" style="1" customWidth="1"/>
    <col min="15068" max="15068" width="23.28515625" style="1" customWidth="1"/>
    <col min="15069" max="15079" width="7.85546875" style="1" customWidth="1"/>
    <col min="15080" max="15080" width="21.42578125" style="1" customWidth="1"/>
    <col min="15081" max="15100" width="10.7109375" style="1" customWidth="1"/>
    <col min="15101" max="15101" width="19.85546875" style="1" customWidth="1"/>
    <col min="15102" max="15310" width="11.42578125" style="1"/>
    <col min="15311" max="15311" width="6.140625" style="1" customWidth="1"/>
    <col min="15312" max="15312" width="12.5703125" style="1" customWidth="1"/>
    <col min="15313" max="15313" width="10" style="1" customWidth="1"/>
    <col min="15314" max="15314" width="0" style="1" hidden="1" customWidth="1"/>
    <col min="15315" max="15315" width="40.28515625" style="1" customWidth="1"/>
    <col min="15316" max="15316" width="8" style="1" customWidth="1"/>
    <col min="15317" max="15317" width="5.140625" style="1" customWidth="1"/>
    <col min="15318" max="15320" width="5.5703125" style="1" customWidth="1"/>
    <col min="15321" max="15323" width="7.85546875" style="1" customWidth="1"/>
    <col min="15324" max="15324" width="23.28515625" style="1" customWidth="1"/>
    <col min="15325" max="15335" width="7.85546875" style="1" customWidth="1"/>
    <col min="15336" max="15336" width="21.42578125" style="1" customWidth="1"/>
    <col min="15337" max="15356" width="10.7109375" style="1" customWidth="1"/>
    <col min="15357" max="15357" width="19.85546875" style="1" customWidth="1"/>
    <col min="15358" max="15566" width="11.42578125" style="1"/>
    <col min="15567" max="15567" width="6.140625" style="1" customWidth="1"/>
    <col min="15568" max="15568" width="12.5703125" style="1" customWidth="1"/>
    <col min="15569" max="15569" width="10" style="1" customWidth="1"/>
    <col min="15570" max="15570" width="0" style="1" hidden="1" customWidth="1"/>
    <col min="15571" max="15571" width="40.28515625" style="1" customWidth="1"/>
    <col min="15572" max="15572" width="8" style="1" customWidth="1"/>
    <col min="15573" max="15573" width="5.140625" style="1" customWidth="1"/>
    <col min="15574" max="15576" width="5.5703125" style="1" customWidth="1"/>
    <col min="15577" max="15579" width="7.85546875" style="1" customWidth="1"/>
    <col min="15580" max="15580" width="23.28515625" style="1" customWidth="1"/>
    <col min="15581" max="15591" width="7.85546875" style="1" customWidth="1"/>
    <col min="15592" max="15592" width="21.42578125" style="1" customWidth="1"/>
    <col min="15593" max="15612" width="10.7109375" style="1" customWidth="1"/>
    <col min="15613" max="15613" width="19.85546875" style="1" customWidth="1"/>
    <col min="15614" max="15822" width="11.42578125" style="1"/>
    <col min="15823" max="15823" width="6.140625" style="1" customWidth="1"/>
    <col min="15824" max="15824" width="12.5703125" style="1" customWidth="1"/>
    <col min="15825" max="15825" width="10" style="1" customWidth="1"/>
    <col min="15826" max="15826" width="0" style="1" hidden="1" customWidth="1"/>
    <col min="15827" max="15827" width="40.28515625" style="1" customWidth="1"/>
    <col min="15828" max="15828" width="8" style="1" customWidth="1"/>
    <col min="15829" max="15829" width="5.140625" style="1" customWidth="1"/>
    <col min="15830" max="15832" width="5.5703125" style="1" customWidth="1"/>
    <col min="15833" max="15835" width="7.85546875" style="1" customWidth="1"/>
    <col min="15836" max="15836" width="23.28515625" style="1" customWidth="1"/>
    <col min="15837" max="15847" width="7.85546875" style="1" customWidth="1"/>
    <col min="15848" max="15848" width="21.42578125" style="1" customWidth="1"/>
    <col min="15849" max="15868" width="10.7109375" style="1" customWidth="1"/>
    <col min="15869" max="15869" width="19.85546875" style="1" customWidth="1"/>
    <col min="15870" max="16078" width="11.42578125" style="1"/>
    <col min="16079" max="16079" width="6.140625" style="1" customWidth="1"/>
    <col min="16080" max="16080" width="12.5703125" style="1" customWidth="1"/>
    <col min="16081" max="16081" width="10" style="1" customWidth="1"/>
    <col min="16082" max="16082" width="0" style="1" hidden="1" customWidth="1"/>
    <col min="16083" max="16083" width="40.28515625" style="1" customWidth="1"/>
    <col min="16084" max="16084" width="8" style="1" customWidth="1"/>
    <col min="16085" max="16085" width="5.140625" style="1" customWidth="1"/>
    <col min="16086" max="16088" width="5.5703125" style="1" customWidth="1"/>
    <col min="16089" max="16091" width="7.85546875" style="1" customWidth="1"/>
    <col min="16092" max="16092" width="23.28515625" style="1" customWidth="1"/>
    <col min="16093" max="16103" width="7.85546875" style="1" customWidth="1"/>
    <col min="16104" max="16104" width="21.42578125" style="1" customWidth="1"/>
    <col min="16105" max="16124" width="10.7109375" style="1" customWidth="1"/>
    <col min="16125" max="16125" width="19.85546875" style="1" customWidth="1"/>
    <col min="16126" max="16384" width="11.42578125" style="1"/>
  </cols>
  <sheetData>
    <row r="1" spans="1:45" ht="18" x14ac:dyDescent="0.25">
      <c r="A1" s="303" t="s">
        <v>0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</row>
    <row r="2" spans="1:45" x14ac:dyDescent="0.2">
      <c r="A2" s="2" t="s">
        <v>350</v>
      </c>
      <c r="B2" s="3"/>
      <c r="C2" s="3"/>
      <c r="D2" s="3"/>
      <c r="E2" s="5"/>
      <c r="F2" s="4"/>
      <c r="G2" s="4"/>
      <c r="H2" s="3"/>
      <c r="I2" s="3"/>
      <c r="J2" s="3"/>
      <c r="K2" s="3"/>
      <c r="L2" s="3"/>
      <c r="M2" s="3"/>
      <c r="N2" s="3"/>
      <c r="O2" s="3"/>
      <c r="P2" s="5"/>
    </row>
    <row r="3" spans="1:45" x14ac:dyDescent="0.2">
      <c r="A3" s="305" t="s">
        <v>229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</row>
    <row r="4" spans="1:45" x14ac:dyDescent="0.2">
      <c r="A4" s="3"/>
      <c r="B4" s="5"/>
      <c r="C4" s="5"/>
      <c r="D4" s="5"/>
      <c r="E4" s="5"/>
      <c r="F4" s="4"/>
      <c r="G4" s="4"/>
      <c r="H4" s="7"/>
      <c r="I4" s="5"/>
      <c r="J4" s="5"/>
      <c r="K4" s="5"/>
      <c r="L4" s="89"/>
      <c r="M4" s="5"/>
      <c r="N4" s="5"/>
      <c r="O4" s="5"/>
      <c r="P4" s="5"/>
    </row>
    <row r="5" spans="1:45" x14ac:dyDescent="0.2">
      <c r="A5" s="2"/>
      <c r="B5" s="5"/>
      <c r="C5" s="5"/>
      <c r="D5" s="5"/>
      <c r="E5" s="5"/>
      <c r="F5" s="4"/>
      <c r="G5" s="4"/>
      <c r="H5" s="7"/>
      <c r="I5" s="5"/>
      <c r="J5" s="5"/>
      <c r="K5" s="5"/>
      <c r="L5" s="89"/>
      <c r="M5" s="5"/>
      <c r="N5" s="5"/>
      <c r="O5" s="5"/>
      <c r="P5" s="5"/>
    </row>
    <row r="6" spans="1:45" ht="15" customHeight="1" x14ac:dyDescent="0.2">
      <c r="A6" s="307" t="s">
        <v>5</v>
      </c>
      <c r="B6" s="307" t="s">
        <v>6</v>
      </c>
      <c r="C6" s="307" t="s">
        <v>92</v>
      </c>
      <c r="D6" s="307" t="s">
        <v>7</v>
      </c>
      <c r="E6" s="309" t="s">
        <v>8</v>
      </c>
      <c r="F6" s="8" t="s">
        <v>9</v>
      </c>
      <c r="G6" s="309" t="s">
        <v>134</v>
      </c>
      <c r="H6" s="307" t="s">
        <v>10</v>
      </c>
      <c r="I6" s="309" t="s">
        <v>11</v>
      </c>
      <c r="J6" s="311" t="s">
        <v>12</v>
      </c>
      <c r="K6" s="312"/>
      <c r="L6" s="312"/>
      <c r="M6" s="313"/>
      <c r="N6" s="311" t="s">
        <v>13</v>
      </c>
      <c r="O6" s="313"/>
      <c r="P6" s="309" t="s">
        <v>14</v>
      </c>
    </row>
    <row r="7" spans="1:45" ht="22.5" x14ac:dyDescent="0.2">
      <c r="A7" s="308"/>
      <c r="B7" s="308"/>
      <c r="C7" s="308"/>
      <c r="D7" s="308"/>
      <c r="E7" s="310"/>
      <c r="F7" s="9"/>
      <c r="G7" s="310"/>
      <c r="H7" s="308"/>
      <c r="I7" s="310"/>
      <c r="J7" s="8" t="s">
        <v>17</v>
      </c>
      <c r="K7" s="8" t="s">
        <v>18</v>
      </c>
      <c r="L7" s="8" t="s">
        <v>19</v>
      </c>
      <c r="M7" s="10" t="s">
        <v>20</v>
      </c>
      <c r="N7" s="11" t="s">
        <v>21</v>
      </c>
      <c r="O7" s="11" t="s">
        <v>22</v>
      </c>
      <c r="P7" s="310"/>
    </row>
    <row r="8" spans="1:45" s="37" customFormat="1" x14ac:dyDescent="0.2">
      <c r="A8" s="40"/>
      <c r="B8" s="40"/>
      <c r="C8" s="40"/>
      <c r="D8" s="40"/>
      <c r="E8" s="19"/>
      <c r="F8" s="14"/>
      <c r="G8" s="78"/>
      <c r="H8" s="15" t="s">
        <v>47</v>
      </c>
      <c r="I8" s="16"/>
      <c r="J8" s="13"/>
      <c r="K8" s="41"/>
      <c r="L8" s="41"/>
      <c r="M8" s="42"/>
      <c r="N8" s="18"/>
      <c r="O8" s="18"/>
      <c r="P8" s="19"/>
    </row>
    <row r="9" spans="1:45" s="37" customFormat="1" x14ac:dyDescent="0.2">
      <c r="A9" s="247"/>
      <c r="B9" s="247"/>
      <c r="C9" s="247"/>
      <c r="D9" s="247"/>
      <c r="E9" s="34"/>
      <c r="F9" s="39"/>
      <c r="G9" s="80"/>
      <c r="H9" s="69" t="s">
        <v>47</v>
      </c>
      <c r="I9" s="44">
        <v>224303</v>
      </c>
      <c r="J9" s="32" t="s">
        <v>51</v>
      </c>
      <c r="K9" s="32" t="s">
        <v>50</v>
      </c>
      <c r="L9" s="32" t="s">
        <v>106</v>
      </c>
      <c r="M9" s="33" t="s">
        <v>106</v>
      </c>
      <c r="N9" s="45"/>
      <c r="O9" s="45"/>
      <c r="P9" s="34"/>
    </row>
    <row r="10" spans="1:45" s="37" customFormat="1" x14ac:dyDescent="0.2">
      <c r="A10" s="247"/>
      <c r="B10" s="247"/>
      <c r="C10" s="247"/>
      <c r="D10" s="247"/>
      <c r="E10" s="34"/>
      <c r="F10" s="39"/>
      <c r="G10" s="80"/>
      <c r="H10" s="69" t="s">
        <v>47</v>
      </c>
      <c r="I10" s="44">
        <v>224303</v>
      </c>
      <c r="J10" s="32"/>
      <c r="K10" s="32"/>
      <c r="L10" s="32" t="s">
        <v>51</v>
      </c>
      <c r="M10" s="33" t="s">
        <v>51</v>
      </c>
      <c r="N10" s="45"/>
      <c r="O10" s="45"/>
      <c r="P10" s="34"/>
    </row>
    <row r="11" spans="1:45" s="56" customFormat="1" x14ac:dyDescent="0.2">
      <c r="A11" s="53"/>
      <c r="B11" s="53"/>
      <c r="C11" s="53"/>
      <c r="D11" s="53"/>
      <c r="E11" s="53"/>
      <c r="F11" s="20"/>
      <c r="G11" s="20"/>
      <c r="H11" s="54" t="s">
        <v>61</v>
      </c>
      <c r="I11" s="19"/>
      <c r="J11" s="41"/>
      <c r="K11" s="41"/>
      <c r="L11" s="41"/>
      <c r="M11" s="41"/>
      <c r="N11" s="55"/>
      <c r="O11" s="55"/>
      <c r="P11" s="19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</row>
    <row r="12" spans="1:45" s="56" customFormat="1" ht="22.5" x14ac:dyDescent="0.2">
      <c r="A12" s="247"/>
      <c r="B12" s="247"/>
      <c r="C12" s="247" t="s">
        <v>115</v>
      </c>
      <c r="D12" s="247" t="s">
        <v>24</v>
      </c>
      <c r="E12" s="220">
        <v>960054</v>
      </c>
      <c r="F12" s="221"/>
      <c r="G12" s="246"/>
      <c r="H12" s="61" t="s">
        <v>72</v>
      </c>
      <c r="I12" s="38"/>
      <c r="J12" s="32" t="s">
        <v>26</v>
      </c>
      <c r="K12" s="32" t="s">
        <v>27</v>
      </c>
      <c r="L12" s="32" t="s">
        <v>28</v>
      </c>
      <c r="M12" s="33" t="s">
        <v>36</v>
      </c>
      <c r="N12" s="71">
        <v>42191</v>
      </c>
      <c r="O12" s="71">
        <v>42923</v>
      </c>
      <c r="P12" s="50">
        <v>35</v>
      </c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</row>
    <row r="13" spans="1:45" s="56" customFormat="1" ht="22.5" x14ac:dyDescent="0.2">
      <c r="A13" s="247"/>
      <c r="B13" s="247"/>
      <c r="C13" s="247" t="s">
        <v>115</v>
      </c>
      <c r="D13" s="247" t="s">
        <v>24</v>
      </c>
      <c r="E13" s="220">
        <v>960032</v>
      </c>
      <c r="F13" s="221"/>
      <c r="G13" s="246"/>
      <c r="H13" s="61" t="s">
        <v>72</v>
      </c>
      <c r="I13" s="38"/>
      <c r="J13" s="32" t="s">
        <v>26</v>
      </c>
      <c r="K13" s="32" t="s">
        <v>27</v>
      </c>
      <c r="L13" s="32" t="s">
        <v>28</v>
      </c>
      <c r="M13" s="33" t="s">
        <v>36</v>
      </c>
      <c r="N13" s="71">
        <v>42191</v>
      </c>
      <c r="O13" s="71">
        <v>42923</v>
      </c>
      <c r="P13" s="50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</row>
    <row r="14" spans="1:45" s="56" customFormat="1" x14ac:dyDescent="0.2">
      <c r="A14" s="247"/>
      <c r="B14" s="247" t="s">
        <v>93</v>
      </c>
      <c r="C14" s="247" t="s">
        <v>116</v>
      </c>
      <c r="D14" s="247" t="s">
        <v>130</v>
      </c>
      <c r="E14" s="220">
        <v>1020089</v>
      </c>
      <c r="F14" s="221"/>
      <c r="G14" s="246"/>
      <c r="H14" s="24" t="s">
        <v>142</v>
      </c>
      <c r="I14" s="38"/>
      <c r="J14" s="32" t="s">
        <v>50</v>
      </c>
      <c r="K14" s="32" t="s">
        <v>106</v>
      </c>
      <c r="L14" s="32" t="s">
        <v>106</v>
      </c>
      <c r="M14" s="33"/>
      <c r="N14" s="71">
        <v>42275</v>
      </c>
      <c r="O14" s="71">
        <v>42641</v>
      </c>
      <c r="P14" s="50">
        <v>35</v>
      </c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</row>
    <row r="15" spans="1:45" s="56" customFormat="1" x14ac:dyDescent="0.2">
      <c r="A15" s="247"/>
      <c r="B15" s="247" t="s">
        <v>93</v>
      </c>
      <c r="C15" s="247" t="s">
        <v>116</v>
      </c>
      <c r="D15" s="247"/>
      <c r="E15" s="220"/>
      <c r="F15" s="221"/>
      <c r="G15" s="246"/>
      <c r="H15" s="24" t="s">
        <v>142</v>
      </c>
      <c r="I15" s="38">
        <v>839312</v>
      </c>
      <c r="J15" s="32"/>
      <c r="K15" s="32" t="s">
        <v>51</v>
      </c>
      <c r="L15" s="32" t="s">
        <v>50</v>
      </c>
      <c r="M15" s="33" t="s">
        <v>106</v>
      </c>
      <c r="N15" s="71"/>
      <c r="O15" s="71"/>
      <c r="P15" s="50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</row>
    <row r="16" spans="1:45" s="56" customFormat="1" x14ac:dyDescent="0.2">
      <c r="A16" s="247"/>
      <c r="B16" s="247" t="s">
        <v>93</v>
      </c>
      <c r="C16" s="247" t="s">
        <v>116</v>
      </c>
      <c r="D16" s="247" t="s">
        <v>130</v>
      </c>
      <c r="E16" s="220">
        <v>1020092</v>
      </c>
      <c r="F16" s="221"/>
      <c r="G16" s="246"/>
      <c r="H16" s="24" t="s">
        <v>61</v>
      </c>
      <c r="I16" s="38"/>
      <c r="J16" s="32" t="s">
        <v>50</v>
      </c>
      <c r="K16" s="32" t="s">
        <v>106</v>
      </c>
      <c r="L16" s="32" t="s">
        <v>106</v>
      </c>
      <c r="M16" s="33"/>
      <c r="N16" s="71">
        <v>42275</v>
      </c>
      <c r="O16" s="71">
        <v>42641</v>
      </c>
      <c r="P16" s="50">
        <v>35</v>
      </c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</row>
    <row r="17" spans="1:45" s="56" customFormat="1" x14ac:dyDescent="0.2">
      <c r="A17" s="247"/>
      <c r="B17" s="247" t="s">
        <v>93</v>
      </c>
      <c r="C17" s="247" t="s">
        <v>116</v>
      </c>
      <c r="D17" s="247"/>
      <c r="E17" s="220">
        <v>1020130</v>
      </c>
      <c r="F17" s="221"/>
      <c r="G17" s="246"/>
      <c r="H17" s="24" t="s">
        <v>61</v>
      </c>
      <c r="I17" s="38"/>
      <c r="J17" s="32" t="s">
        <v>50</v>
      </c>
      <c r="K17" s="32" t="s">
        <v>106</v>
      </c>
      <c r="L17" s="32" t="s">
        <v>106</v>
      </c>
      <c r="M17" s="33"/>
      <c r="N17" s="71">
        <v>42275</v>
      </c>
      <c r="O17" s="71">
        <v>42641</v>
      </c>
      <c r="P17" s="50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</row>
    <row r="18" spans="1:45" s="37" customFormat="1" x14ac:dyDescent="0.2">
      <c r="A18" s="247"/>
      <c r="B18" s="247" t="s">
        <v>93</v>
      </c>
      <c r="C18" s="247"/>
      <c r="D18" s="247"/>
      <c r="E18" s="220"/>
      <c r="F18" s="221"/>
      <c r="G18" s="246"/>
      <c r="H18" s="61" t="s">
        <v>61</v>
      </c>
      <c r="I18" s="38"/>
      <c r="J18" s="32"/>
      <c r="K18" s="32" t="s">
        <v>51</v>
      </c>
      <c r="L18" s="32" t="s">
        <v>50</v>
      </c>
      <c r="M18" s="33" t="s">
        <v>106</v>
      </c>
      <c r="N18" s="71"/>
      <c r="O18" s="71"/>
      <c r="P18" s="50"/>
    </row>
    <row r="19" spans="1:45" s="37" customFormat="1" x14ac:dyDescent="0.2">
      <c r="A19" s="247"/>
      <c r="B19" s="247" t="s">
        <v>93</v>
      </c>
      <c r="C19" s="247"/>
      <c r="D19" s="247"/>
      <c r="E19" s="220"/>
      <c r="F19" s="221"/>
      <c r="G19" s="246"/>
      <c r="H19" s="61" t="s">
        <v>61</v>
      </c>
      <c r="I19" s="38"/>
      <c r="J19" s="32"/>
      <c r="K19" s="32" t="s">
        <v>51</v>
      </c>
      <c r="L19" s="32" t="s">
        <v>50</v>
      </c>
      <c r="M19" s="33" t="s">
        <v>106</v>
      </c>
      <c r="N19" s="71"/>
      <c r="O19" s="71"/>
      <c r="P19" s="50"/>
    </row>
    <row r="20" spans="1:45" s="37" customFormat="1" x14ac:dyDescent="0.2">
      <c r="A20" s="247"/>
      <c r="B20" s="247" t="s">
        <v>93</v>
      </c>
      <c r="C20" s="247"/>
      <c r="D20" s="247"/>
      <c r="E20" s="220"/>
      <c r="F20" s="221"/>
      <c r="G20" s="246"/>
      <c r="H20" s="61" t="s">
        <v>61</v>
      </c>
      <c r="I20" s="38"/>
      <c r="J20" s="32"/>
      <c r="K20" s="32"/>
      <c r="L20" s="32"/>
      <c r="M20" s="33" t="s">
        <v>51</v>
      </c>
      <c r="N20" s="71"/>
      <c r="O20" s="71"/>
      <c r="P20" s="50"/>
    </row>
    <row r="21" spans="1:45" s="37" customFormat="1" x14ac:dyDescent="0.2">
      <c r="A21" s="247"/>
      <c r="B21" s="247" t="s">
        <v>93</v>
      </c>
      <c r="C21" s="247"/>
      <c r="D21" s="247"/>
      <c r="E21" s="220"/>
      <c r="F21" s="221"/>
      <c r="G21" s="246"/>
      <c r="H21" s="61" t="s">
        <v>61</v>
      </c>
      <c r="I21" s="38"/>
      <c r="J21" s="32"/>
      <c r="K21" s="32"/>
      <c r="L21" s="32"/>
      <c r="M21" s="33" t="s">
        <v>51</v>
      </c>
      <c r="N21" s="71"/>
      <c r="O21" s="71"/>
      <c r="P21" s="50"/>
    </row>
    <row r="22" spans="1:45" s="56" customFormat="1" x14ac:dyDescent="0.2">
      <c r="A22" s="40"/>
      <c r="B22" s="40"/>
      <c r="C22" s="40"/>
      <c r="D22" s="40"/>
      <c r="E22" s="53"/>
      <c r="F22" s="20"/>
      <c r="G22" s="20"/>
      <c r="H22" s="54" t="s">
        <v>78</v>
      </c>
      <c r="I22" s="19"/>
      <c r="J22" s="41"/>
      <c r="K22" s="41"/>
      <c r="L22" s="41"/>
      <c r="M22" s="42"/>
      <c r="N22" s="55"/>
      <c r="O22" s="55"/>
      <c r="P22" s="19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</row>
    <row r="23" spans="1:45" s="56" customFormat="1" x14ac:dyDescent="0.2">
      <c r="A23" s="247"/>
      <c r="B23" s="247" t="s">
        <v>125</v>
      </c>
      <c r="C23" s="247" t="s">
        <v>116</v>
      </c>
      <c r="D23" s="247" t="s">
        <v>24</v>
      </c>
      <c r="E23" s="220">
        <v>902626</v>
      </c>
      <c r="F23" s="245">
        <v>101</v>
      </c>
      <c r="G23" s="221"/>
      <c r="H23" s="24" t="s">
        <v>79</v>
      </c>
      <c r="I23" s="60">
        <v>223310</v>
      </c>
      <c r="J23" s="32" t="s">
        <v>27</v>
      </c>
      <c r="K23" s="32" t="s">
        <v>28</v>
      </c>
      <c r="L23" s="32" t="s">
        <v>36</v>
      </c>
      <c r="M23" s="32" t="s">
        <v>106</v>
      </c>
      <c r="N23" s="30"/>
      <c r="O23" s="30"/>
      <c r="P23" s="34">
        <v>35</v>
      </c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</row>
    <row r="24" spans="1:45" s="56" customFormat="1" ht="15" customHeight="1" x14ac:dyDescent="0.2">
      <c r="A24" s="247"/>
      <c r="B24" s="247" t="s">
        <v>125</v>
      </c>
      <c r="C24" s="247" t="s">
        <v>115</v>
      </c>
      <c r="D24" s="247" t="s">
        <v>24</v>
      </c>
      <c r="E24" s="220">
        <v>902628</v>
      </c>
      <c r="F24" s="245"/>
      <c r="G24" s="221"/>
      <c r="H24" s="24" t="s">
        <v>79</v>
      </c>
      <c r="I24" s="60"/>
      <c r="J24" s="32" t="s">
        <v>27</v>
      </c>
      <c r="K24" s="32" t="s">
        <v>28</v>
      </c>
      <c r="L24" s="32" t="s">
        <v>36</v>
      </c>
      <c r="M24" s="32" t="s">
        <v>106</v>
      </c>
      <c r="N24" s="30"/>
      <c r="O24" s="30"/>
      <c r="P24" s="34">
        <v>35</v>
      </c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</row>
    <row r="25" spans="1:45" s="56" customFormat="1" ht="15" customHeight="1" x14ac:dyDescent="0.2">
      <c r="A25" s="247"/>
      <c r="B25" s="60"/>
      <c r="C25" s="247" t="s">
        <v>116</v>
      </c>
      <c r="D25" s="60"/>
      <c r="E25" s="220">
        <v>959695</v>
      </c>
      <c r="F25" s="245"/>
      <c r="G25" s="221"/>
      <c r="H25" s="24" t="s">
        <v>79</v>
      </c>
      <c r="I25" s="60"/>
      <c r="J25" s="32" t="s">
        <v>26</v>
      </c>
      <c r="K25" s="32" t="s">
        <v>27</v>
      </c>
      <c r="L25" s="32" t="s">
        <v>28</v>
      </c>
      <c r="M25" s="32" t="s">
        <v>36</v>
      </c>
      <c r="N25" s="30"/>
      <c r="O25" s="30"/>
      <c r="P25" s="34">
        <v>35</v>
      </c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</row>
    <row r="26" spans="1:45" s="56" customFormat="1" ht="15" customHeight="1" x14ac:dyDescent="0.2">
      <c r="A26" s="247"/>
      <c r="B26" s="60"/>
      <c r="C26" s="247" t="s">
        <v>115</v>
      </c>
      <c r="D26" s="60"/>
      <c r="E26" s="220">
        <v>959689</v>
      </c>
      <c r="F26" s="245"/>
      <c r="G26" s="221"/>
      <c r="H26" s="24" t="s">
        <v>79</v>
      </c>
      <c r="I26" s="60"/>
      <c r="J26" s="32" t="s">
        <v>26</v>
      </c>
      <c r="K26" s="32" t="s">
        <v>27</v>
      </c>
      <c r="L26" s="32" t="s">
        <v>28</v>
      </c>
      <c r="M26" s="32" t="s">
        <v>36</v>
      </c>
      <c r="N26" s="30"/>
      <c r="O26" s="30"/>
      <c r="P26" s="34">
        <v>35</v>
      </c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</row>
    <row r="27" spans="1:45" s="56" customFormat="1" ht="15" customHeight="1" x14ac:dyDescent="0.2">
      <c r="A27" s="247"/>
      <c r="B27" s="60"/>
      <c r="C27" s="247" t="s">
        <v>116</v>
      </c>
      <c r="D27" s="60"/>
      <c r="E27" s="220">
        <v>1021836</v>
      </c>
      <c r="F27" s="245"/>
      <c r="G27" s="221"/>
      <c r="H27" s="24" t="s">
        <v>79</v>
      </c>
      <c r="I27" s="60"/>
      <c r="J27" s="32" t="s">
        <v>25</v>
      </c>
      <c r="K27" s="32" t="s">
        <v>26</v>
      </c>
      <c r="L27" s="32" t="s">
        <v>27</v>
      </c>
      <c r="M27" s="32" t="s">
        <v>28</v>
      </c>
      <c r="N27" s="30"/>
      <c r="O27" s="30"/>
      <c r="P27" s="34">
        <v>35</v>
      </c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</row>
    <row r="28" spans="1:45" s="56" customFormat="1" ht="15" customHeight="1" x14ac:dyDescent="0.2">
      <c r="A28" s="247"/>
      <c r="B28" s="60"/>
      <c r="C28" s="247" t="s">
        <v>115</v>
      </c>
      <c r="D28" s="60"/>
      <c r="E28" s="220">
        <v>1021842</v>
      </c>
      <c r="F28" s="245"/>
      <c r="G28" s="221"/>
      <c r="H28" s="24" t="s">
        <v>79</v>
      </c>
      <c r="I28" s="60"/>
      <c r="J28" s="32" t="s">
        <v>25</v>
      </c>
      <c r="K28" s="32" t="s">
        <v>26</v>
      </c>
      <c r="L28" s="32" t="s">
        <v>27</v>
      </c>
      <c r="M28" s="32" t="s">
        <v>28</v>
      </c>
      <c r="N28" s="30"/>
      <c r="O28" s="30"/>
      <c r="P28" s="34">
        <v>35</v>
      </c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</row>
    <row r="29" spans="1:45" s="56" customFormat="1" ht="15" customHeight="1" x14ac:dyDescent="0.2">
      <c r="A29" s="247"/>
      <c r="B29" s="60"/>
      <c r="C29" s="247" t="s">
        <v>116</v>
      </c>
      <c r="D29" s="60"/>
      <c r="E29" s="220"/>
      <c r="F29" s="245"/>
      <c r="G29" s="221"/>
      <c r="H29" s="24" t="s">
        <v>79</v>
      </c>
      <c r="I29" s="60"/>
      <c r="J29" s="32" t="s">
        <v>32</v>
      </c>
      <c r="K29" s="32" t="s">
        <v>25</v>
      </c>
      <c r="L29" s="32" t="s">
        <v>26</v>
      </c>
      <c r="M29" s="32" t="s">
        <v>27</v>
      </c>
      <c r="N29" s="30"/>
      <c r="O29" s="30"/>
      <c r="P29" s="34">
        <v>35</v>
      </c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</row>
    <row r="30" spans="1:45" s="56" customFormat="1" ht="15" customHeight="1" x14ac:dyDescent="0.2">
      <c r="A30" s="247"/>
      <c r="B30" s="60"/>
      <c r="C30" s="247" t="s">
        <v>115</v>
      </c>
      <c r="D30" s="60"/>
      <c r="E30" s="220"/>
      <c r="F30" s="245"/>
      <c r="G30" s="221"/>
      <c r="H30" s="24" t="s">
        <v>79</v>
      </c>
      <c r="I30" s="60"/>
      <c r="J30" s="32" t="s">
        <v>32</v>
      </c>
      <c r="K30" s="32" t="s">
        <v>25</v>
      </c>
      <c r="L30" s="32" t="s">
        <v>26</v>
      </c>
      <c r="M30" s="32" t="s">
        <v>27</v>
      </c>
      <c r="N30" s="30"/>
      <c r="O30" s="30"/>
      <c r="P30" s="34">
        <v>35</v>
      </c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</row>
    <row r="31" spans="1:45" s="56" customFormat="1" ht="15" customHeight="1" x14ac:dyDescent="0.2">
      <c r="A31" s="247"/>
      <c r="B31" s="60"/>
      <c r="C31" s="247" t="s">
        <v>116</v>
      </c>
      <c r="D31" s="60"/>
      <c r="E31" s="220"/>
      <c r="F31" s="245"/>
      <c r="G31" s="221"/>
      <c r="H31" s="24" t="s">
        <v>79</v>
      </c>
      <c r="I31" s="60"/>
      <c r="J31" s="32"/>
      <c r="K31" s="32" t="s">
        <v>32</v>
      </c>
      <c r="L31" s="32" t="s">
        <v>25</v>
      </c>
      <c r="M31" s="32" t="s">
        <v>26</v>
      </c>
      <c r="N31" s="30"/>
      <c r="O31" s="30"/>
      <c r="P31" s="34">
        <v>35</v>
      </c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</row>
    <row r="32" spans="1:45" s="56" customFormat="1" ht="15" customHeight="1" x14ac:dyDescent="0.2">
      <c r="A32" s="247"/>
      <c r="B32" s="60"/>
      <c r="C32" s="247" t="s">
        <v>115</v>
      </c>
      <c r="D32" s="60"/>
      <c r="E32" s="220"/>
      <c r="F32" s="245"/>
      <c r="G32" s="221"/>
      <c r="H32" s="24" t="s">
        <v>79</v>
      </c>
      <c r="I32" s="60"/>
      <c r="J32" s="32"/>
      <c r="K32" s="32"/>
      <c r="L32" s="32" t="s">
        <v>32</v>
      </c>
      <c r="M32" s="32" t="s">
        <v>25</v>
      </c>
      <c r="N32" s="30"/>
      <c r="O32" s="30"/>
      <c r="P32" s="34">
        <v>35</v>
      </c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</row>
    <row r="33" spans="1:45" s="56" customFormat="1" x14ac:dyDescent="0.2">
      <c r="A33" s="247"/>
      <c r="B33" s="60"/>
      <c r="C33" s="247" t="s">
        <v>116</v>
      </c>
      <c r="D33" s="60"/>
      <c r="E33" s="220"/>
      <c r="F33" s="245"/>
      <c r="G33" s="221"/>
      <c r="H33" s="24" t="s">
        <v>79</v>
      </c>
      <c r="I33" s="60"/>
      <c r="J33" s="32"/>
      <c r="K33" s="32"/>
      <c r="L33" s="32"/>
      <c r="M33" s="32" t="s">
        <v>32</v>
      </c>
      <c r="N33" s="30"/>
      <c r="O33" s="30"/>
      <c r="P33" s="34">
        <v>35</v>
      </c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</row>
    <row r="34" spans="1:45" s="56" customFormat="1" x14ac:dyDescent="0.2">
      <c r="A34" s="40"/>
      <c r="B34" s="40"/>
      <c r="C34" s="40"/>
      <c r="D34" s="40"/>
      <c r="E34" s="53"/>
      <c r="F34" s="20"/>
      <c r="G34" s="20"/>
      <c r="H34" s="54" t="s">
        <v>86</v>
      </c>
      <c r="I34" s="19"/>
      <c r="J34" s="41"/>
      <c r="K34" s="41"/>
      <c r="L34" s="41"/>
      <c r="M34" s="42"/>
      <c r="N34" s="55"/>
      <c r="O34" s="55"/>
      <c r="P34" s="19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</row>
    <row r="35" spans="1:45" s="56" customFormat="1" x14ac:dyDescent="0.2">
      <c r="A35" s="220"/>
      <c r="B35" s="221" t="s">
        <v>125</v>
      </c>
      <c r="C35" s="246" t="s">
        <v>116</v>
      </c>
      <c r="D35" s="246" t="s">
        <v>130</v>
      </c>
      <c r="E35" s="220">
        <v>864046</v>
      </c>
      <c r="F35" s="246"/>
      <c r="G35" s="246"/>
      <c r="H35" s="61" t="s">
        <v>88</v>
      </c>
      <c r="I35" s="34"/>
      <c r="J35" s="32" t="s">
        <v>51</v>
      </c>
      <c r="K35" s="32" t="s">
        <v>50</v>
      </c>
      <c r="L35" s="32" t="s">
        <v>106</v>
      </c>
      <c r="M35" s="32" t="s">
        <v>106</v>
      </c>
      <c r="N35" s="62">
        <v>42023</v>
      </c>
      <c r="O35" s="94">
        <v>42388</v>
      </c>
      <c r="P35" s="34">
        <v>36</v>
      </c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</row>
    <row r="36" spans="1:45" s="56" customFormat="1" ht="15" customHeight="1" x14ac:dyDescent="0.2">
      <c r="A36" s="220"/>
      <c r="B36" s="221" t="s">
        <v>125</v>
      </c>
      <c r="C36" s="246" t="s">
        <v>116</v>
      </c>
      <c r="D36" s="246" t="s">
        <v>24</v>
      </c>
      <c r="E36" s="220">
        <v>947151</v>
      </c>
      <c r="F36" s="246"/>
      <c r="G36" s="246"/>
      <c r="H36" s="61" t="s">
        <v>87</v>
      </c>
      <c r="I36" s="34"/>
      <c r="J36" s="32" t="s">
        <v>27</v>
      </c>
      <c r="K36" s="32" t="s">
        <v>28</v>
      </c>
      <c r="L36" s="32" t="s">
        <v>36</v>
      </c>
      <c r="M36" s="32" t="s">
        <v>106</v>
      </c>
      <c r="N36" s="62">
        <v>42107</v>
      </c>
      <c r="O36" s="62">
        <v>42838</v>
      </c>
      <c r="P36" s="34">
        <v>35</v>
      </c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</row>
    <row r="37" spans="1:45" s="56" customFormat="1" ht="15" customHeight="1" x14ac:dyDescent="0.2">
      <c r="A37" s="220"/>
      <c r="B37" s="221" t="s">
        <v>125</v>
      </c>
      <c r="C37" s="246" t="s">
        <v>115</v>
      </c>
      <c r="D37" s="246" t="s">
        <v>24</v>
      </c>
      <c r="E37" s="220">
        <v>947214</v>
      </c>
      <c r="F37" s="246"/>
      <c r="G37" s="246"/>
      <c r="H37" s="61" t="s">
        <v>87</v>
      </c>
      <c r="I37" s="34"/>
      <c r="J37" s="32" t="s">
        <v>27</v>
      </c>
      <c r="K37" s="32" t="s">
        <v>28</v>
      </c>
      <c r="L37" s="32" t="s">
        <v>36</v>
      </c>
      <c r="M37" s="32" t="s">
        <v>106</v>
      </c>
      <c r="N37" s="62">
        <v>42107</v>
      </c>
      <c r="O37" s="62">
        <v>42838</v>
      </c>
      <c r="P37" s="34">
        <v>35</v>
      </c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</row>
    <row r="38" spans="1:45" s="56" customFormat="1" ht="15" customHeight="1" x14ac:dyDescent="0.2">
      <c r="A38" s="220"/>
      <c r="B38" s="221" t="s">
        <v>125</v>
      </c>
      <c r="C38" s="246" t="s">
        <v>117</v>
      </c>
      <c r="D38" s="246" t="s">
        <v>24</v>
      </c>
      <c r="E38" s="220" t="s">
        <v>195</v>
      </c>
      <c r="F38" s="246"/>
      <c r="G38" s="246"/>
      <c r="H38" s="61" t="s">
        <v>87</v>
      </c>
      <c r="I38" s="34"/>
      <c r="J38" s="32" t="s">
        <v>234</v>
      </c>
      <c r="K38" s="32" t="s">
        <v>250</v>
      </c>
      <c r="L38" s="32" t="s">
        <v>251</v>
      </c>
      <c r="M38" s="32" t="s">
        <v>143</v>
      </c>
      <c r="N38" s="62">
        <v>42107</v>
      </c>
      <c r="O38" s="62">
        <v>43021</v>
      </c>
      <c r="P38" s="34">
        <v>35</v>
      </c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</row>
    <row r="39" spans="1:45" s="56" customFormat="1" ht="15" customHeight="1" x14ac:dyDescent="0.2">
      <c r="A39" s="220"/>
      <c r="B39" s="221" t="s">
        <v>125</v>
      </c>
      <c r="C39" s="246" t="s">
        <v>116</v>
      </c>
      <c r="D39" s="246" t="s">
        <v>24</v>
      </c>
      <c r="E39" s="220">
        <v>959681</v>
      </c>
      <c r="F39" s="246"/>
      <c r="G39" s="246"/>
      <c r="H39" s="61" t="s">
        <v>87</v>
      </c>
      <c r="I39" s="34"/>
      <c r="J39" s="32" t="s">
        <v>26</v>
      </c>
      <c r="K39" s="32" t="s">
        <v>27</v>
      </c>
      <c r="L39" s="32" t="s">
        <v>28</v>
      </c>
      <c r="M39" s="32" t="s">
        <v>36</v>
      </c>
      <c r="N39" s="62">
        <v>42191</v>
      </c>
      <c r="O39" s="62">
        <v>42922</v>
      </c>
      <c r="P39" s="34">
        <v>35</v>
      </c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</row>
    <row r="40" spans="1:45" s="56" customFormat="1" ht="15" customHeight="1" x14ac:dyDescent="0.2">
      <c r="A40" s="220"/>
      <c r="B40" s="221" t="s">
        <v>125</v>
      </c>
      <c r="C40" s="246" t="s">
        <v>115</v>
      </c>
      <c r="D40" s="246" t="s">
        <v>24</v>
      </c>
      <c r="E40" s="220">
        <v>959693</v>
      </c>
      <c r="F40" s="246"/>
      <c r="G40" s="246"/>
      <c r="H40" s="61" t="s">
        <v>87</v>
      </c>
      <c r="I40" s="34"/>
      <c r="J40" s="32" t="s">
        <v>26</v>
      </c>
      <c r="K40" s="32" t="s">
        <v>27</v>
      </c>
      <c r="L40" s="32" t="s">
        <v>28</v>
      </c>
      <c r="M40" s="32" t="s">
        <v>36</v>
      </c>
      <c r="N40" s="62">
        <v>42191</v>
      </c>
      <c r="O40" s="62">
        <v>42922</v>
      </c>
      <c r="P40" s="34">
        <v>35</v>
      </c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</row>
    <row r="41" spans="1:45" s="56" customFormat="1" ht="15" customHeight="1" x14ac:dyDescent="0.2">
      <c r="A41" s="220"/>
      <c r="B41" s="221" t="s">
        <v>125</v>
      </c>
      <c r="C41" s="246" t="s">
        <v>116</v>
      </c>
      <c r="D41" s="246" t="s">
        <v>24</v>
      </c>
      <c r="E41" s="220">
        <v>1021863</v>
      </c>
      <c r="F41" s="246"/>
      <c r="G41" s="246"/>
      <c r="H41" s="61" t="s">
        <v>87</v>
      </c>
      <c r="I41" s="34"/>
      <c r="J41" s="32" t="s">
        <v>25</v>
      </c>
      <c r="K41" s="32" t="s">
        <v>26</v>
      </c>
      <c r="L41" s="32" t="s">
        <v>27</v>
      </c>
      <c r="M41" s="32" t="s">
        <v>28</v>
      </c>
      <c r="N41" s="62">
        <v>42275</v>
      </c>
      <c r="O41" s="62">
        <v>43006</v>
      </c>
      <c r="P41" s="34">
        <v>35</v>
      </c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</row>
    <row r="42" spans="1:45" s="56" customFormat="1" ht="15" customHeight="1" x14ac:dyDescent="0.2">
      <c r="A42" s="220"/>
      <c r="B42" s="221" t="s">
        <v>125</v>
      </c>
      <c r="C42" s="246" t="s">
        <v>115</v>
      </c>
      <c r="D42" s="246" t="s">
        <v>24</v>
      </c>
      <c r="E42" s="220">
        <v>1021865</v>
      </c>
      <c r="F42" s="246"/>
      <c r="G42" s="246"/>
      <c r="H42" s="61" t="s">
        <v>87</v>
      </c>
      <c r="I42" s="34"/>
      <c r="J42" s="32" t="s">
        <v>25</v>
      </c>
      <c r="K42" s="32" t="s">
        <v>26</v>
      </c>
      <c r="L42" s="32" t="s">
        <v>27</v>
      </c>
      <c r="M42" s="32" t="s">
        <v>28</v>
      </c>
      <c r="N42" s="62">
        <v>42275</v>
      </c>
      <c r="O42" s="62">
        <v>43006</v>
      </c>
      <c r="P42" s="34">
        <v>35</v>
      </c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</row>
    <row r="43" spans="1:45" s="56" customFormat="1" ht="15" customHeight="1" x14ac:dyDescent="0.2">
      <c r="A43" s="220"/>
      <c r="B43" s="221"/>
      <c r="C43" s="246" t="s">
        <v>116</v>
      </c>
      <c r="D43" s="246"/>
      <c r="E43" s="220"/>
      <c r="F43" s="246"/>
      <c r="G43" s="246"/>
      <c r="H43" s="61" t="s">
        <v>87</v>
      </c>
      <c r="I43" s="34"/>
      <c r="J43" s="32" t="s">
        <v>32</v>
      </c>
      <c r="K43" s="32" t="s">
        <v>25</v>
      </c>
      <c r="L43" s="32" t="s">
        <v>26</v>
      </c>
      <c r="M43" s="32" t="s">
        <v>27</v>
      </c>
      <c r="N43" s="62"/>
      <c r="O43" s="62"/>
      <c r="P43" s="34">
        <v>35</v>
      </c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</row>
    <row r="44" spans="1:45" s="56" customFormat="1" ht="15" customHeight="1" x14ac:dyDescent="0.2">
      <c r="A44" s="220"/>
      <c r="B44" s="221"/>
      <c r="C44" s="246" t="s">
        <v>115</v>
      </c>
      <c r="D44" s="246"/>
      <c r="E44" s="220"/>
      <c r="F44" s="246"/>
      <c r="G44" s="246"/>
      <c r="H44" s="61" t="s">
        <v>87</v>
      </c>
      <c r="I44" s="34"/>
      <c r="J44" s="32" t="s">
        <v>32</v>
      </c>
      <c r="K44" s="32" t="s">
        <v>25</v>
      </c>
      <c r="L44" s="32" t="s">
        <v>26</v>
      </c>
      <c r="M44" s="32" t="s">
        <v>27</v>
      </c>
      <c r="N44" s="62"/>
      <c r="O44" s="62"/>
      <c r="P44" s="34">
        <v>35</v>
      </c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</row>
    <row r="45" spans="1:45" s="56" customFormat="1" ht="15" customHeight="1" x14ac:dyDescent="0.2">
      <c r="A45" s="220"/>
      <c r="B45" s="221"/>
      <c r="C45" s="246" t="s">
        <v>116</v>
      </c>
      <c r="D45" s="246"/>
      <c r="E45" s="220"/>
      <c r="F45" s="246"/>
      <c r="G45" s="246"/>
      <c r="H45" s="61" t="s">
        <v>87</v>
      </c>
      <c r="I45" s="34"/>
      <c r="J45" s="32"/>
      <c r="K45" s="32"/>
      <c r="L45" s="32"/>
      <c r="M45" s="32" t="s">
        <v>32</v>
      </c>
      <c r="N45" s="62"/>
      <c r="O45" s="62"/>
      <c r="P45" s="34">
        <v>35</v>
      </c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</row>
    <row r="46" spans="1:45" s="56" customFormat="1" ht="15" customHeight="1" x14ac:dyDescent="0.2">
      <c r="A46" s="220"/>
      <c r="B46" s="221"/>
      <c r="C46" s="246" t="s">
        <v>115</v>
      </c>
      <c r="D46" s="246"/>
      <c r="E46" s="220"/>
      <c r="F46" s="246"/>
      <c r="G46" s="246"/>
      <c r="H46" s="61" t="s">
        <v>87</v>
      </c>
      <c r="I46" s="34"/>
      <c r="J46" s="32"/>
      <c r="K46" s="32"/>
      <c r="L46" s="32"/>
      <c r="M46" s="32" t="s">
        <v>32</v>
      </c>
      <c r="N46" s="62"/>
      <c r="O46" s="62"/>
      <c r="P46" s="34">
        <v>35</v>
      </c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</row>
    <row r="47" spans="1:45" s="56" customFormat="1" ht="12.75" customHeight="1" x14ac:dyDescent="0.2">
      <c r="A47" s="220"/>
      <c r="B47" s="221"/>
      <c r="C47" s="246"/>
      <c r="D47" s="246"/>
      <c r="E47" s="220"/>
      <c r="F47" s="246"/>
      <c r="G47" s="246"/>
      <c r="H47" s="61"/>
      <c r="I47" s="34"/>
      <c r="J47" s="32"/>
      <c r="K47" s="32"/>
      <c r="L47" s="32"/>
      <c r="M47" s="32"/>
      <c r="N47" s="62"/>
      <c r="O47" s="62"/>
      <c r="P47" s="34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</row>
    <row r="48" spans="1:45" s="56" customFormat="1" x14ac:dyDescent="0.2">
      <c r="A48" s="220"/>
      <c r="B48" s="221" t="s">
        <v>125</v>
      </c>
      <c r="C48" s="221" t="s">
        <v>116</v>
      </c>
      <c r="D48" s="220"/>
      <c r="E48" s="220"/>
      <c r="F48" s="70"/>
      <c r="G48" s="70"/>
      <c r="H48" s="61" t="s">
        <v>88</v>
      </c>
      <c r="I48" s="34"/>
      <c r="J48" s="32" t="s">
        <v>51</v>
      </c>
      <c r="K48" s="32" t="s">
        <v>50</v>
      </c>
      <c r="L48" s="32" t="s">
        <v>106</v>
      </c>
      <c r="M48" s="32" t="s">
        <v>106</v>
      </c>
      <c r="N48" s="30"/>
      <c r="O48" s="30"/>
      <c r="P48" s="34">
        <v>35</v>
      </c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</row>
    <row r="49" spans="1:45" s="56" customFormat="1" ht="15" customHeight="1" x14ac:dyDescent="0.2">
      <c r="A49" s="220"/>
      <c r="B49" s="221" t="s">
        <v>125</v>
      </c>
      <c r="C49" s="221" t="s">
        <v>115</v>
      </c>
      <c r="D49" s="220"/>
      <c r="E49" s="220"/>
      <c r="F49" s="70"/>
      <c r="G49" s="70"/>
      <c r="H49" s="61" t="s">
        <v>88</v>
      </c>
      <c r="I49" s="34"/>
      <c r="J49" s="32" t="s">
        <v>51</v>
      </c>
      <c r="K49" s="32" t="s">
        <v>50</v>
      </c>
      <c r="L49" s="32" t="s">
        <v>106</v>
      </c>
      <c r="M49" s="32" t="s">
        <v>106</v>
      </c>
      <c r="N49" s="30"/>
      <c r="O49" s="30"/>
      <c r="P49" s="34">
        <v>35</v>
      </c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</row>
    <row r="50" spans="1:45" s="56" customFormat="1" x14ac:dyDescent="0.2">
      <c r="A50" s="220"/>
      <c r="B50" s="221" t="s">
        <v>125</v>
      </c>
      <c r="C50" s="221" t="s">
        <v>116</v>
      </c>
      <c r="D50" s="220"/>
      <c r="E50" s="220"/>
      <c r="F50" s="70"/>
      <c r="G50" s="70"/>
      <c r="H50" s="61" t="s">
        <v>88</v>
      </c>
      <c r="I50" s="34"/>
      <c r="J50" s="32"/>
      <c r="K50" s="32"/>
      <c r="L50" s="32" t="s">
        <v>51</v>
      </c>
      <c r="M50" s="32" t="s">
        <v>50</v>
      </c>
      <c r="N50" s="30"/>
      <c r="O50" s="30"/>
      <c r="P50" s="34">
        <v>35</v>
      </c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56" customFormat="1" x14ac:dyDescent="0.2">
      <c r="A51" s="220"/>
      <c r="B51" s="221" t="s">
        <v>125</v>
      </c>
      <c r="C51" s="221" t="s">
        <v>115</v>
      </c>
      <c r="D51" s="220"/>
      <c r="E51" s="220"/>
      <c r="F51" s="70"/>
      <c r="G51" s="70"/>
      <c r="H51" s="61" t="s">
        <v>88</v>
      </c>
      <c r="I51" s="34"/>
      <c r="J51" s="32"/>
      <c r="K51" s="32"/>
      <c r="L51" s="32" t="s">
        <v>51</v>
      </c>
      <c r="M51" s="32" t="s">
        <v>50</v>
      </c>
      <c r="N51" s="30"/>
      <c r="O51" s="30"/>
      <c r="P51" s="34">
        <v>35</v>
      </c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ht="15" x14ac:dyDescent="0.25">
      <c r="B52" s="252" t="s">
        <v>164</v>
      </c>
      <c r="C52" s="252"/>
      <c r="D52" s="252"/>
      <c r="E52" s="252"/>
      <c r="F52" s="252"/>
      <c r="G52" s="252"/>
      <c r="H52" s="252">
        <v>49</v>
      </c>
      <c r="I52" s="252"/>
      <c r="J52" s="252"/>
      <c r="K52" s="252"/>
      <c r="L52" s="252"/>
      <c r="M52" s="252"/>
      <c r="N52" s="252"/>
      <c r="O52" s="252"/>
      <c r="P52" s="252"/>
    </row>
    <row r="53" spans="1:45" x14ac:dyDescent="0.2">
      <c r="E53" s="1"/>
      <c r="H53" s="249"/>
      <c r="I53" s="3"/>
      <c r="J53" s="250"/>
      <c r="K53" s="250"/>
      <c r="L53" s="250"/>
      <c r="M53" s="250"/>
      <c r="N53" s="3"/>
      <c r="O53" s="3"/>
      <c r="P53" s="3"/>
    </row>
    <row r="54" spans="1:45" x14ac:dyDescent="0.2">
      <c r="H54" s="249"/>
      <c r="I54" s="3"/>
      <c r="J54" s="250"/>
      <c r="K54" s="250"/>
      <c r="L54" s="250"/>
      <c r="M54" s="250"/>
      <c r="N54" s="250"/>
      <c r="O54" s="3"/>
      <c r="P54" s="3"/>
    </row>
    <row r="55" spans="1:45" x14ac:dyDescent="0.2">
      <c r="H55" s="249"/>
      <c r="I55" s="3"/>
      <c r="J55" s="250"/>
      <c r="K55" s="250"/>
      <c r="L55" s="250"/>
      <c r="M55" s="250"/>
      <c r="N55" s="250"/>
      <c r="O55" s="3"/>
      <c r="P55" s="250"/>
    </row>
    <row r="56" spans="1:45" x14ac:dyDescent="0.2">
      <c r="H56" s="249"/>
      <c r="I56" s="3"/>
      <c r="J56" s="250"/>
      <c r="K56" s="250"/>
      <c r="L56" s="250"/>
      <c r="M56" s="250"/>
      <c r="N56" s="250"/>
      <c r="O56" s="3"/>
      <c r="P56" s="250"/>
    </row>
    <row r="57" spans="1:45" x14ac:dyDescent="0.2">
      <c r="H57" s="249"/>
      <c r="I57" s="3"/>
      <c r="J57" s="3"/>
      <c r="K57" s="3"/>
      <c r="L57" s="3"/>
      <c r="M57" s="3"/>
      <c r="N57" s="3"/>
      <c r="O57" s="3"/>
      <c r="P57" s="251"/>
    </row>
    <row r="59" spans="1:45" x14ac:dyDescent="0.2">
      <c r="E59" s="1"/>
      <c r="F59" s="1"/>
      <c r="G59" s="1"/>
    </row>
    <row r="60" spans="1:45" x14ac:dyDescent="0.2">
      <c r="E60" s="1"/>
      <c r="F60" s="1"/>
      <c r="G60" s="1"/>
    </row>
    <row r="61" spans="1:45" x14ac:dyDescent="0.2">
      <c r="E61" s="1"/>
      <c r="F61" s="1"/>
      <c r="G61" s="1"/>
    </row>
    <row r="62" spans="1:45" x14ac:dyDescent="0.2">
      <c r="E62" s="1"/>
      <c r="F62" s="1"/>
      <c r="G62" s="1"/>
    </row>
    <row r="63" spans="1:45" x14ac:dyDescent="0.2">
      <c r="E63" s="1"/>
      <c r="F63" s="1"/>
      <c r="G63" s="1"/>
    </row>
    <row r="64" spans="1:45" x14ac:dyDescent="0.2">
      <c r="E64" s="1"/>
      <c r="F64" s="1"/>
      <c r="G64" s="1"/>
    </row>
    <row r="65" spans="5:7" x14ac:dyDescent="0.2">
      <c r="E65" s="1"/>
      <c r="F65" s="1"/>
      <c r="G65" s="1"/>
    </row>
    <row r="66" spans="5:7" x14ac:dyDescent="0.2">
      <c r="E66" s="1"/>
      <c r="F66" s="1"/>
      <c r="G66" s="1"/>
    </row>
    <row r="67" spans="5:7" x14ac:dyDescent="0.2">
      <c r="E67" s="1"/>
      <c r="F67" s="1"/>
      <c r="G67" s="1"/>
    </row>
    <row r="68" spans="5:7" x14ac:dyDescent="0.2">
      <c r="E68" s="1"/>
      <c r="F68" s="1"/>
      <c r="G68" s="1"/>
    </row>
    <row r="69" spans="5:7" x14ac:dyDescent="0.2">
      <c r="E69" s="1"/>
      <c r="F69" s="1"/>
      <c r="G69" s="1"/>
    </row>
    <row r="70" spans="5:7" x14ac:dyDescent="0.2">
      <c r="E70" s="1"/>
      <c r="F70" s="1"/>
      <c r="G70" s="1"/>
    </row>
    <row r="71" spans="5:7" x14ac:dyDescent="0.2">
      <c r="E71" s="1"/>
      <c r="F71" s="1"/>
      <c r="G71" s="1"/>
    </row>
    <row r="72" spans="5:7" x14ac:dyDescent="0.2">
      <c r="E72" s="1"/>
      <c r="F72" s="1"/>
      <c r="G72" s="1"/>
    </row>
  </sheetData>
  <mergeCells count="13">
    <mergeCell ref="J6:M6"/>
    <mergeCell ref="N6:O6"/>
    <mergeCell ref="P6:P7"/>
    <mergeCell ref="A1:P1"/>
    <mergeCell ref="A3:P3"/>
    <mergeCell ref="A6:A7"/>
    <mergeCell ref="B6:B7"/>
    <mergeCell ref="C6:C7"/>
    <mergeCell ref="D6:D7"/>
    <mergeCell ref="E6:E7"/>
    <mergeCell ref="G6:G7"/>
    <mergeCell ref="H6:H7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68"/>
  <sheetViews>
    <sheetView workbookViewId="0">
      <selection sqref="A1:XFD1048576"/>
    </sheetView>
  </sheetViews>
  <sheetFormatPr baseColWidth="10" defaultRowHeight="12.75" x14ac:dyDescent="0.2"/>
  <cols>
    <col min="1" max="1" width="6.140625" style="1" customWidth="1"/>
    <col min="2" max="4" width="12.5703125" style="1" customWidth="1"/>
    <col min="5" max="5" width="10" style="66" customWidth="1"/>
    <col min="6" max="7" width="7.28515625" style="65" hidden="1" customWidth="1"/>
    <col min="8" max="8" width="40.42578125" style="1" customWidth="1"/>
    <col min="9" max="9" width="8" style="1" customWidth="1"/>
    <col min="10" max="10" width="5.140625" style="1" customWidth="1"/>
    <col min="11" max="13" width="5.5703125" style="1" customWidth="1"/>
    <col min="14" max="14" width="9.28515625" style="1" customWidth="1"/>
    <col min="15" max="15" width="9.85546875" style="1" customWidth="1"/>
    <col min="16" max="16" width="7.85546875" style="1" customWidth="1"/>
    <col min="17" max="17" width="26.7109375" style="1" customWidth="1"/>
    <col min="18" max="20" width="9" style="1" customWidth="1"/>
    <col min="21" max="21" width="15" style="1" customWidth="1"/>
    <col min="22" max="22" width="11.42578125" style="1"/>
    <col min="23" max="23" width="45.85546875" style="1" customWidth="1"/>
    <col min="24" max="24" width="25" style="1" customWidth="1"/>
    <col min="25" max="214" width="11.42578125" style="1"/>
    <col min="215" max="215" width="6.140625" style="1" customWidth="1"/>
    <col min="216" max="216" width="12.5703125" style="1" customWidth="1"/>
    <col min="217" max="217" width="10" style="1" customWidth="1"/>
    <col min="218" max="218" width="0" style="1" hidden="1" customWidth="1"/>
    <col min="219" max="219" width="40.28515625" style="1" customWidth="1"/>
    <col min="220" max="220" width="8" style="1" customWidth="1"/>
    <col min="221" max="221" width="5.140625" style="1" customWidth="1"/>
    <col min="222" max="224" width="5.5703125" style="1" customWidth="1"/>
    <col min="225" max="227" width="7.85546875" style="1" customWidth="1"/>
    <col min="228" max="228" width="23.28515625" style="1" customWidth="1"/>
    <col min="229" max="239" width="7.85546875" style="1" customWidth="1"/>
    <col min="240" max="240" width="21.42578125" style="1" customWidth="1"/>
    <col min="241" max="260" width="10.7109375" style="1" customWidth="1"/>
    <col min="261" max="261" width="19.85546875" style="1" customWidth="1"/>
    <col min="262" max="470" width="11.42578125" style="1"/>
    <col min="471" max="471" width="6.140625" style="1" customWidth="1"/>
    <col min="472" max="472" width="12.5703125" style="1" customWidth="1"/>
    <col min="473" max="473" width="10" style="1" customWidth="1"/>
    <col min="474" max="474" width="0" style="1" hidden="1" customWidth="1"/>
    <col min="475" max="475" width="40.28515625" style="1" customWidth="1"/>
    <col min="476" max="476" width="8" style="1" customWidth="1"/>
    <col min="477" max="477" width="5.140625" style="1" customWidth="1"/>
    <col min="478" max="480" width="5.5703125" style="1" customWidth="1"/>
    <col min="481" max="483" width="7.85546875" style="1" customWidth="1"/>
    <col min="484" max="484" width="23.28515625" style="1" customWidth="1"/>
    <col min="485" max="495" width="7.85546875" style="1" customWidth="1"/>
    <col min="496" max="496" width="21.42578125" style="1" customWidth="1"/>
    <col min="497" max="516" width="10.7109375" style="1" customWidth="1"/>
    <col min="517" max="517" width="19.85546875" style="1" customWidth="1"/>
    <col min="518" max="726" width="11.42578125" style="1"/>
    <col min="727" max="727" width="6.140625" style="1" customWidth="1"/>
    <col min="728" max="728" width="12.5703125" style="1" customWidth="1"/>
    <col min="729" max="729" width="10" style="1" customWidth="1"/>
    <col min="730" max="730" width="0" style="1" hidden="1" customWidth="1"/>
    <col min="731" max="731" width="40.28515625" style="1" customWidth="1"/>
    <col min="732" max="732" width="8" style="1" customWidth="1"/>
    <col min="733" max="733" width="5.140625" style="1" customWidth="1"/>
    <col min="734" max="736" width="5.5703125" style="1" customWidth="1"/>
    <col min="737" max="739" width="7.85546875" style="1" customWidth="1"/>
    <col min="740" max="740" width="23.28515625" style="1" customWidth="1"/>
    <col min="741" max="751" width="7.85546875" style="1" customWidth="1"/>
    <col min="752" max="752" width="21.42578125" style="1" customWidth="1"/>
    <col min="753" max="772" width="10.7109375" style="1" customWidth="1"/>
    <col min="773" max="773" width="19.85546875" style="1" customWidth="1"/>
    <col min="774" max="982" width="11.42578125" style="1"/>
    <col min="983" max="983" width="6.140625" style="1" customWidth="1"/>
    <col min="984" max="984" width="12.5703125" style="1" customWidth="1"/>
    <col min="985" max="985" width="10" style="1" customWidth="1"/>
    <col min="986" max="986" width="0" style="1" hidden="1" customWidth="1"/>
    <col min="987" max="987" width="40.28515625" style="1" customWidth="1"/>
    <col min="988" max="988" width="8" style="1" customWidth="1"/>
    <col min="989" max="989" width="5.140625" style="1" customWidth="1"/>
    <col min="990" max="992" width="5.5703125" style="1" customWidth="1"/>
    <col min="993" max="995" width="7.85546875" style="1" customWidth="1"/>
    <col min="996" max="996" width="23.28515625" style="1" customWidth="1"/>
    <col min="997" max="1007" width="7.85546875" style="1" customWidth="1"/>
    <col min="1008" max="1008" width="21.42578125" style="1" customWidth="1"/>
    <col min="1009" max="1028" width="10.7109375" style="1" customWidth="1"/>
    <col min="1029" max="1029" width="19.85546875" style="1" customWidth="1"/>
    <col min="1030" max="1238" width="11.42578125" style="1"/>
    <col min="1239" max="1239" width="6.140625" style="1" customWidth="1"/>
    <col min="1240" max="1240" width="12.5703125" style="1" customWidth="1"/>
    <col min="1241" max="1241" width="10" style="1" customWidth="1"/>
    <col min="1242" max="1242" width="0" style="1" hidden="1" customWidth="1"/>
    <col min="1243" max="1243" width="40.28515625" style="1" customWidth="1"/>
    <col min="1244" max="1244" width="8" style="1" customWidth="1"/>
    <col min="1245" max="1245" width="5.140625" style="1" customWidth="1"/>
    <col min="1246" max="1248" width="5.5703125" style="1" customWidth="1"/>
    <col min="1249" max="1251" width="7.85546875" style="1" customWidth="1"/>
    <col min="1252" max="1252" width="23.28515625" style="1" customWidth="1"/>
    <col min="1253" max="1263" width="7.85546875" style="1" customWidth="1"/>
    <col min="1264" max="1264" width="21.42578125" style="1" customWidth="1"/>
    <col min="1265" max="1284" width="10.7109375" style="1" customWidth="1"/>
    <col min="1285" max="1285" width="19.85546875" style="1" customWidth="1"/>
    <col min="1286" max="1494" width="11.42578125" style="1"/>
    <col min="1495" max="1495" width="6.140625" style="1" customWidth="1"/>
    <col min="1496" max="1496" width="12.5703125" style="1" customWidth="1"/>
    <col min="1497" max="1497" width="10" style="1" customWidth="1"/>
    <col min="1498" max="1498" width="0" style="1" hidden="1" customWidth="1"/>
    <col min="1499" max="1499" width="40.28515625" style="1" customWidth="1"/>
    <col min="1500" max="1500" width="8" style="1" customWidth="1"/>
    <col min="1501" max="1501" width="5.140625" style="1" customWidth="1"/>
    <col min="1502" max="1504" width="5.5703125" style="1" customWidth="1"/>
    <col min="1505" max="1507" width="7.85546875" style="1" customWidth="1"/>
    <col min="1508" max="1508" width="23.28515625" style="1" customWidth="1"/>
    <col min="1509" max="1519" width="7.85546875" style="1" customWidth="1"/>
    <col min="1520" max="1520" width="21.42578125" style="1" customWidth="1"/>
    <col min="1521" max="1540" width="10.7109375" style="1" customWidth="1"/>
    <col min="1541" max="1541" width="19.85546875" style="1" customWidth="1"/>
    <col min="1542" max="1750" width="11.42578125" style="1"/>
    <col min="1751" max="1751" width="6.140625" style="1" customWidth="1"/>
    <col min="1752" max="1752" width="12.5703125" style="1" customWidth="1"/>
    <col min="1753" max="1753" width="10" style="1" customWidth="1"/>
    <col min="1754" max="1754" width="0" style="1" hidden="1" customWidth="1"/>
    <col min="1755" max="1755" width="40.28515625" style="1" customWidth="1"/>
    <col min="1756" max="1756" width="8" style="1" customWidth="1"/>
    <col min="1757" max="1757" width="5.140625" style="1" customWidth="1"/>
    <col min="1758" max="1760" width="5.5703125" style="1" customWidth="1"/>
    <col min="1761" max="1763" width="7.85546875" style="1" customWidth="1"/>
    <col min="1764" max="1764" width="23.28515625" style="1" customWidth="1"/>
    <col min="1765" max="1775" width="7.85546875" style="1" customWidth="1"/>
    <col min="1776" max="1776" width="21.42578125" style="1" customWidth="1"/>
    <col min="1777" max="1796" width="10.7109375" style="1" customWidth="1"/>
    <col min="1797" max="1797" width="19.85546875" style="1" customWidth="1"/>
    <col min="1798" max="2006" width="11.42578125" style="1"/>
    <col min="2007" max="2007" width="6.140625" style="1" customWidth="1"/>
    <col min="2008" max="2008" width="12.5703125" style="1" customWidth="1"/>
    <col min="2009" max="2009" width="10" style="1" customWidth="1"/>
    <col min="2010" max="2010" width="0" style="1" hidden="1" customWidth="1"/>
    <col min="2011" max="2011" width="40.28515625" style="1" customWidth="1"/>
    <col min="2012" max="2012" width="8" style="1" customWidth="1"/>
    <col min="2013" max="2013" width="5.140625" style="1" customWidth="1"/>
    <col min="2014" max="2016" width="5.5703125" style="1" customWidth="1"/>
    <col min="2017" max="2019" width="7.85546875" style="1" customWidth="1"/>
    <col min="2020" max="2020" width="23.28515625" style="1" customWidth="1"/>
    <col min="2021" max="2031" width="7.85546875" style="1" customWidth="1"/>
    <col min="2032" max="2032" width="21.42578125" style="1" customWidth="1"/>
    <col min="2033" max="2052" width="10.7109375" style="1" customWidth="1"/>
    <col min="2053" max="2053" width="19.85546875" style="1" customWidth="1"/>
    <col min="2054" max="2262" width="11.42578125" style="1"/>
    <col min="2263" max="2263" width="6.140625" style="1" customWidth="1"/>
    <col min="2264" max="2264" width="12.5703125" style="1" customWidth="1"/>
    <col min="2265" max="2265" width="10" style="1" customWidth="1"/>
    <col min="2266" max="2266" width="0" style="1" hidden="1" customWidth="1"/>
    <col min="2267" max="2267" width="40.28515625" style="1" customWidth="1"/>
    <col min="2268" max="2268" width="8" style="1" customWidth="1"/>
    <col min="2269" max="2269" width="5.140625" style="1" customWidth="1"/>
    <col min="2270" max="2272" width="5.5703125" style="1" customWidth="1"/>
    <col min="2273" max="2275" width="7.85546875" style="1" customWidth="1"/>
    <col min="2276" max="2276" width="23.28515625" style="1" customWidth="1"/>
    <col min="2277" max="2287" width="7.85546875" style="1" customWidth="1"/>
    <col min="2288" max="2288" width="21.42578125" style="1" customWidth="1"/>
    <col min="2289" max="2308" width="10.7109375" style="1" customWidth="1"/>
    <col min="2309" max="2309" width="19.85546875" style="1" customWidth="1"/>
    <col min="2310" max="2518" width="11.42578125" style="1"/>
    <col min="2519" max="2519" width="6.140625" style="1" customWidth="1"/>
    <col min="2520" max="2520" width="12.5703125" style="1" customWidth="1"/>
    <col min="2521" max="2521" width="10" style="1" customWidth="1"/>
    <col min="2522" max="2522" width="0" style="1" hidden="1" customWidth="1"/>
    <col min="2523" max="2523" width="40.28515625" style="1" customWidth="1"/>
    <col min="2524" max="2524" width="8" style="1" customWidth="1"/>
    <col min="2525" max="2525" width="5.140625" style="1" customWidth="1"/>
    <col min="2526" max="2528" width="5.5703125" style="1" customWidth="1"/>
    <col min="2529" max="2531" width="7.85546875" style="1" customWidth="1"/>
    <col min="2532" max="2532" width="23.28515625" style="1" customWidth="1"/>
    <col min="2533" max="2543" width="7.85546875" style="1" customWidth="1"/>
    <col min="2544" max="2544" width="21.42578125" style="1" customWidth="1"/>
    <col min="2545" max="2564" width="10.7109375" style="1" customWidth="1"/>
    <col min="2565" max="2565" width="19.85546875" style="1" customWidth="1"/>
    <col min="2566" max="2774" width="11.42578125" style="1"/>
    <col min="2775" max="2775" width="6.140625" style="1" customWidth="1"/>
    <col min="2776" max="2776" width="12.5703125" style="1" customWidth="1"/>
    <col min="2777" max="2777" width="10" style="1" customWidth="1"/>
    <col min="2778" max="2778" width="0" style="1" hidden="1" customWidth="1"/>
    <col min="2779" max="2779" width="40.28515625" style="1" customWidth="1"/>
    <col min="2780" max="2780" width="8" style="1" customWidth="1"/>
    <col min="2781" max="2781" width="5.140625" style="1" customWidth="1"/>
    <col min="2782" max="2784" width="5.5703125" style="1" customWidth="1"/>
    <col min="2785" max="2787" width="7.85546875" style="1" customWidth="1"/>
    <col min="2788" max="2788" width="23.28515625" style="1" customWidth="1"/>
    <col min="2789" max="2799" width="7.85546875" style="1" customWidth="1"/>
    <col min="2800" max="2800" width="21.42578125" style="1" customWidth="1"/>
    <col min="2801" max="2820" width="10.7109375" style="1" customWidth="1"/>
    <col min="2821" max="2821" width="19.85546875" style="1" customWidth="1"/>
    <col min="2822" max="3030" width="11.42578125" style="1"/>
    <col min="3031" max="3031" width="6.140625" style="1" customWidth="1"/>
    <col min="3032" max="3032" width="12.5703125" style="1" customWidth="1"/>
    <col min="3033" max="3033" width="10" style="1" customWidth="1"/>
    <col min="3034" max="3034" width="0" style="1" hidden="1" customWidth="1"/>
    <col min="3035" max="3035" width="40.28515625" style="1" customWidth="1"/>
    <col min="3036" max="3036" width="8" style="1" customWidth="1"/>
    <col min="3037" max="3037" width="5.140625" style="1" customWidth="1"/>
    <col min="3038" max="3040" width="5.5703125" style="1" customWidth="1"/>
    <col min="3041" max="3043" width="7.85546875" style="1" customWidth="1"/>
    <col min="3044" max="3044" width="23.28515625" style="1" customWidth="1"/>
    <col min="3045" max="3055" width="7.85546875" style="1" customWidth="1"/>
    <col min="3056" max="3056" width="21.42578125" style="1" customWidth="1"/>
    <col min="3057" max="3076" width="10.7109375" style="1" customWidth="1"/>
    <col min="3077" max="3077" width="19.85546875" style="1" customWidth="1"/>
    <col min="3078" max="3286" width="11.42578125" style="1"/>
    <col min="3287" max="3287" width="6.140625" style="1" customWidth="1"/>
    <col min="3288" max="3288" width="12.5703125" style="1" customWidth="1"/>
    <col min="3289" max="3289" width="10" style="1" customWidth="1"/>
    <col min="3290" max="3290" width="0" style="1" hidden="1" customWidth="1"/>
    <col min="3291" max="3291" width="40.28515625" style="1" customWidth="1"/>
    <col min="3292" max="3292" width="8" style="1" customWidth="1"/>
    <col min="3293" max="3293" width="5.140625" style="1" customWidth="1"/>
    <col min="3294" max="3296" width="5.5703125" style="1" customWidth="1"/>
    <col min="3297" max="3299" width="7.85546875" style="1" customWidth="1"/>
    <col min="3300" max="3300" width="23.28515625" style="1" customWidth="1"/>
    <col min="3301" max="3311" width="7.85546875" style="1" customWidth="1"/>
    <col min="3312" max="3312" width="21.42578125" style="1" customWidth="1"/>
    <col min="3313" max="3332" width="10.7109375" style="1" customWidth="1"/>
    <col min="3333" max="3333" width="19.85546875" style="1" customWidth="1"/>
    <col min="3334" max="3542" width="11.42578125" style="1"/>
    <col min="3543" max="3543" width="6.140625" style="1" customWidth="1"/>
    <col min="3544" max="3544" width="12.5703125" style="1" customWidth="1"/>
    <col min="3545" max="3545" width="10" style="1" customWidth="1"/>
    <col min="3546" max="3546" width="0" style="1" hidden="1" customWidth="1"/>
    <col min="3547" max="3547" width="40.28515625" style="1" customWidth="1"/>
    <col min="3548" max="3548" width="8" style="1" customWidth="1"/>
    <col min="3549" max="3549" width="5.140625" style="1" customWidth="1"/>
    <col min="3550" max="3552" width="5.5703125" style="1" customWidth="1"/>
    <col min="3553" max="3555" width="7.85546875" style="1" customWidth="1"/>
    <col min="3556" max="3556" width="23.28515625" style="1" customWidth="1"/>
    <col min="3557" max="3567" width="7.85546875" style="1" customWidth="1"/>
    <col min="3568" max="3568" width="21.42578125" style="1" customWidth="1"/>
    <col min="3569" max="3588" width="10.7109375" style="1" customWidth="1"/>
    <col min="3589" max="3589" width="19.85546875" style="1" customWidth="1"/>
    <col min="3590" max="3798" width="11.42578125" style="1"/>
    <col min="3799" max="3799" width="6.140625" style="1" customWidth="1"/>
    <col min="3800" max="3800" width="12.5703125" style="1" customWidth="1"/>
    <col min="3801" max="3801" width="10" style="1" customWidth="1"/>
    <col min="3802" max="3802" width="0" style="1" hidden="1" customWidth="1"/>
    <col min="3803" max="3803" width="40.28515625" style="1" customWidth="1"/>
    <col min="3804" max="3804" width="8" style="1" customWidth="1"/>
    <col min="3805" max="3805" width="5.140625" style="1" customWidth="1"/>
    <col min="3806" max="3808" width="5.5703125" style="1" customWidth="1"/>
    <col min="3809" max="3811" width="7.85546875" style="1" customWidth="1"/>
    <col min="3812" max="3812" width="23.28515625" style="1" customWidth="1"/>
    <col min="3813" max="3823" width="7.85546875" style="1" customWidth="1"/>
    <col min="3824" max="3824" width="21.42578125" style="1" customWidth="1"/>
    <col min="3825" max="3844" width="10.7109375" style="1" customWidth="1"/>
    <col min="3845" max="3845" width="19.85546875" style="1" customWidth="1"/>
    <col min="3846" max="4054" width="11.42578125" style="1"/>
    <col min="4055" max="4055" width="6.140625" style="1" customWidth="1"/>
    <col min="4056" max="4056" width="12.5703125" style="1" customWidth="1"/>
    <col min="4057" max="4057" width="10" style="1" customWidth="1"/>
    <col min="4058" max="4058" width="0" style="1" hidden="1" customWidth="1"/>
    <col min="4059" max="4059" width="40.28515625" style="1" customWidth="1"/>
    <col min="4060" max="4060" width="8" style="1" customWidth="1"/>
    <col min="4061" max="4061" width="5.140625" style="1" customWidth="1"/>
    <col min="4062" max="4064" width="5.5703125" style="1" customWidth="1"/>
    <col min="4065" max="4067" width="7.85546875" style="1" customWidth="1"/>
    <col min="4068" max="4068" width="23.28515625" style="1" customWidth="1"/>
    <col min="4069" max="4079" width="7.85546875" style="1" customWidth="1"/>
    <col min="4080" max="4080" width="21.42578125" style="1" customWidth="1"/>
    <col min="4081" max="4100" width="10.7109375" style="1" customWidth="1"/>
    <col min="4101" max="4101" width="19.85546875" style="1" customWidth="1"/>
    <col min="4102" max="4310" width="11.42578125" style="1"/>
    <col min="4311" max="4311" width="6.140625" style="1" customWidth="1"/>
    <col min="4312" max="4312" width="12.5703125" style="1" customWidth="1"/>
    <col min="4313" max="4313" width="10" style="1" customWidth="1"/>
    <col min="4314" max="4314" width="0" style="1" hidden="1" customWidth="1"/>
    <col min="4315" max="4315" width="40.28515625" style="1" customWidth="1"/>
    <col min="4316" max="4316" width="8" style="1" customWidth="1"/>
    <col min="4317" max="4317" width="5.140625" style="1" customWidth="1"/>
    <col min="4318" max="4320" width="5.5703125" style="1" customWidth="1"/>
    <col min="4321" max="4323" width="7.85546875" style="1" customWidth="1"/>
    <col min="4324" max="4324" width="23.28515625" style="1" customWidth="1"/>
    <col min="4325" max="4335" width="7.85546875" style="1" customWidth="1"/>
    <col min="4336" max="4336" width="21.42578125" style="1" customWidth="1"/>
    <col min="4337" max="4356" width="10.7109375" style="1" customWidth="1"/>
    <col min="4357" max="4357" width="19.85546875" style="1" customWidth="1"/>
    <col min="4358" max="4566" width="11.42578125" style="1"/>
    <col min="4567" max="4567" width="6.140625" style="1" customWidth="1"/>
    <col min="4568" max="4568" width="12.5703125" style="1" customWidth="1"/>
    <col min="4569" max="4569" width="10" style="1" customWidth="1"/>
    <col min="4570" max="4570" width="0" style="1" hidden="1" customWidth="1"/>
    <col min="4571" max="4571" width="40.28515625" style="1" customWidth="1"/>
    <col min="4572" max="4572" width="8" style="1" customWidth="1"/>
    <col min="4573" max="4573" width="5.140625" style="1" customWidth="1"/>
    <col min="4574" max="4576" width="5.5703125" style="1" customWidth="1"/>
    <col min="4577" max="4579" width="7.85546875" style="1" customWidth="1"/>
    <col min="4580" max="4580" width="23.28515625" style="1" customWidth="1"/>
    <col min="4581" max="4591" width="7.85546875" style="1" customWidth="1"/>
    <col min="4592" max="4592" width="21.42578125" style="1" customWidth="1"/>
    <col min="4593" max="4612" width="10.7109375" style="1" customWidth="1"/>
    <col min="4613" max="4613" width="19.85546875" style="1" customWidth="1"/>
    <col min="4614" max="4822" width="11.42578125" style="1"/>
    <col min="4823" max="4823" width="6.140625" style="1" customWidth="1"/>
    <col min="4824" max="4824" width="12.5703125" style="1" customWidth="1"/>
    <col min="4825" max="4825" width="10" style="1" customWidth="1"/>
    <col min="4826" max="4826" width="0" style="1" hidden="1" customWidth="1"/>
    <col min="4827" max="4827" width="40.28515625" style="1" customWidth="1"/>
    <col min="4828" max="4828" width="8" style="1" customWidth="1"/>
    <col min="4829" max="4829" width="5.140625" style="1" customWidth="1"/>
    <col min="4830" max="4832" width="5.5703125" style="1" customWidth="1"/>
    <col min="4833" max="4835" width="7.85546875" style="1" customWidth="1"/>
    <col min="4836" max="4836" width="23.28515625" style="1" customWidth="1"/>
    <col min="4837" max="4847" width="7.85546875" style="1" customWidth="1"/>
    <col min="4848" max="4848" width="21.42578125" style="1" customWidth="1"/>
    <col min="4849" max="4868" width="10.7109375" style="1" customWidth="1"/>
    <col min="4869" max="4869" width="19.85546875" style="1" customWidth="1"/>
    <col min="4870" max="5078" width="11.42578125" style="1"/>
    <col min="5079" max="5079" width="6.140625" style="1" customWidth="1"/>
    <col min="5080" max="5080" width="12.5703125" style="1" customWidth="1"/>
    <col min="5081" max="5081" width="10" style="1" customWidth="1"/>
    <col min="5082" max="5082" width="0" style="1" hidden="1" customWidth="1"/>
    <col min="5083" max="5083" width="40.28515625" style="1" customWidth="1"/>
    <col min="5084" max="5084" width="8" style="1" customWidth="1"/>
    <col min="5085" max="5085" width="5.140625" style="1" customWidth="1"/>
    <col min="5086" max="5088" width="5.5703125" style="1" customWidth="1"/>
    <col min="5089" max="5091" width="7.85546875" style="1" customWidth="1"/>
    <col min="5092" max="5092" width="23.28515625" style="1" customWidth="1"/>
    <col min="5093" max="5103" width="7.85546875" style="1" customWidth="1"/>
    <col min="5104" max="5104" width="21.42578125" style="1" customWidth="1"/>
    <col min="5105" max="5124" width="10.7109375" style="1" customWidth="1"/>
    <col min="5125" max="5125" width="19.85546875" style="1" customWidth="1"/>
    <col min="5126" max="5334" width="11.42578125" style="1"/>
    <col min="5335" max="5335" width="6.140625" style="1" customWidth="1"/>
    <col min="5336" max="5336" width="12.5703125" style="1" customWidth="1"/>
    <col min="5337" max="5337" width="10" style="1" customWidth="1"/>
    <col min="5338" max="5338" width="0" style="1" hidden="1" customWidth="1"/>
    <col min="5339" max="5339" width="40.28515625" style="1" customWidth="1"/>
    <col min="5340" max="5340" width="8" style="1" customWidth="1"/>
    <col min="5341" max="5341" width="5.140625" style="1" customWidth="1"/>
    <col min="5342" max="5344" width="5.5703125" style="1" customWidth="1"/>
    <col min="5345" max="5347" width="7.85546875" style="1" customWidth="1"/>
    <col min="5348" max="5348" width="23.28515625" style="1" customWidth="1"/>
    <col min="5349" max="5359" width="7.85546875" style="1" customWidth="1"/>
    <col min="5360" max="5360" width="21.42578125" style="1" customWidth="1"/>
    <col min="5361" max="5380" width="10.7109375" style="1" customWidth="1"/>
    <col min="5381" max="5381" width="19.85546875" style="1" customWidth="1"/>
    <col min="5382" max="5590" width="11.42578125" style="1"/>
    <col min="5591" max="5591" width="6.140625" style="1" customWidth="1"/>
    <col min="5592" max="5592" width="12.5703125" style="1" customWidth="1"/>
    <col min="5593" max="5593" width="10" style="1" customWidth="1"/>
    <col min="5594" max="5594" width="0" style="1" hidden="1" customWidth="1"/>
    <col min="5595" max="5595" width="40.28515625" style="1" customWidth="1"/>
    <col min="5596" max="5596" width="8" style="1" customWidth="1"/>
    <col min="5597" max="5597" width="5.140625" style="1" customWidth="1"/>
    <col min="5598" max="5600" width="5.5703125" style="1" customWidth="1"/>
    <col min="5601" max="5603" width="7.85546875" style="1" customWidth="1"/>
    <col min="5604" max="5604" width="23.28515625" style="1" customWidth="1"/>
    <col min="5605" max="5615" width="7.85546875" style="1" customWidth="1"/>
    <col min="5616" max="5616" width="21.42578125" style="1" customWidth="1"/>
    <col min="5617" max="5636" width="10.7109375" style="1" customWidth="1"/>
    <col min="5637" max="5637" width="19.85546875" style="1" customWidth="1"/>
    <col min="5638" max="5846" width="11.42578125" style="1"/>
    <col min="5847" max="5847" width="6.140625" style="1" customWidth="1"/>
    <col min="5848" max="5848" width="12.5703125" style="1" customWidth="1"/>
    <col min="5849" max="5849" width="10" style="1" customWidth="1"/>
    <col min="5850" max="5850" width="0" style="1" hidden="1" customWidth="1"/>
    <col min="5851" max="5851" width="40.28515625" style="1" customWidth="1"/>
    <col min="5852" max="5852" width="8" style="1" customWidth="1"/>
    <col min="5853" max="5853" width="5.140625" style="1" customWidth="1"/>
    <col min="5854" max="5856" width="5.5703125" style="1" customWidth="1"/>
    <col min="5857" max="5859" width="7.85546875" style="1" customWidth="1"/>
    <col min="5860" max="5860" width="23.28515625" style="1" customWidth="1"/>
    <col min="5861" max="5871" width="7.85546875" style="1" customWidth="1"/>
    <col min="5872" max="5872" width="21.42578125" style="1" customWidth="1"/>
    <col min="5873" max="5892" width="10.7109375" style="1" customWidth="1"/>
    <col min="5893" max="5893" width="19.85546875" style="1" customWidth="1"/>
    <col min="5894" max="6102" width="11.42578125" style="1"/>
    <col min="6103" max="6103" width="6.140625" style="1" customWidth="1"/>
    <col min="6104" max="6104" width="12.5703125" style="1" customWidth="1"/>
    <col min="6105" max="6105" width="10" style="1" customWidth="1"/>
    <col min="6106" max="6106" width="0" style="1" hidden="1" customWidth="1"/>
    <col min="6107" max="6107" width="40.28515625" style="1" customWidth="1"/>
    <col min="6108" max="6108" width="8" style="1" customWidth="1"/>
    <col min="6109" max="6109" width="5.140625" style="1" customWidth="1"/>
    <col min="6110" max="6112" width="5.5703125" style="1" customWidth="1"/>
    <col min="6113" max="6115" width="7.85546875" style="1" customWidth="1"/>
    <col min="6116" max="6116" width="23.28515625" style="1" customWidth="1"/>
    <col min="6117" max="6127" width="7.85546875" style="1" customWidth="1"/>
    <col min="6128" max="6128" width="21.42578125" style="1" customWidth="1"/>
    <col min="6129" max="6148" width="10.7109375" style="1" customWidth="1"/>
    <col min="6149" max="6149" width="19.85546875" style="1" customWidth="1"/>
    <col min="6150" max="6358" width="11.42578125" style="1"/>
    <col min="6359" max="6359" width="6.140625" style="1" customWidth="1"/>
    <col min="6360" max="6360" width="12.5703125" style="1" customWidth="1"/>
    <col min="6361" max="6361" width="10" style="1" customWidth="1"/>
    <col min="6362" max="6362" width="0" style="1" hidden="1" customWidth="1"/>
    <col min="6363" max="6363" width="40.28515625" style="1" customWidth="1"/>
    <col min="6364" max="6364" width="8" style="1" customWidth="1"/>
    <col min="6365" max="6365" width="5.140625" style="1" customWidth="1"/>
    <col min="6366" max="6368" width="5.5703125" style="1" customWidth="1"/>
    <col min="6369" max="6371" width="7.85546875" style="1" customWidth="1"/>
    <col min="6372" max="6372" width="23.28515625" style="1" customWidth="1"/>
    <col min="6373" max="6383" width="7.85546875" style="1" customWidth="1"/>
    <col min="6384" max="6384" width="21.42578125" style="1" customWidth="1"/>
    <col min="6385" max="6404" width="10.7109375" style="1" customWidth="1"/>
    <col min="6405" max="6405" width="19.85546875" style="1" customWidth="1"/>
    <col min="6406" max="6614" width="11.42578125" style="1"/>
    <col min="6615" max="6615" width="6.140625" style="1" customWidth="1"/>
    <col min="6616" max="6616" width="12.5703125" style="1" customWidth="1"/>
    <col min="6617" max="6617" width="10" style="1" customWidth="1"/>
    <col min="6618" max="6618" width="0" style="1" hidden="1" customWidth="1"/>
    <col min="6619" max="6619" width="40.28515625" style="1" customWidth="1"/>
    <col min="6620" max="6620" width="8" style="1" customWidth="1"/>
    <col min="6621" max="6621" width="5.140625" style="1" customWidth="1"/>
    <col min="6622" max="6624" width="5.5703125" style="1" customWidth="1"/>
    <col min="6625" max="6627" width="7.85546875" style="1" customWidth="1"/>
    <col min="6628" max="6628" width="23.28515625" style="1" customWidth="1"/>
    <col min="6629" max="6639" width="7.85546875" style="1" customWidth="1"/>
    <col min="6640" max="6640" width="21.42578125" style="1" customWidth="1"/>
    <col min="6641" max="6660" width="10.7109375" style="1" customWidth="1"/>
    <col min="6661" max="6661" width="19.85546875" style="1" customWidth="1"/>
    <col min="6662" max="6870" width="11.42578125" style="1"/>
    <col min="6871" max="6871" width="6.140625" style="1" customWidth="1"/>
    <col min="6872" max="6872" width="12.5703125" style="1" customWidth="1"/>
    <col min="6873" max="6873" width="10" style="1" customWidth="1"/>
    <col min="6874" max="6874" width="0" style="1" hidden="1" customWidth="1"/>
    <col min="6875" max="6875" width="40.28515625" style="1" customWidth="1"/>
    <col min="6876" max="6876" width="8" style="1" customWidth="1"/>
    <col min="6877" max="6877" width="5.140625" style="1" customWidth="1"/>
    <col min="6878" max="6880" width="5.5703125" style="1" customWidth="1"/>
    <col min="6881" max="6883" width="7.85546875" style="1" customWidth="1"/>
    <col min="6884" max="6884" width="23.28515625" style="1" customWidth="1"/>
    <col min="6885" max="6895" width="7.85546875" style="1" customWidth="1"/>
    <col min="6896" max="6896" width="21.42578125" style="1" customWidth="1"/>
    <col min="6897" max="6916" width="10.7109375" style="1" customWidth="1"/>
    <col min="6917" max="6917" width="19.85546875" style="1" customWidth="1"/>
    <col min="6918" max="7126" width="11.42578125" style="1"/>
    <col min="7127" max="7127" width="6.140625" style="1" customWidth="1"/>
    <col min="7128" max="7128" width="12.5703125" style="1" customWidth="1"/>
    <col min="7129" max="7129" width="10" style="1" customWidth="1"/>
    <col min="7130" max="7130" width="0" style="1" hidden="1" customWidth="1"/>
    <col min="7131" max="7131" width="40.28515625" style="1" customWidth="1"/>
    <col min="7132" max="7132" width="8" style="1" customWidth="1"/>
    <col min="7133" max="7133" width="5.140625" style="1" customWidth="1"/>
    <col min="7134" max="7136" width="5.5703125" style="1" customWidth="1"/>
    <col min="7137" max="7139" width="7.85546875" style="1" customWidth="1"/>
    <col min="7140" max="7140" width="23.28515625" style="1" customWidth="1"/>
    <col min="7141" max="7151" width="7.85546875" style="1" customWidth="1"/>
    <col min="7152" max="7152" width="21.42578125" style="1" customWidth="1"/>
    <col min="7153" max="7172" width="10.7109375" style="1" customWidth="1"/>
    <col min="7173" max="7173" width="19.85546875" style="1" customWidth="1"/>
    <col min="7174" max="7382" width="11.42578125" style="1"/>
    <col min="7383" max="7383" width="6.140625" style="1" customWidth="1"/>
    <col min="7384" max="7384" width="12.5703125" style="1" customWidth="1"/>
    <col min="7385" max="7385" width="10" style="1" customWidth="1"/>
    <col min="7386" max="7386" width="0" style="1" hidden="1" customWidth="1"/>
    <col min="7387" max="7387" width="40.28515625" style="1" customWidth="1"/>
    <col min="7388" max="7388" width="8" style="1" customWidth="1"/>
    <col min="7389" max="7389" width="5.140625" style="1" customWidth="1"/>
    <col min="7390" max="7392" width="5.5703125" style="1" customWidth="1"/>
    <col min="7393" max="7395" width="7.85546875" style="1" customWidth="1"/>
    <col min="7396" max="7396" width="23.28515625" style="1" customWidth="1"/>
    <col min="7397" max="7407" width="7.85546875" style="1" customWidth="1"/>
    <col min="7408" max="7408" width="21.42578125" style="1" customWidth="1"/>
    <col min="7409" max="7428" width="10.7109375" style="1" customWidth="1"/>
    <col min="7429" max="7429" width="19.85546875" style="1" customWidth="1"/>
    <col min="7430" max="7638" width="11.42578125" style="1"/>
    <col min="7639" max="7639" width="6.140625" style="1" customWidth="1"/>
    <col min="7640" max="7640" width="12.5703125" style="1" customWidth="1"/>
    <col min="7641" max="7641" width="10" style="1" customWidth="1"/>
    <col min="7642" max="7642" width="0" style="1" hidden="1" customWidth="1"/>
    <col min="7643" max="7643" width="40.28515625" style="1" customWidth="1"/>
    <col min="7644" max="7644" width="8" style="1" customWidth="1"/>
    <col min="7645" max="7645" width="5.140625" style="1" customWidth="1"/>
    <col min="7646" max="7648" width="5.5703125" style="1" customWidth="1"/>
    <col min="7649" max="7651" width="7.85546875" style="1" customWidth="1"/>
    <col min="7652" max="7652" width="23.28515625" style="1" customWidth="1"/>
    <col min="7653" max="7663" width="7.85546875" style="1" customWidth="1"/>
    <col min="7664" max="7664" width="21.42578125" style="1" customWidth="1"/>
    <col min="7665" max="7684" width="10.7109375" style="1" customWidth="1"/>
    <col min="7685" max="7685" width="19.85546875" style="1" customWidth="1"/>
    <col min="7686" max="7894" width="11.42578125" style="1"/>
    <col min="7895" max="7895" width="6.140625" style="1" customWidth="1"/>
    <col min="7896" max="7896" width="12.5703125" style="1" customWidth="1"/>
    <col min="7897" max="7897" width="10" style="1" customWidth="1"/>
    <col min="7898" max="7898" width="0" style="1" hidden="1" customWidth="1"/>
    <col min="7899" max="7899" width="40.28515625" style="1" customWidth="1"/>
    <col min="7900" max="7900" width="8" style="1" customWidth="1"/>
    <col min="7901" max="7901" width="5.140625" style="1" customWidth="1"/>
    <col min="7902" max="7904" width="5.5703125" style="1" customWidth="1"/>
    <col min="7905" max="7907" width="7.85546875" style="1" customWidth="1"/>
    <col min="7908" max="7908" width="23.28515625" style="1" customWidth="1"/>
    <col min="7909" max="7919" width="7.85546875" style="1" customWidth="1"/>
    <col min="7920" max="7920" width="21.42578125" style="1" customWidth="1"/>
    <col min="7921" max="7940" width="10.7109375" style="1" customWidth="1"/>
    <col min="7941" max="7941" width="19.85546875" style="1" customWidth="1"/>
    <col min="7942" max="8150" width="11.42578125" style="1"/>
    <col min="8151" max="8151" width="6.140625" style="1" customWidth="1"/>
    <col min="8152" max="8152" width="12.5703125" style="1" customWidth="1"/>
    <col min="8153" max="8153" width="10" style="1" customWidth="1"/>
    <col min="8154" max="8154" width="0" style="1" hidden="1" customWidth="1"/>
    <col min="8155" max="8155" width="40.28515625" style="1" customWidth="1"/>
    <col min="8156" max="8156" width="8" style="1" customWidth="1"/>
    <col min="8157" max="8157" width="5.140625" style="1" customWidth="1"/>
    <col min="8158" max="8160" width="5.5703125" style="1" customWidth="1"/>
    <col min="8161" max="8163" width="7.85546875" style="1" customWidth="1"/>
    <col min="8164" max="8164" width="23.28515625" style="1" customWidth="1"/>
    <col min="8165" max="8175" width="7.85546875" style="1" customWidth="1"/>
    <col min="8176" max="8176" width="21.42578125" style="1" customWidth="1"/>
    <col min="8177" max="8196" width="10.7109375" style="1" customWidth="1"/>
    <col min="8197" max="8197" width="19.85546875" style="1" customWidth="1"/>
    <col min="8198" max="8406" width="11.42578125" style="1"/>
    <col min="8407" max="8407" width="6.140625" style="1" customWidth="1"/>
    <col min="8408" max="8408" width="12.5703125" style="1" customWidth="1"/>
    <col min="8409" max="8409" width="10" style="1" customWidth="1"/>
    <col min="8410" max="8410" width="0" style="1" hidden="1" customWidth="1"/>
    <col min="8411" max="8411" width="40.28515625" style="1" customWidth="1"/>
    <col min="8412" max="8412" width="8" style="1" customWidth="1"/>
    <col min="8413" max="8413" width="5.140625" style="1" customWidth="1"/>
    <col min="8414" max="8416" width="5.5703125" style="1" customWidth="1"/>
    <col min="8417" max="8419" width="7.85546875" style="1" customWidth="1"/>
    <col min="8420" max="8420" width="23.28515625" style="1" customWidth="1"/>
    <col min="8421" max="8431" width="7.85546875" style="1" customWidth="1"/>
    <col min="8432" max="8432" width="21.42578125" style="1" customWidth="1"/>
    <col min="8433" max="8452" width="10.7109375" style="1" customWidth="1"/>
    <col min="8453" max="8453" width="19.85546875" style="1" customWidth="1"/>
    <col min="8454" max="8662" width="11.42578125" style="1"/>
    <col min="8663" max="8663" width="6.140625" style="1" customWidth="1"/>
    <col min="8664" max="8664" width="12.5703125" style="1" customWidth="1"/>
    <col min="8665" max="8665" width="10" style="1" customWidth="1"/>
    <col min="8666" max="8666" width="0" style="1" hidden="1" customWidth="1"/>
    <col min="8667" max="8667" width="40.28515625" style="1" customWidth="1"/>
    <col min="8668" max="8668" width="8" style="1" customWidth="1"/>
    <col min="8669" max="8669" width="5.140625" style="1" customWidth="1"/>
    <col min="8670" max="8672" width="5.5703125" style="1" customWidth="1"/>
    <col min="8673" max="8675" width="7.85546875" style="1" customWidth="1"/>
    <col min="8676" max="8676" width="23.28515625" style="1" customWidth="1"/>
    <col min="8677" max="8687" width="7.85546875" style="1" customWidth="1"/>
    <col min="8688" max="8688" width="21.42578125" style="1" customWidth="1"/>
    <col min="8689" max="8708" width="10.7109375" style="1" customWidth="1"/>
    <col min="8709" max="8709" width="19.85546875" style="1" customWidth="1"/>
    <col min="8710" max="8918" width="11.42578125" style="1"/>
    <col min="8919" max="8919" width="6.140625" style="1" customWidth="1"/>
    <col min="8920" max="8920" width="12.5703125" style="1" customWidth="1"/>
    <col min="8921" max="8921" width="10" style="1" customWidth="1"/>
    <col min="8922" max="8922" width="0" style="1" hidden="1" customWidth="1"/>
    <col min="8923" max="8923" width="40.28515625" style="1" customWidth="1"/>
    <col min="8924" max="8924" width="8" style="1" customWidth="1"/>
    <col min="8925" max="8925" width="5.140625" style="1" customWidth="1"/>
    <col min="8926" max="8928" width="5.5703125" style="1" customWidth="1"/>
    <col min="8929" max="8931" width="7.85546875" style="1" customWidth="1"/>
    <col min="8932" max="8932" width="23.28515625" style="1" customWidth="1"/>
    <col min="8933" max="8943" width="7.85546875" style="1" customWidth="1"/>
    <col min="8944" max="8944" width="21.42578125" style="1" customWidth="1"/>
    <col min="8945" max="8964" width="10.7109375" style="1" customWidth="1"/>
    <col min="8965" max="8965" width="19.85546875" style="1" customWidth="1"/>
    <col min="8966" max="9174" width="11.42578125" style="1"/>
    <col min="9175" max="9175" width="6.140625" style="1" customWidth="1"/>
    <col min="9176" max="9176" width="12.5703125" style="1" customWidth="1"/>
    <col min="9177" max="9177" width="10" style="1" customWidth="1"/>
    <col min="9178" max="9178" width="0" style="1" hidden="1" customWidth="1"/>
    <col min="9179" max="9179" width="40.28515625" style="1" customWidth="1"/>
    <col min="9180" max="9180" width="8" style="1" customWidth="1"/>
    <col min="9181" max="9181" width="5.140625" style="1" customWidth="1"/>
    <col min="9182" max="9184" width="5.5703125" style="1" customWidth="1"/>
    <col min="9185" max="9187" width="7.85546875" style="1" customWidth="1"/>
    <col min="9188" max="9188" width="23.28515625" style="1" customWidth="1"/>
    <col min="9189" max="9199" width="7.85546875" style="1" customWidth="1"/>
    <col min="9200" max="9200" width="21.42578125" style="1" customWidth="1"/>
    <col min="9201" max="9220" width="10.7109375" style="1" customWidth="1"/>
    <col min="9221" max="9221" width="19.85546875" style="1" customWidth="1"/>
    <col min="9222" max="9430" width="11.42578125" style="1"/>
    <col min="9431" max="9431" width="6.140625" style="1" customWidth="1"/>
    <col min="9432" max="9432" width="12.5703125" style="1" customWidth="1"/>
    <col min="9433" max="9433" width="10" style="1" customWidth="1"/>
    <col min="9434" max="9434" width="0" style="1" hidden="1" customWidth="1"/>
    <col min="9435" max="9435" width="40.28515625" style="1" customWidth="1"/>
    <col min="9436" max="9436" width="8" style="1" customWidth="1"/>
    <col min="9437" max="9437" width="5.140625" style="1" customWidth="1"/>
    <col min="9438" max="9440" width="5.5703125" style="1" customWidth="1"/>
    <col min="9441" max="9443" width="7.85546875" style="1" customWidth="1"/>
    <col min="9444" max="9444" width="23.28515625" style="1" customWidth="1"/>
    <col min="9445" max="9455" width="7.85546875" style="1" customWidth="1"/>
    <col min="9456" max="9456" width="21.42578125" style="1" customWidth="1"/>
    <col min="9457" max="9476" width="10.7109375" style="1" customWidth="1"/>
    <col min="9477" max="9477" width="19.85546875" style="1" customWidth="1"/>
    <col min="9478" max="9686" width="11.42578125" style="1"/>
    <col min="9687" max="9687" width="6.140625" style="1" customWidth="1"/>
    <col min="9688" max="9688" width="12.5703125" style="1" customWidth="1"/>
    <col min="9689" max="9689" width="10" style="1" customWidth="1"/>
    <col min="9690" max="9690" width="0" style="1" hidden="1" customWidth="1"/>
    <col min="9691" max="9691" width="40.28515625" style="1" customWidth="1"/>
    <col min="9692" max="9692" width="8" style="1" customWidth="1"/>
    <col min="9693" max="9693" width="5.140625" style="1" customWidth="1"/>
    <col min="9694" max="9696" width="5.5703125" style="1" customWidth="1"/>
    <col min="9697" max="9699" width="7.85546875" style="1" customWidth="1"/>
    <col min="9700" max="9700" width="23.28515625" style="1" customWidth="1"/>
    <col min="9701" max="9711" width="7.85546875" style="1" customWidth="1"/>
    <col min="9712" max="9712" width="21.42578125" style="1" customWidth="1"/>
    <col min="9713" max="9732" width="10.7109375" style="1" customWidth="1"/>
    <col min="9733" max="9733" width="19.85546875" style="1" customWidth="1"/>
    <col min="9734" max="9942" width="11.42578125" style="1"/>
    <col min="9943" max="9943" width="6.140625" style="1" customWidth="1"/>
    <col min="9944" max="9944" width="12.5703125" style="1" customWidth="1"/>
    <col min="9945" max="9945" width="10" style="1" customWidth="1"/>
    <col min="9946" max="9946" width="0" style="1" hidden="1" customWidth="1"/>
    <col min="9947" max="9947" width="40.28515625" style="1" customWidth="1"/>
    <col min="9948" max="9948" width="8" style="1" customWidth="1"/>
    <col min="9949" max="9949" width="5.140625" style="1" customWidth="1"/>
    <col min="9950" max="9952" width="5.5703125" style="1" customWidth="1"/>
    <col min="9953" max="9955" width="7.85546875" style="1" customWidth="1"/>
    <col min="9956" max="9956" width="23.28515625" style="1" customWidth="1"/>
    <col min="9957" max="9967" width="7.85546875" style="1" customWidth="1"/>
    <col min="9968" max="9968" width="21.42578125" style="1" customWidth="1"/>
    <col min="9969" max="9988" width="10.7109375" style="1" customWidth="1"/>
    <col min="9989" max="9989" width="19.85546875" style="1" customWidth="1"/>
    <col min="9990" max="10198" width="11.42578125" style="1"/>
    <col min="10199" max="10199" width="6.140625" style="1" customWidth="1"/>
    <col min="10200" max="10200" width="12.5703125" style="1" customWidth="1"/>
    <col min="10201" max="10201" width="10" style="1" customWidth="1"/>
    <col min="10202" max="10202" width="0" style="1" hidden="1" customWidth="1"/>
    <col min="10203" max="10203" width="40.28515625" style="1" customWidth="1"/>
    <col min="10204" max="10204" width="8" style="1" customWidth="1"/>
    <col min="10205" max="10205" width="5.140625" style="1" customWidth="1"/>
    <col min="10206" max="10208" width="5.5703125" style="1" customWidth="1"/>
    <col min="10209" max="10211" width="7.85546875" style="1" customWidth="1"/>
    <col min="10212" max="10212" width="23.28515625" style="1" customWidth="1"/>
    <col min="10213" max="10223" width="7.85546875" style="1" customWidth="1"/>
    <col min="10224" max="10224" width="21.42578125" style="1" customWidth="1"/>
    <col min="10225" max="10244" width="10.7109375" style="1" customWidth="1"/>
    <col min="10245" max="10245" width="19.85546875" style="1" customWidth="1"/>
    <col min="10246" max="10454" width="11.42578125" style="1"/>
    <col min="10455" max="10455" width="6.140625" style="1" customWidth="1"/>
    <col min="10456" max="10456" width="12.5703125" style="1" customWidth="1"/>
    <col min="10457" max="10457" width="10" style="1" customWidth="1"/>
    <col min="10458" max="10458" width="0" style="1" hidden="1" customWidth="1"/>
    <col min="10459" max="10459" width="40.28515625" style="1" customWidth="1"/>
    <col min="10460" max="10460" width="8" style="1" customWidth="1"/>
    <col min="10461" max="10461" width="5.140625" style="1" customWidth="1"/>
    <col min="10462" max="10464" width="5.5703125" style="1" customWidth="1"/>
    <col min="10465" max="10467" width="7.85546875" style="1" customWidth="1"/>
    <col min="10468" max="10468" width="23.28515625" style="1" customWidth="1"/>
    <col min="10469" max="10479" width="7.85546875" style="1" customWidth="1"/>
    <col min="10480" max="10480" width="21.42578125" style="1" customWidth="1"/>
    <col min="10481" max="10500" width="10.7109375" style="1" customWidth="1"/>
    <col min="10501" max="10501" width="19.85546875" style="1" customWidth="1"/>
    <col min="10502" max="10710" width="11.42578125" style="1"/>
    <col min="10711" max="10711" width="6.140625" style="1" customWidth="1"/>
    <col min="10712" max="10712" width="12.5703125" style="1" customWidth="1"/>
    <col min="10713" max="10713" width="10" style="1" customWidth="1"/>
    <col min="10714" max="10714" width="0" style="1" hidden="1" customWidth="1"/>
    <col min="10715" max="10715" width="40.28515625" style="1" customWidth="1"/>
    <col min="10716" max="10716" width="8" style="1" customWidth="1"/>
    <col min="10717" max="10717" width="5.140625" style="1" customWidth="1"/>
    <col min="10718" max="10720" width="5.5703125" style="1" customWidth="1"/>
    <col min="10721" max="10723" width="7.85546875" style="1" customWidth="1"/>
    <col min="10724" max="10724" width="23.28515625" style="1" customWidth="1"/>
    <col min="10725" max="10735" width="7.85546875" style="1" customWidth="1"/>
    <col min="10736" max="10736" width="21.42578125" style="1" customWidth="1"/>
    <col min="10737" max="10756" width="10.7109375" style="1" customWidth="1"/>
    <col min="10757" max="10757" width="19.85546875" style="1" customWidth="1"/>
    <col min="10758" max="10966" width="11.42578125" style="1"/>
    <col min="10967" max="10967" width="6.140625" style="1" customWidth="1"/>
    <col min="10968" max="10968" width="12.5703125" style="1" customWidth="1"/>
    <col min="10969" max="10969" width="10" style="1" customWidth="1"/>
    <col min="10970" max="10970" width="0" style="1" hidden="1" customWidth="1"/>
    <col min="10971" max="10971" width="40.28515625" style="1" customWidth="1"/>
    <col min="10972" max="10972" width="8" style="1" customWidth="1"/>
    <col min="10973" max="10973" width="5.140625" style="1" customWidth="1"/>
    <col min="10974" max="10976" width="5.5703125" style="1" customWidth="1"/>
    <col min="10977" max="10979" width="7.85546875" style="1" customWidth="1"/>
    <col min="10980" max="10980" width="23.28515625" style="1" customWidth="1"/>
    <col min="10981" max="10991" width="7.85546875" style="1" customWidth="1"/>
    <col min="10992" max="10992" width="21.42578125" style="1" customWidth="1"/>
    <col min="10993" max="11012" width="10.7109375" style="1" customWidth="1"/>
    <col min="11013" max="11013" width="19.85546875" style="1" customWidth="1"/>
    <col min="11014" max="11222" width="11.42578125" style="1"/>
    <col min="11223" max="11223" width="6.140625" style="1" customWidth="1"/>
    <col min="11224" max="11224" width="12.5703125" style="1" customWidth="1"/>
    <col min="11225" max="11225" width="10" style="1" customWidth="1"/>
    <col min="11226" max="11226" width="0" style="1" hidden="1" customWidth="1"/>
    <col min="11227" max="11227" width="40.28515625" style="1" customWidth="1"/>
    <col min="11228" max="11228" width="8" style="1" customWidth="1"/>
    <col min="11229" max="11229" width="5.140625" style="1" customWidth="1"/>
    <col min="11230" max="11232" width="5.5703125" style="1" customWidth="1"/>
    <col min="11233" max="11235" width="7.85546875" style="1" customWidth="1"/>
    <col min="11236" max="11236" width="23.28515625" style="1" customWidth="1"/>
    <col min="11237" max="11247" width="7.85546875" style="1" customWidth="1"/>
    <col min="11248" max="11248" width="21.42578125" style="1" customWidth="1"/>
    <col min="11249" max="11268" width="10.7109375" style="1" customWidth="1"/>
    <col min="11269" max="11269" width="19.85546875" style="1" customWidth="1"/>
    <col min="11270" max="11478" width="11.42578125" style="1"/>
    <col min="11479" max="11479" width="6.140625" style="1" customWidth="1"/>
    <col min="11480" max="11480" width="12.5703125" style="1" customWidth="1"/>
    <col min="11481" max="11481" width="10" style="1" customWidth="1"/>
    <col min="11482" max="11482" width="0" style="1" hidden="1" customWidth="1"/>
    <col min="11483" max="11483" width="40.28515625" style="1" customWidth="1"/>
    <col min="11484" max="11484" width="8" style="1" customWidth="1"/>
    <col min="11485" max="11485" width="5.140625" style="1" customWidth="1"/>
    <col min="11486" max="11488" width="5.5703125" style="1" customWidth="1"/>
    <col min="11489" max="11491" width="7.85546875" style="1" customWidth="1"/>
    <col min="11492" max="11492" width="23.28515625" style="1" customWidth="1"/>
    <col min="11493" max="11503" width="7.85546875" style="1" customWidth="1"/>
    <col min="11504" max="11504" width="21.42578125" style="1" customWidth="1"/>
    <col min="11505" max="11524" width="10.7109375" style="1" customWidth="1"/>
    <col min="11525" max="11525" width="19.85546875" style="1" customWidth="1"/>
    <col min="11526" max="11734" width="11.42578125" style="1"/>
    <col min="11735" max="11735" width="6.140625" style="1" customWidth="1"/>
    <col min="11736" max="11736" width="12.5703125" style="1" customWidth="1"/>
    <col min="11737" max="11737" width="10" style="1" customWidth="1"/>
    <col min="11738" max="11738" width="0" style="1" hidden="1" customWidth="1"/>
    <col min="11739" max="11739" width="40.28515625" style="1" customWidth="1"/>
    <col min="11740" max="11740" width="8" style="1" customWidth="1"/>
    <col min="11741" max="11741" width="5.140625" style="1" customWidth="1"/>
    <col min="11742" max="11744" width="5.5703125" style="1" customWidth="1"/>
    <col min="11745" max="11747" width="7.85546875" style="1" customWidth="1"/>
    <col min="11748" max="11748" width="23.28515625" style="1" customWidth="1"/>
    <col min="11749" max="11759" width="7.85546875" style="1" customWidth="1"/>
    <col min="11760" max="11760" width="21.42578125" style="1" customWidth="1"/>
    <col min="11761" max="11780" width="10.7109375" style="1" customWidth="1"/>
    <col min="11781" max="11781" width="19.85546875" style="1" customWidth="1"/>
    <col min="11782" max="11990" width="11.42578125" style="1"/>
    <col min="11991" max="11991" width="6.140625" style="1" customWidth="1"/>
    <col min="11992" max="11992" width="12.5703125" style="1" customWidth="1"/>
    <col min="11993" max="11993" width="10" style="1" customWidth="1"/>
    <col min="11994" max="11994" width="0" style="1" hidden="1" customWidth="1"/>
    <col min="11995" max="11995" width="40.28515625" style="1" customWidth="1"/>
    <col min="11996" max="11996" width="8" style="1" customWidth="1"/>
    <col min="11997" max="11997" width="5.140625" style="1" customWidth="1"/>
    <col min="11998" max="12000" width="5.5703125" style="1" customWidth="1"/>
    <col min="12001" max="12003" width="7.85546875" style="1" customWidth="1"/>
    <col min="12004" max="12004" width="23.28515625" style="1" customWidth="1"/>
    <col min="12005" max="12015" width="7.85546875" style="1" customWidth="1"/>
    <col min="12016" max="12016" width="21.42578125" style="1" customWidth="1"/>
    <col min="12017" max="12036" width="10.7109375" style="1" customWidth="1"/>
    <col min="12037" max="12037" width="19.85546875" style="1" customWidth="1"/>
    <col min="12038" max="12246" width="11.42578125" style="1"/>
    <col min="12247" max="12247" width="6.140625" style="1" customWidth="1"/>
    <col min="12248" max="12248" width="12.5703125" style="1" customWidth="1"/>
    <col min="12249" max="12249" width="10" style="1" customWidth="1"/>
    <col min="12250" max="12250" width="0" style="1" hidden="1" customWidth="1"/>
    <col min="12251" max="12251" width="40.28515625" style="1" customWidth="1"/>
    <col min="12252" max="12252" width="8" style="1" customWidth="1"/>
    <col min="12253" max="12253" width="5.140625" style="1" customWidth="1"/>
    <col min="12254" max="12256" width="5.5703125" style="1" customWidth="1"/>
    <col min="12257" max="12259" width="7.85546875" style="1" customWidth="1"/>
    <col min="12260" max="12260" width="23.28515625" style="1" customWidth="1"/>
    <col min="12261" max="12271" width="7.85546875" style="1" customWidth="1"/>
    <col min="12272" max="12272" width="21.42578125" style="1" customWidth="1"/>
    <col min="12273" max="12292" width="10.7109375" style="1" customWidth="1"/>
    <col min="12293" max="12293" width="19.85546875" style="1" customWidth="1"/>
    <col min="12294" max="12502" width="11.42578125" style="1"/>
    <col min="12503" max="12503" width="6.140625" style="1" customWidth="1"/>
    <col min="12504" max="12504" width="12.5703125" style="1" customWidth="1"/>
    <col min="12505" max="12505" width="10" style="1" customWidth="1"/>
    <col min="12506" max="12506" width="0" style="1" hidden="1" customWidth="1"/>
    <col min="12507" max="12507" width="40.28515625" style="1" customWidth="1"/>
    <col min="12508" max="12508" width="8" style="1" customWidth="1"/>
    <col min="12509" max="12509" width="5.140625" style="1" customWidth="1"/>
    <col min="12510" max="12512" width="5.5703125" style="1" customWidth="1"/>
    <col min="12513" max="12515" width="7.85546875" style="1" customWidth="1"/>
    <col min="12516" max="12516" width="23.28515625" style="1" customWidth="1"/>
    <col min="12517" max="12527" width="7.85546875" style="1" customWidth="1"/>
    <col min="12528" max="12528" width="21.42578125" style="1" customWidth="1"/>
    <col min="12529" max="12548" width="10.7109375" style="1" customWidth="1"/>
    <col min="12549" max="12549" width="19.85546875" style="1" customWidth="1"/>
    <col min="12550" max="12758" width="11.42578125" style="1"/>
    <col min="12759" max="12759" width="6.140625" style="1" customWidth="1"/>
    <col min="12760" max="12760" width="12.5703125" style="1" customWidth="1"/>
    <col min="12761" max="12761" width="10" style="1" customWidth="1"/>
    <col min="12762" max="12762" width="0" style="1" hidden="1" customWidth="1"/>
    <col min="12763" max="12763" width="40.28515625" style="1" customWidth="1"/>
    <col min="12764" max="12764" width="8" style="1" customWidth="1"/>
    <col min="12765" max="12765" width="5.140625" style="1" customWidth="1"/>
    <col min="12766" max="12768" width="5.5703125" style="1" customWidth="1"/>
    <col min="12769" max="12771" width="7.85546875" style="1" customWidth="1"/>
    <col min="12772" max="12772" width="23.28515625" style="1" customWidth="1"/>
    <col min="12773" max="12783" width="7.85546875" style="1" customWidth="1"/>
    <col min="12784" max="12784" width="21.42578125" style="1" customWidth="1"/>
    <col min="12785" max="12804" width="10.7109375" style="1" customWidth="1"/>
    <col min="12805" max="12805" width="19.85546875" style="1" customWidth="1"/>
    <col min="12806" max="13014" width="11.42578125" style="1"/>
    <col min="13015" max="13015" width="6.140625" style="1" customWidth="1"/>
    <col min="13016" max="13016" width="12.5703125" style="1" customWidth="1"/>
    <col min="13017" max="13017" width="10" style="1" customWidth="1"/>
    <col min="13018" max="13018" width="0" style="1" hidden="1" customWidth="1"/>
    <col min="13019" max="13019" width="40.28515625" style="1" customWidth="1"/>
    <col min="13020" max="13020" width="8" style="1" customWidth="1"/>
    <col min="13021" max="13021" width="5.140625" style="1" customWidth="1"/>
    <col min="13022" max="13024" width="5.5703125" style="1" customWidth="1"/>
    <col min="13025" max="13027" width="7.85546875" style="1" customWidth="1"/>
    <col min="13028" max="13028" width="23.28515625" style="1" customWidth="1"/>
    <col min="13029" max="13039" width="7.85546875" style="1" customWidth="1"/>
    <col min="13040" max="13040" width="21.42578125" style="1" customWidth="1"/>
    <col min="13041" max="13060" width="10.7109375" style="1" customWidth="1"/>
    <col min="13061" max="13061" width="19.85546875" style="1" customWidth="1"/>
    <col min="13062" max="13270" width="11.42578125" style="1"/>
    <col min="13271" max="13271" width="6.140625" style="1" customWidth="1"/>
    <col min="13272" max="13272" width="12.5703125" style="1" customWidth="1"/>
    <col min="13273" max="13273" width="10" style="1" customWidth="1"/>
    <col min="13274" max="13274" width="0" style="1" hidden="1" customWidth="1"/>
    <col min="13275" max="13275" width="40.28515625" style="1" customWidth="1"/>
    <col min="13276" max="13276" width="8" style="1" customWidth="1"/>
    <col min="13277" max="13277" width="5.140625" style="1" customWidth="1"/>
    <col min="13278" max="13280" width="5.5703125" style="1" customWidth="1"/>
    <col min="13281" max="13283" width="7.85546875" style="1" customWidth="1"/>
    <col min="13284" max="13284" width="23.28515625" style="1" customWidth="1"/>
    <col min="13285" max="13295" width="7.85546875" style="1" customWidth="1"/>
    <col min="13296" max="13296" width="21.42578125" style="1" customWidth="1"/>
    <col min="13297" max="13316" width="10.7109375" style="1" customWidth="1"/>
    <col min="13317" max="13317" width="19.85546875" style="1" customWidth="1"/>
    <col min="13318" max="13526" width="11.42578125" style="1"/>
    <col min="13527" max="13527" width="6.140625" style="1" customWidth="1"/>
    <col min="13528" max="13528" width="12.5703125" style="1" customWidth="1"/>
    <col min="13529" max="13529" width="10" style="1" customWidth="1"/>
    <col min="13530" max="13530" width="0" style="1" hidden="1" customWidth="1"/>
    <col min="13531" max="13531" width="40.28515625" style="1" customWidth="1"/>
    <col min="13532" max="13532" width="8" style="1" customWidth="1"/>
    <col min="13533" max="13533" width="5.140625" style="1" customWidth="1"/>
    <col min="13534" max="13536" width="5.5703125" style="1" customWidth="1"/>
    <col min="13537" max="13539" width="7.85546875" style="1" customWidth="1"/>
    <col min="13540" max="13540" width="23.28515625" style="1" customWidth="1"/>
    <col min="13541" max="13551" width="7.85546875" style="1" customWidth="1"/>
    <col min="13552" max="13552" width="21.42578125" style="1" customWidth="1"/>
    <col min="13553" max="13572" width="10.7109375" style="1" customWidth="1"/>
    <col min="13573" max="13573" width="19.85546875" style="1" customWidth="1"/>
    <col min="13574" max="13782" width="11.42578125" style="1"/>
    <col min="13783" max="13783" width="6.140625" style="1" customWidth="1"/>
    <col min="13784" max="13784" width="12.5703125" style="1" customWidth="1"/>
    <col min="13785" max="13785" width="10" style="1" customWidth="1"/>
    <col min="13786" max="13786" width="0" style="1" hidden="1" customWidth="1"/>
    <col min="13787" max="13787" width="40.28515625" style="1" customWidth="1"/>
    <col min="13788" max="13788" width="8" style="1" customWidth="1"/>
    <col min="13789" max="13789" width="5.140625" style="1" customWidth="1"/>
    <col min="13790" max="13792" width="5.5703125" style="1" customWidth="1"/>
    <col min="13793" max="13795" width="7.85546875" style="1" customWidth="1"/>
    <col min="13796" max="13796" width="23.28515625" style="1" customWidth="1"/>
    <col min="13797" max="13807" width="7.85546875" style="1" customWidth="1"/>
    <col min="13808" max="13808" width="21.42578125" style="1" customWidth="1"/>
    <col min="13809" max="13828" width="10.7109375" style="1" customWidth="1"/>
    <col min="13829" max="13829" width="19.85546875" style="1" customWidth="1"/>
    <col min="13830" max="14038" width="11.42578125" style="1"/>
    <col min="14039" max="14039" width="6.140625" style="1" customWidth="1"/>
    <col min="14040" max="14040" width="12.5703125" style="1" customWidth="1"/>
    <col min="14041" max="14041" width="10" style="1" customWidth="1"/>
    <col min="14042" max="14042" width="0" style="1" hidden="1" customWidth="1"/>
    <col min="14043" max="14043" width="40.28515625" style="1" customWidth="1"/>
    <col min="14044" max="14044" width="8" style="1" customWidth="1"/>
    <col min="14045" max="14045" width="5.140625" style="1" customWidth="1"/>
    <col min="14046" max="14048" width="5.5703125" style="1" customWidth="1"/>
    <col min="14049" max="14051" width="7.85546875" style="1" customWidth="1"/>
    <col min="14052" max="14052" width="23.28515625" style="1" customWidth="1"/>
    <col min="14053" max="14063" width="7.85546875" style="1" customWidth="1"/>
    <col min="14064" max="14064" width="21.42578125" style="1" customWidth="1"/>
    <col min="14065" max="14084" width="10.7109375" style="1" customWidth="1"/>
    <col min="14085" max="14085" width="19.85546875" style="1" customWidth="1"/>
    <col min="14086" max="14294" width="11.42578125" style="1"/>
    <col min="14295" max="14295" width="6.140625" style="1" customWidth="1"/>
    <col min="14296" max="14296" width="12.5703125" style="1" customWidth="1"/>
    <col min="14297" max="14297" width="10" style="1" customWidth="1"/>
    <col min="14298" max="14298" width="0" style="1" hidden="1" customWidth="1"/>
    <col min="14299" max="14299" width="40.28515625" style="1" customWidth="1"/>
    <col min="14300" max="14300" width="8" style="1" customWidth="1"/>
    <col min="14301" max="14301" width="5.140625" style="1" customWidth="1"/>
    <col min="14302" max="14304" width="5.5703125" style="1" customWidth="1"/>
    <col min="14305" max="14307" width="7.85546875" style="1" customWidth="1"/>
    <col min="14308" max="14308" width="23.28515625" style="1" customWidth="1"/>
    <col min="14309" max="14319" width="7.85546875" style="1" customWidth="1"/>
    <col min="14320" max="14320" width="21.42578125" style="1" customWidth="1"/>
    <col min="14321" max="14340" width="10.7109375" style="1" customWidth="1"/>
    <col min="14341" max="14341" width="19.85546875" style="1" customWidth="1"/>
    <col min="14342" max="14550" width="11.42578125" style="1"/>
    <col min="14551" max="14551" width="6.140625" style="1" customWidth="1"/>
    <col min="14552" max="14552" width="12.5703125" style="1" customWidth="1"/>
    <col min="14553" max="14553" width="10" style="1" customWidth="1"/>
    <col min="14554" max="14554" width="0" style="1" hidden="1" customWidth="1"/>
    <col min="14555" max="14555" width="40.28515625" style="1" customWidth="1"/>
    <col min="14556" max="14556" width="8" style="1" customWidth="1"/>
    <col min="14557" max="14557" width="5.140625" style="1" customWidth="1"/>
    <col min="14558" max="14560" width="5.5703125" style="1" customWidth="1"/>
    <col min="14561" max="14563" width="7.85546875" style="1" customWidth="1"/>
    <col min="14564" max="14564" width="23.28515625" style="1" customWidth="1"/>
    <col min="14565" max="14575" width="7.85546875" style="1" customWidth="1"/>
    <col min="14576" max="14576" width="21.42578125" style="1" customWidth="1"/>
    <col min="14577" max="14596" width="10.7109375" style="1" customWidth="1"/>
    <col min="14597" max="14597" width="19.85546875" style="1" customWidth="1"/>
    <col min="14598" max="14806" width="11.42578125" style="1"/>
    <col min="14807" max="14807" width="6.140625" style="1" customWidth="1"/>
    <col min="14808" max="14808" width="12.5703125" style="1" customWidth="1"/>
    <col min="14809" max="14809" width="10" style="1" customWidth="1"/>
    <col min="14810" max="14810" width="0" style="1" hidden="1" customWidth="1"/>
    <col min="14811" max="14811" width="40.28515625" style="1" customWidth="1"/>
    <col min="14812" max="14812" width="8" style="1" customWidth="1"/>
    <col min="14813" max="14813" width="5.140625" style="1" customWidth="1"/>
    <col min="14814" max="14816" width="5.5703125" style="1" customWidth="1"/>
    <col min="14817" max="14819" width="7.85546875" style="1" customWidth="1"/>
    <col min="14820" max="14820" width="23.28515625" style="1" customWidth="1"/>
    <col min="14821" max="14831" width="7.85546875" style="1" customWidth="1"/>
    <col min="14832" max="14832" width="21.42578125" style="1" customWidth="1"/>
    <col min="14833" max="14852" width="10.7109375" style="1" customWidth="1"/>
    <col min="14853" max="14853" width="19.85546875" style="1" customWidth="1"/>
    <col min="14854" max="15062" width="11.42578125" style="1"/>
    <col min="15063" max="15063" width="6.140625" style="1" customWidth="1"/>
    <col min="15064" max="15064" width="12.5703125" style="1" customWidth="1"/>
    <col min="15065" max="15065" width="10" style="1" customWidth="1"/>
    <col min="15066" max="15066" width="0" style="1" hidden="1" customWidth="1"/>
    <col min="15067" max="15067" width="40.28515625" style="1" customWidth="1"/>
    <col min="15068" max="15068" width="8" style="1" customWidth="1"/>
    <col min="15069" max="15069" width="5.140625" style="1" customWidth="1"/>
    <col min="15070" max="15072" width="5.5703125" style="1" customWidth="1"/>
    <col min="15073" max="15075" width="7.85546875" style="1" customWidth="1"/>
    <col min="15076" max="15076" width="23.28515625" style="1" customWidth="1"/>
    <col min="15077" max="15087" width="7.85546875" style="1" customWidth="1"/>
    <col min="15088" max="15088" width="21.42578125" style="1" customWidth="1"/>
    <col min="15089" max="15108" width="10.7109375" style="1" customWidth="1"/>
    <col min="15109" max="15109" width="19.85546875" style="1" customWidth="1"/>
    <col min="15110" max="15318" width="11.42578125" style="1"/>
    <col min="15319" max="15319" width="6.140625" style="1" customWidth="1"/>
    <col min="15320" max="15320" width="12.5703125" style="1" customWidth="1"/>
    <col min="15321" max="15321" width="10" style="1" customWidth="1"/>
    <col min="15322" max="15322" width="0" style="1" hidden="1" customWidth="1"/>
    <col min="15323" max="15323" width="40.28515625" style="1" customWidth="1"/>
    <col min="15324" max="15324" width="8" style="1" customWidth="1"/>
    <col min="15325" max="15325" width="5.140625" style="1" customWidth="1"/>
    <col min="15326" max="15328" width="5.5703125" style="1" customWidth="1"/>
    <col min="15329" max="15331" width="7.85546875" style="1" customWidth="1"/>
    <col min="15332" max="15332" width="23.28515625" style="1" customWidth="1"/>
    <col min="15333" max="15343" width="7.85546875" style="1" customWidth="1"/>
    <col min="15344" max="15344" width="21.42578125" style="1" customWidth="1"/>
    <col min="15345" max="15364" width="10.7109375" style="1" customWidth="1"/>
    <col min="15365" max="15365" width="19.85546875" style="1" customWidth="1"/>
    <col min="15366" max="15574" width="11.42578125" style="1"/>
    <col min="15575" max="15575" width="6.140625" style="1" customWidth="1"/>
    <col min="15576" max="15576" width="12.5703125" style="1" customWidth="1"/>
    <col min="15577" max="15577" width="10" style="1" customWidth="1"/>
    <col min="15578" max="15578" width="0" style="1" hidden="1" customWidth="1"/>
    <col min="15579" max="15579" width="40.28515625" style="1" customWidth="1"/>
    <col min="15580" max="15580" width="8" style="1" customWidth="1"/>
    <col min="15581" max="15581" width="5.140625" style="1" customWidth="1"/>
    <col min="15582" max="15584" width="5.5703125" style="1" customWidth="1"/>
    <col min="15585" max="15587" width="7.85546875" style="1" customWidth="1"/>
    <col min="15588" max="15588" width="23.28515625" style="1" customWidth="1"/>
    <col min="15589" max="15599" width="7.85546875" style="1" customWidth="1"/>
    <col min="15600" max="15600" width="21.42578125" style="1" customWidth="1"/>
    <col min="15601" max="15620" width="10.7109375" style="1" customWidth="1"/>
    <col min="15621" max="15621" width="19.85546875" style="1" customWidth="1"/>
    <col min="15622" max="15830" width="11.42578125" style="1"/>
    <col min="15831" max="15831" width="6.140625" style="1" customWidth="1"/>
    <col min="15832" max="15832" width="12.5703125" style="1" customWidth="1"/>
    <col min="15833" max="15833" width="10" style="1" customWidth="1"/>
    <col min="15834" max="15834" width="0" style="1" hidden="1" customWidth="1"/>
    <col min="15835" max="15835" width="40.28515625" style="1" customWidth="1"/>
    <col min="15836" max="15836" width="8" style="1" customWidth="1"/>
    <col min="15837" max="15837" width="5.140625" style="1" customWidth="1"/>
    <col min="15838" max="15840" width="5.5703125" style="1" customWidth="1"/>
    <col min="15841" max="15843" width="7.85546875" style="1" customWidth="1"/>
    <col min="15844" max="15844" width="23.28515625" style="1" customWidth="1"/>
    <col min="15845" max="15855" width="7.85546875" style="1" customWidth="1"/>
    <col min="15856" max="15856" width="21.42578125" style="1" customWidth="1"/>
    <col min="15857" max="15876" width="10.7109375" style="1" customWidth="1"/>
    <col min="15877" max="15877" width="19.85546875" style="1" customWidth="1"/>
    <col min="15878" max="16086" width="11.42578125" style="1"/>
    <col min="16087" max="16087" width="6.140625" style="1" customWidth="1"/>
    <col min="16088" max="16088" width="12.5703125" style="1" customWidth="1"/>
    <col min="16089" max="16089" width="10" style="1" customWidth="1"/>
    <col min="16090" max="16090" width="0" style="1" hidden="1" customWidth="1"/>
    <col min="16091" max="16091" width="40.28515625" style="1" customWidth="1"/>
    <col min="16092" max="16092" width="8" style="1" customWidth="1"/>
    <col min="16093" max="16093" width="5.140625" style="1" customWidth="1"/>
    <col min="16094" max="16096" width="5.5703125" style="1" customWidth="1"/>
    <col min="16097" max="16099" width="7.85546875" style="1" customWidth="1"/>
    <col min="16100" max="16100" width="23.28515625" style="1" customWidth="1"/>
    <col min="16101" max="16111" width="7.85546875" style="1" customWidth="1"/>
    <col min="16112" max="16112" width="21.42578125" style="1" customWidth="1"/>
    <col min="16113" max="16132" width="10.7109375" style="1" customWidth="1"/>
    <col min="16133" max="16133" width="19.85546875" style="1" customWidth="1"/>
    <col min="16134" max="16384" width="11.42578125" style="1"/>
  </cols>
  <sheetData>
    <row r="1" spans="1:24" ht="18" x14ac:dyDescent="0.25">
      <c r="A1" s="303" t="s">
        <v>0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4" x14ac:dyDescent="0.2">
      <c r="A2" s="2" t="s">
        <v>1</v>
      </c>
      <c r="B2" s="3"/>
      <c r="C2" s="3"/>
      <c r="D2" s="3"/>
      <c r="E2" s="5"/>
      <c r="F2" s="4"/>
      <c r="G2" s="4"/>
      <c r="H2" s="3"/>
      <c r="I2" s="3"/>
      <c r="J2" s="3"/>
      <c r="K2" s="3"/>
      <c r="L2" s="3"/>
      <c r="M2" s="3"/>
      <c r="N2" s="3"/>
      <c r="O2" s="3"/>
      <c r="P2" s="5"/>
      <c r="Q2" s="5"/>
      <c r="R2" s="5"/>
      <c r="S2" s="5"/>
      <c r="T2" s="5"/>
      <c r="U2" s="5"/>
    </row>
    <row r="3" spans="1:24" x14ac:dyDescent="0.2">
      <c r="A3" s="305" t="s">
        <v>351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281"/>
      <c r="R3" s="281"/>
      <c r="S3" s="281"/>
      <c r="T3" s="281"/>
      <c r="U3" s="281"/>
    </row>
    <row r="4" spans="1:24" x14ac:dyDescent="0.2">
      <c r="A4" s="3"/>
      <c r="B4" s="5"/>
      <c r="C4" s="5"/>
      <c r="D4" s="5"/>
      <c r="E4" s="5"/>
      <c r="F4" s="4"/>
      <c r="G4" s="4"/>
      <c r="H4" s="7"/>
      <c r="I4" s="5"/>
      <c r="J4" s="5"/>
      <c r="K4" s="5"/>
      <c r="L4" s="89"/>
      <c r="M4" s="5"/>
      <c r="N4" s="5"/>
      <c r="O4" s="5"/>
      <c r="P4" s="5"/>
      <c r="Q4" s="89"/>
      <c r="R4" s="5"/>
      <c r="S4" s="5"/>
      <c r="T4" s="5">
        <v>220</v>
      </c>
      <c r="U4" s="5"/>
    </row>
    <row r="5" spans="1:24" x14ac:dyDescent="0.2">
      <c r="A5" s="307" t="s">
        <v>5</v>
      </c>
      <c r="B5" s="307" t="s">
        <v>6</v>
      </c>
      <c r="C5" s="307" t="s">
        <v>92</v>
      </c>
      <c r="D5" s="307" t="s">
        <v>7</v>
      </c>
      <c r="E5" s="309" t="s">
        <v>8</v>
      </c>
      <c r="F5" s="8" t="s">
        <v>9</v>
      </c>
      <c r="G5" s="309" t="s">
        <v>134</v>
      </c>
      <c r="H5" s="307" t="s">
        <v>10</v>
      </c>
      <c r="I5" s="309" t="s">
        <v>11</v>
      </c>
      <c r="J5" s="311" t="s">
        <v>12</v>
      </c>
      <c r="K5" s="312"/>
      <c r="L5" s="312"/>
      <c r="M5" s="313"/>
      <c r="N5" s="311" t="s">
        <v>13</v>
      </c>
      <c r="O5" s="313"/>
      <c r="P5" s="309" t="s">
        <v>14</v>
      </c>
      <c r="Q5" s="309" t="s">
        <v>15</v>
      </c>
      <c r="R5" s="309" t="s">
        <v>162</v>
      </c>
      <c r="S5" s="274" t="s">
        <v>253</v>
      </c>
      <c r="T5" s="309" t="s">
        <v>163</v>
      </c>
      <c r="U5" s="294" t="s">
        <v>16</v>
      </c>
      <c r="V5" s="294" t="s">
        <v>176</v>
      </c>
      <c r="W5" s="294" t="s">
        <v>169</v>
      </c>
      <c r="X5" s="285" t="s">
        <v>287</v>
      </c>
    </row>
    <row r="6" spans="1:24" ht="22.5" x14ac:dyDescent="0.2">
      <c r="A6" s="308"/>
      <c r="B6" s="308"/>
      <c r="C6" s="308"/>
      <c r="D6" s="308"/>
      <c r="E6" s="310"/>
      <c r="F6" s="9"/>
      <c r="G6" s="310"/>
      <c r="H6" s="308"/>
      <c r="I6" s="310"/>
      <c r="J6" s="8" t="s">
        <v>17</v>
      </c>
      <c r="K6" s="8" t="s">
        <v>18</v>
      </c>
      <c r="L6" s="8" t="s">
        <v>19</v>
      </c>
      <c r="M6" s="10" t="s">
        <v>20</v>
      </c>
      <c r="N6" s="11" t="s">
        <v>21</v>
      </c>
      <c r="O6" s="11" t="s">
        <v>22</v>
      </c>
      <c r="P6" s="310"/>
      <c r="Q6" s="310"/>
      <c r="R6" s="310"/>
      <c r="S6" s="275" t="s">
        <v>254</v>
      </c>
      <c r="T6" s="310"/>
      <c r="U6" s="295"/>
      <c r="V6" s="295"/>
      <c r="W6" s="295"/>
      <c r="X6" s="285"/>
    </row>
    <row r="7" spans="1:24" x14ac:dyDescent="0.2">
      <c r="A7" s="12"/>
      <c r="B7" s="12"/>
      <c r="C7" s="12"/>
      <c r="D7" s="12"/>
      <c r="E7" s="13"/>
      <c r="F7" s="14"/>
      <c r="G7" s="78"/>
      <c r="H7" s="15" t="s">
        <v>23</v>
      </c>
      <c r="I7" s="16"/>
      <c r="J7" s="13"/>
      <c r="K7" s="13"/>
      <c r="L7" s="13"/>
      <c r="M7" s="17"/>
      <c r="N7" s="18"/>
      <c r="O7" s="18"/>
      <c r="P7" s="19"/>
      <c r="Q7" s="20"/>
      <c r="R7" s="86"/>
      <c r="S7" s="86"/>
      <c r="T7" s="86"/>
      <c r="U7" s="21"/>
      <c r="V7" s="19"/>
      <c r="W7" s="19"/>
      <c r="X7" s="243"/>
    </row>
    <row r="8" spans="1:24" ht="22.5" x14ac:dyDescent="0.2">
      <c r="A8" s="48">
        <v>3</v>
      </c>
      <c r="B8" s="220" t="s">
        <v>30</v>
      </c>
      <c r="C8" s="270" t="s">
        <v>116</v>
      </c>
      <c r="D8" s="270" t="s">
        <v>24</v>
      </c>
      <c r="E8" s="220">
        <v>681307</v>
      </c>
      <c r="F8" s="31"/>
      <c r="G8" s="79"/>
      <c r="H8" s="24" t="s">
        <v>23</v>
      </c>
      <c r="I8" s="38"/>
      <c r="J8" s="58" t="s">
        <v>106</v>
      </c>
      <c r="K8" s="58"/>
      <c r="L8" s="58"/>
      <c r="M8" s="59"/>
      <c r="N8" s="62">
        <v>41736</v>
      </c>
      <c r="O8" s="62">
        <v>41736</v>
      </c>
      <c r="P8" s="34">
        <v>30</v>
      </c>
      <c r="Q8" s="35" t="s">
        <v>148</v>
      </c>
      <c r="R8" s="91">
        <f t="shared" ref="R8:R9" si="0">IF(C8="NOC",(4-(COUNTIF(J8:M8,"EP")+COUNTBLANK(J8:M8)))*$T$4,(4-(COUNTIF(J8:M8,"EP")+COUNTBLANK(J8:M8)))*$P$4)</f>
        <v>0</v>
      </c>
      <c r="S8" s="324">
        <v>4</v>
      </c>
      <c r="T8" s="329" t="e">
        <f>#REF!-S8*#REF!</f>
        <v>#REF!</v>
      </c>
      <c r="U8" s="329" t="e">
        <f>T8/#REF!</f>
        <v>#REF!</v>
      </c>
      <c r="V8" s="314">
        <v>1</v>
      </c>
      <c r="W8" s="287" t="s">
        <v>268</v>
      </c>
      <c r="X8" s="1" t="s">
        <v>288</v>
      </c>
    </row>
    <row r="9" spans="1:24" s="37" customFormat="1" x14ac:dyDescent="0.2">
      <c r="A9" s="48"/>
      <c r="B9" s="270" t="s">
        <v>128</v>
      </c>
      <c r="C9" s="270" t="s">
        <v>117</v>
      </c>
      <c r="D9" s="270" t="s">
        <v>130</v>
      </c>
      <c r="E9" s="220">
        <v>902602</v>
      </c>
      <c r="F9" s="31"/>
      <c r="G9" s="79"/>
      <c r="H9" s="24" t="s">
        <v>129</v>
      </c>
      <c r="I9" s="220">
        <v>223247</v>
      </c>
      <c r="J9" s="58" t="s">
        <v>106</v>
      </c>
      <c r="K9" s="58" t="s">
        <v>106</v>
      </c>
      <c r="L9" s="58"/>
      <c r="M9" s="59"/>
      <c r="N9" s="62"/>
      <c r="O9" s="62"/>
      <c r="P9" s="34">
        <v>30</v>
      </c>
      <c r="Q9" s="35" t="s">
        <v>187</v>
      </c>
      <c r="R9" s="91">
        <f t="shared" si="0"/>
        <v>0</v>
      </c>
      <c r="S9" s="325"/>
      <c r="T9" s="329"/>
      <c r="U9" s="329"/>
      <c r="V9" s="315"/>
      <c r="W9" s="289"/>
    </row>
    <row r="10" spans="1:24" x14ac:dyDescent="0.2">
      <c r="A10" s="27"/>
      <c r="B10" s="27"/>
      <c r="C10" s="27"/>
      <c r="D10" s="27"/>
      <c r="E10" s="13"/>
      <c r="F10" s="14"/>
      <c r="G10" s="78"/>
      <c r="H10" s="15" t="s">
        <v>34</v>
      </c>
      <c r="I10" s="16"/>
      <c r="J10" s="13"/>
      <c r="K10" s="13"/>
      <c r="L10" s="13"/>
      <c r="M10" s="17"/>
      <c r="N10" s="18"/>
      <c r="O10" s="18"/>
      <c r="P10" s="19"/>
      <c r="Q10" s="20"/>
      <c r="R10" s="86"/>
      <c r="S10" s="86"/>
      <c r="T10" s="86"/>
      <c r="U10" s="21"/>
      <c r="V10" s="19"/>
      <c r="W10" s="19"/>
    </row>
    <row r="11" spans="1:24" s="37" customFormat="1" x14ac:dyDescent="0.2">
      <c r="A11" s="22">
        <v>11</v>
      </c>
      <c r="B11" s="270" t="s">
        <v>107</v>
      </c>
      <c r="C11" s="270" t="s">
        <v>115</v>
      </c>
      <c r="D11" s="270" t="s">
        <v>24</v>
      </c>
      <c r="E11" s="67">
        <v>681321</v>
      </c>
      <c r="F11" s="31"/>
      <c r="G11" s="31"/>
      <c r="H11" s="97" t="s">
        <v>39</v>
      </c>
      <c r="I11" s="38"/>
      <c r="J11" s="32" t="s">
        <v>106</v>
      </c>
      <c r="K11" s="32"/>
      <c r="L11" s="32"/>
      <c r="M11" s="33"/>
      <c r="N11" s="62">
        <v>41736</v>
      </c>
      <c r="O11" s="62"/>
      <c r="P11" s="34">
        <v>30</v>
      </c>
      <c r="Q11" s="35" t="s">
        <v>96</v>
      </c>
      <c r="R11" s="91">
        <f t="shared" ref="R11:R12" si="1">IF(C11="NOC",(4-(COUNTIF(J11:M11,"EP")+COUNTBLANK(J11:M11)))*$T$4,(4-(COUNTIF(J11:M11,"EP")+COUNTBLANK(J11:M11)))*$P$4)</f>
        <v>0</v>
      </c>
      <c r="S11" s="325"/>
      <c r="T11" s="318"/>
      <c r="U11" s="293"/>
      <c r="V11" s="293"/>
      <c r="W11" s="287"/>
      <c r="X11" s="37" t="s">
        <v>291</v>
      </c>
    </row>
    <row r="12" spans="1:24" s="37" customFormat="1" ht="22.5" x14ac:dyDescent="0.2">
      <c r="A12" s="48">
        <v>12</v>
      </c>
      <c r="B12" s="270" t="s">
        <v>113</v>
      </c>
      <c r="C12" s="270" t="s">
        <v>117</v>
      </c>
      <c r="D12" s="270" t="s">
        <v>24</v>
      </c>
      <c r="E12" s="67">
        <v>741926</v>
      </c>
      <c r="F12" s="31"/>
      <c r="G12" s="31"/>
      <c r="H12" s="61" t="s">
        <v>114</v>
      </c>
      <c r="I12" s="38"/>
      <c r="J12" s="32" t="s">
        <v>106</v>
      </c>
      <c r="K12" s="32" t="s">
        <v>106</v>
      </c>
      <c r="L12" s="32"/>
      <c r="M12" s="33"/>
      <c r="N12" s="62"/>
      <c r="O12" s="62"/>
      <c r="P12" s="34">
        <v>30</v>
      </c>
      <c r="Q12" s="35" t="s">
        <v>40</v>
      </c>
      <c r="R12" s="91">
        <f t="shared" si="1"/>
        <v>0</v>
      </c>
      <c r="S12" s="325"/>
      <c r="T12" s="318"/>
      <c r="U12" s="293"/>
      <c r="V12" s="293"/>
      <c r="W12" s="287"/>
      <c r="X12" s="37" t="s">
        <v>349</v>
      </c>
    </row>
    <row r="13" spans="1:24" s="37" customFormat="1" x14ac:dyDescent="0.2">
      <c r="A13" s="27"/>
      <c r="B13" s="27"/>
      <c r="C13" s="27"/>
      <c r="D13" s="27"/>
      <c r="E13" s="13"/>
      <c r="F13" s="14"/>
      <c r="G13" s="78"/>
      <c r="H13" s="15" t="s">
        <v>42</v>
      </c>
      <c r="I13" s="16"/>
      <c r="J13" s="13"/>
      <c r="K13" s="13"/>
      <c r="L13" s="13"/>
      <c r="M13" s="17"/>
      <c r="N13" s="18"/>
      <c r="O13" s="18"/>
      <c r="P13" s="19"/>
      <c r="Q13" s="20"/>
      <c r="R13" s="86"/>
      <c r="S13" s="86"/>
      <c r="T13" s="86"/>
      <c r="U13" s="21"/>
      <c r="V13" s="232"/>
      <c r="W13" s="19"/>
    </row>
    <row r="14" spans="1:24" s="37" customFormat="1" ht="24.75" customHeight="1" x14ac:dyDescent="0.2">
      <c r="A14" s="270">
        <v>6</v>
      </c>
      <c r="B14" s="220" t="s">
        <v>97</v>
      </c>
      <c r="C14" s="270" t="s">
        <v>115</v>
      </c>
      <c r="D14" s="270" t="s">
        <v>24</v>
      </c>
      <c r="E14" s="34">
        <v>681313</v>
      </c>
      <c r="F14" s="39"/>
      <c r="G14" s="80"/>
      <c r="H14" s="69" t="s">
        <v>43</v>
      </c>
      <c r="I14" s="44"/>
      <c r="J14" s="32" t="s">
        <v>106</v>
      </c>
      <c r="K14" s="32"/>
      <c r="L14" s="32"/>
      <c r="M14" s="32"/>
      <c r="N14" s="62">
        <v>41736</v>
      </c>
      <c r="O14" s="62">
        <v>42467</v>
      </c>
      <c r="P14" s="34">
        <v>30</v>
      </c>
      <c r="Q14" s="35" t="s">
        <v>46</v>
      </c>
      <c r="R14" s="91">
        <f t="shared" ref="R14" si="2">IF(C14="NOC",(4-(COUNTIF(J14:M14,"EP")+COUNTBLANK(J14:M14)))*$T$4,(4-(COUNTIF(J14:M14,"EP")+COUNTBLANK(J14:M14)))*$P$4)</f>
        <v>0</v>
      </c>
      <c r="S14" s="273">
        <v>2</v>
      </c>
      <c r="T14" s="266" t="e">
        <f>#REF!-S14*#REF!</f>
        <v>#REF!</v>
      </c>
      <c r="U14" s="266" t="e">
        <f>T14/#REF!</f>
        <v>#REF!</v>
      </c>
      <c r="V14" s="269">
        <v>3</v>
      </c>
      <c r="W14" s="276" t="s">
        <v>270</v>
      </c>
      <c r="X14" s="37" t="s">
        <v>294</v>
      </c>
    </row>
    <row r="15" spans="1:24" s="37" customFormat="1" x14ac:dyDescent="0.2">
      <c r="A15" s="40"/>
      <c r="B15" s="40"/>
      <c r="C15" s="40"/>
      <c r="D15" s="40"/>
      <c r="E15" s="19"/>
      <c r="F15" s="14"/>
      <c r="G15" s="78"/>
      <c r="H15" s="15" t="s">
        <v>47</v>
      </c>
      <c r="I15" s="16"/>
      <c r="J15" s="13"/>
      <c r="K15" s="41"/>
      <c r="L15" s="41"/>
      <c r="M15" s="42"/>
      <c r="N15" s="18"/>
      <c r="O15" s="18"/>
      <c r="P15" s="19"/>
      <c r="Q15" s="43"/>
      <c r="R15" s="87"/>
      <c r="S15" s="43"/>
      <c r="T15" s="43"/>
      <c r="U15" s="43"/>
      <c r="V15" s="232"/>
      <c r="W15" s="43"/>
    </row>
    <row r="16" spans="1:24" s="37" customFormat="1" ht="15" customHeight="1" x14ac:dyDescent="0.2">
      <c r="A16" s="270"/>
      <c r="B16" s="270"/>
      <c r="C16" s="270" t="s">
        <v>116</v>
      </c>
      <c r="D16" s="270" t="s">
        <v>130</v>
      </c>
      <c r="E16" s="34">
        <v>959579</v>
      </c>
      <c r="F16" s="39"/>
      <c r="G16" s="80"/>
      <c r="H16" s="69" t="s">
        <v>47</v>
      </c>
      <c r="I16" s="44">
        <v>224303</v>
      </c>
      <c r="J16" s="32" t="s">
        <v>106</v>
      </c>
      <c r="K16" s="32" t="s">
        <v>106</v>
      </c>
      <c r="L16" s="32"/>
      <c r="M16" s="33"/>
      <c r="N16" s="45"/>
      <c r="O16" s="45"/>
      <c r="P16" s="34">
        <v>30</v>
      </c>
      <c r="Q16" s="35"/>
      <c r="R16" s="91">
        <f>IF(C16="NOC",(4-(COUNTIF(J16:M16,"EP")+COUNTBLANK(J16:M16)))*$T$4,(4-(COUNTIF(J16:M16,"EP")+COUNTBLANK(J16:M16)))*$P$4)</f>
        <v>0</v>
      </c>
      <c r="S16" s="264">
        <v>0</v>
      </c>
      <c r="T16" s="271" t="e">
        <f>#REF!-S16*#REF!</f>
        <v>#REF!</v>
      </c>
      <c r="U16" s="271" t="e">
        <f>T16/#REF!</f>
        <v>#REF!</v>
      </c>
      <c r="V16" s="266">
        <v>1</v>
      </c>
      <c r="W16" s="276" t="s">
        <v>271</v>
      </c>
      <c r="X16" s="37" t="s">
        <v>296</v>
      </c>
    </row>
    <row r="17" spans="1:53" x14ac:dyDescent="0.2">
      <c r="A17" s="47"/>
      <c r="B17" s="27"/>
      <c r="C17" s="27"/>
      <c r="D17" s="27"/>
      <c r="E17" s="13"/>
      <c r="F17" s="14"/>
      <c r="G17" s="78"/>
      <c r="H17" s="15" t="s">
        <v>52</v>
      </c>
      <c r="I17" s="16"/>
      <c r="J17" s="13"/>
      <c r="K17" s="13"/>
      <c r="L17" s="13"/>
      <c r="M17" s="17"/>
      <c r="N17" s="18"/>
      <c r="O17" s="18"/>
      <c r="P17" s="19"/>
      <c r="Q17" s="20"/>
      <c r="R17" s="86"/>
      <c r="S17" s="86"/>
      <c r="T17" s="86"/>
      <c r="U17" s="21"/>
      <c r="V17" s="232"/>
      <c r="W17" s="19"/>
    </row>
    <row r="18" spans="1:53" ht="22.5" x14ac:dyDescent="0.2">
      <c r="A18" s="48">
        <v>12</v>
      </c>
      <c r="B18" s="270" t="s">
        <v>53</v>
      </c>
      <c r="C18" s="270" t="s">
        <v>117</v>
      </c>
      <c r="D18" s="270" t="s">
        <v>49</v>
      </c>
      <c r="E18" s="220">
        <v>810836</v>
      </c>
      <c r="F18" s="221"/>
      <c r="G18" s="221"/>
      <c r="H18" s="283" t="s">
        <v>101</v>
      </c>
      <c r="I18" s="38"/>
      <c r="J18" s="32" t="s">
        <v>106</v>
      </c>
      <c r="K18" s="32"/>
      <c r="L18" s="32"/>
      <c r="M18" s="33"/>
      <c r="N18" s="62">
        <v>41904</v>
      </c>
      <c r="O18" s="62">
        <v>42433</v>
      </c>
      <c r="P18" s="34">
        <v>30</v>
      </c>
      <c r="Q18" s="35" t="s">
        <v>54</v>
      </c>
      <c r="R18" s="91">
        <f t="shared" ref="R18:R23" si="3">IF(C18="NOC",(4-(COUNTIF(J18:M18,"EP")+COUNTBLANK(J18:M18)))*$T$4,(4-(COUNTIF(J18:M18,"EP")+COUNTBLANK(J18:M18)))*$P$4)</f>
        <v>0</v>
      </c>
      <c r="S18" s="320">
        <v>3</v>
      </c>
      <c r="T18" s="293" t="e">
        <f>#REF!-S18*#REF!</f>
        <v>#REF!</v>
      </c>
      <c r="U18" s="293" t="e">
        <f>T18/#REF!</f>
        <v>#REF!</v>
      </c>
      <c r="V18" s="331">
        <v>6</v>
      </c>
      <c r="W18" s="287" t="s">
        <v>272</v>
      </c>
      <c r="X18" s="1" t="s">
        <v>297</v>
      </c>
    </row>
    <row r="19" spans="1:53" x14ac:dyDescent="0.2">
      <c r="A19" s="48"/>
      <c r="B19" s="270"/>
      <c r="C19" s="270" t="s">
        <v>116</v>
      </c>
      <c r="D19" s="270" t="s">
        <v>130</v>
      </c>
      <c r="E19" s="220">
        <v>902607</v>
      </c>
      <c r="F19" s="221">
        <v>1</v>
      </c>
      <c r="G19" s="221"/>
      <c r="H19" s="69" t="s">
        <v>137</v>
      </c>
      <c r="I19" s="38">
        <v>834257</v>
      </c>
      <c r="J19" s="32" t="s">
        <v>106</v>
      </c>
      <c r="K19" s="32" t="s">
        <v>106</v>
      </c>
      <c r="L19" s="32"/>
      <c r="M19" s="33"/>
      <c r="N19" s="30">
        <v>42100</v>
      </c>
      <c r="O19" s="30">
        <v>42557</v>
      </c>
      <c r="P19" s="34">
        <v>30</v>
      </c>
      <c r="Q19" s="35" t="s">
        <v>188</v>
      </c>
      <c r="R19" s="91">
        <f t="shared" si="3"/>
        <v>0</v>
      </c>
      <c r="S19" s="321"/>
      <c r="T19" s="293"/>
      <c r="U19" s="293"/>
      <c r="V19" s="329"/>
      <c r="W19" s="287"/>
      <c r="X19" s="1" t="s">
        <v>298</v>
      </c>
    </row>
    <row r="20" spans="1:53" x14ac:dyDescent="0.2">
      <c r="A20" s="48"/>
      <c r="B20" s="270"/>
      <c r="C20" s="270" t="s">
        <v>116</v>
      </c>
      <c r="D20" s="270" t="s">
        <v>130</v>
      </c>
      <c r="E20" s="220">
        <v>902608</v>
      </c>
      <c r="F20" s="221">
        <v>1</v>
      </c>
      <c r="G20" s="221"/>
      <c r="H20" s="69" t="s">
        <v>137</v>
      </c>
      <c r="I20" s="38">
        <v>834257</v>
      </c>
      <c r="J20" s="32" t="s">
        <v>106</v>
      </c>
      <c r="K20" s="32" t="s">
        <v>106</v>
      </c>
      <c r="L20" s="32"/>
      <c r="M20" s="33"/>
      <c r="N20" s="30">
        <v>42100</v>
      </c>
      <c r="O20" s="30">
        <v>42557</v>
      </c>
      <c r="P20" s="34">
        <v>30</v>
      </c>
      <c r="Q20" s="35" t="s">
        <v>189</v>
      </c>
      <c r="R20" s="91">
        <f t="shared" si="3"/>
        <v>0</v>
      </c>
      <c r="S20" s="321"/>
      <c r="T20" s="293"/>
      <c r="U20" s="293"/>
      <c r="V20" s="329"/>
      <c r="W20" s="287"/>
      <c r="X20" s="1" t="s">
        <v>299</v>
      </c>
    </row>
    <row r="21" spans="1:53" x14ac:dyDescent="0.2">
      <c r="A21" s="48"/>
      <c r="B21" s="270"/>
      <c r="C21" s="270" t="s">
        <v>115</v>
      </c>
      <c r="D21" s="270" t="s">
        <v>130</v>
      </c>
      <c r="E21" s="220">
        <v>902609</v>
      </c>
      <c r="F21" s="221">
        <v>1</v>
      </c>
      <c r="G21" s="221"/>
      <c r="H21" s="69" t="s">
        <v>137</v>
      </c>
      <c r="I21" s="38">
        <v>834257</v>
      </c>
      <c r="J21" s="32" t="s">
        <v>106</v>
      </c>
      <c r="K21" s="32" t="s">
        <v>106</v>
      </c>
      <c r="L21" s="32"/>
      <c r="M21" s="33"/>
      <c r="N21" s="30">
        <v>42100</v>
      </c>
      <c r="O21" s="30">
        <v>42557</v>
      </c>
      <c r="P21" s="34">
        <v>30</v>
      </c>
      <c r="Q21" s="35" t="s">
        <v>190</v>
      </c>
      <c r="R21" s="91">
        <f t="shared" si="3"/>
        <v>0</v>
      </c>
      <c r="S21" s="321"/>
      <c r="T21" s="293"/>
      <c r="U21" s="293"/>
      <c r="V21" s="329"/>
      <c r="W21" s="287"/>
      <c r="X21" s="1" t="s">
        <v>300</v>
      </c>
    </row>
    <row r="22" spans="1:53" x14ac:dyDescent="0.2">
      <c r="A22" s="48">
        <v>14</v>
      </c>
      <c r="B22" s="270"/>
      <c r="C22" s="270" t="s">
        <v>115</v>
      </c>
      <c r="D22" s="270" t="s">
        <v>130</v>
      </c>
      <c r="E22" s="220">
        <v>902610</v>
      </c>
      <c r="F22" s="221">
        <v>1</v>
      </c>
      <c r="G22" s="221"/>
      <c r="H22" s="69" t="s">
        <v>137</v>
      </c>
      <c r="I22" s="38">
        <v>834257</v>
      </c>
      <c r="J22" s="32" t="s">
        <v>106</v>
      </c>
      <c r="K22" s="32" t="s">
        <v>106</v>
      </c>
      <c r="L22" s="32"/>
      <c r="M22" s="33"/>
      <c r="N22" s="30">
        <v>42100</v>
      </c>
      <c r="O22" s="30">
        <v>42557</v>
      </c>
      <c r="P22" s="34">
        <v>30</v>
      </c>
      <c r="Q22" s="35" t="s">
        <v>191</v>
      </c>
      <c r="R22" s="91">
        <f t="shared" si="3"/>
        <v>0</v>
      </c>
      <c r="S22" s="321"/>
      <c r="T22" s="293"/>
      <c r="U22" s="293"/>
      <c r="V22" s="329"/>
      <c r="W22" s="287"/>
      <c r="X22" s="1" t="s">
        <v>301</v>
      </c>
    </row>
    <row r="23" spans="1:53" ht="22.5" x14ac:dyDescent="0.2">
      <c r="A23" s="48"/>
      <c r="B23" s="270" t="s">
        <v>204</v>
      </c>
      <c r="C23" s="270" t="s">
        <v>116</v>
      </c>
      <c r="D23" s="270"/>
      <c r="E23" s="270">
        <v>960226</v>
      </c>
      <c r="F23" s="221"/>
      <c r="G23" s="221"/>
      <c r="H23" s="28" t="s">
        <v>145</v>
      </c>
      <c r="I23" s="38">
        <v>961209</v>
      </c>
      <c r="J23" s="32" t="s">
        <v>106</v>
      </c>
      <c r="K23" s="32"/>
      <c r="L23" s="32"/>
      <c r="M23" s="32"/>
      <c r="N23" s="30">
        <v>42191</v>
      </c>
      <c r="O23" s="94">
        <v>42375</v>
      </c>
      <c r="P23" s="34">
        <v>30</v>
      </c>
      <c r="Q23" s="35" t="s">
        <v>184</v>
      </c>
      <c r="R23" s="91">
        <f t="shared" si="3"/>
        <v>0</v>
      </c>
      <c r="S23" s="321"/>
      <c r="T23" s="293"/>
      <c r="U23" s="293"/>
      <c r="V23" s="329"/>
      <c r="W23" s="287"/>
      <c r="X23" s="1" t="s">
        <v>302</v>
      </c>
    </row>
    <row r="24" spans="1:53" x14ac:dyDescent="0.2">
      <c r="A24" s="12"/>
      <c r="B24" s="27"/>
      <c r="C24" s="27"/>
      <c r="D24" s="27"/>
      <c r="E24" s="16"/>
      <c r="F24" s="13"/>
      <c r="G24" s="13"/>
      <c r="H24" s="15" t="s">
        <v>55</v>
      </c>
      <c r="I24" s="16"/>
      <c r="J24" s="13"/>
      <c r="K24" s="13"/>
      <c r="L24" s="13"/>
      <c r="M24" s="17"/>
      <c r="N24" s="18"/>
      <c r="O24" s="18"/>
      <c r="P24" s="19"/>
      <c r="Q24" s="20"/>
      <c r="R24" s="86"/>
      <c r="S24" s="226"/>
      <c r="T24" s="86"/>
      <c r="U24" s="21"/>
      <c r="V24" s="232"/>
      <c r="W24" s="19"/>
    </row>
    <row r="25" spans="1:53" s="37" customFormat="1" ht="22.5" x14ac:dyDescent="0.2">
      <c r="A25" s="221">
        <v>6</v>
      </c>
      <c r="B25" s="269" t="s">
        <v>60</v>
      </c>
      <c r="C25" s="269" t="s">
        <v>116</v>
      </c>
      <c r="D25" s="269" t="s">
        <v>24</v>
      </c>
      <c r="E25" s="220">
        <v>681328</v>
      </c>
      <c r="F25" s="221"/>
      <c r="G25" s="221"/>
      <c r="H25" s="70" t="s">
        <v>56</v>
      </c>
      <c r="I25" s="34" t="s">
        <v>35</v>
      </c>
      <c r="J25" s="51" t="s">
        <v>106</v>
      </c>
      <c r="K25" s="51"/>
      <c r="L25" s="51"/>
      <c r="M25" s="51"/>
      <c r="N25" s="62">
        <v>41736</v>
      </c>
      <c r="O25" s="62">
        <v>41736</v>
      </c>
      <c r="P25" s="50">
        <v>30</v>
      </c>
      <c r="Q25" s="52" t="s">
        <v>155</v>
      </c>
      <c r="R25" s="91">
        <f t="shared" ref="R25:R26" si="4">IF(C25="NOC",(4-(COUNTIF(J25:M25,"EP")+COUNTBLANK(J25:M25)))*$T$4,(4-(COUNTIF(J25:M25,"EP")+COUNTBLANK(J25:M25)))*$P$4)</f>
        <v>0</v>
      </c>
      <c r="S25" s="320">
        <v>2</v>
      </c>
      <c r="T25" s="293" t="e">
        <f>#REF!-S25*#REF!</f>
        <v>#REF!</v>
      </c>
      <c r="U25" s="293" t="e">
        <f>T25/#REF!</f>
        <v>#REF!</v>
      </c>
      <c r="V25" s="332">
        <v>2</v>
      </c>
      <c r="W25" s="298" t="s">
        <v>273</v>
      </c>
    </row>
    <row r="26" spans="1:53" s="37" customFormat="1" ht="22.5" x14ac:dyDescent="0.2">
      <c r="A26" s="221"/>
      <c r="B26" s="269" t="s">
        <v>109</v>
      </c>
      <c r="C26" s="269" t="s">
        <v>116</v>
      </c>
      <c r="D26" s="269" t="s">
        <v>24</v>
      </c>
      <c r="E26" s="220">
        <v>750814</v>
      </c>
      <c r="F26" s="221"/>
      <c r="G26" s="221"/>
      <c r="H26" s="70" t="s">
        <v>56</v>
      </c>
      <c r="I26" s="34" t="s">
        <v>35</v>
      </c>
      <c r="J26" s="51" t="s">
        <v>106</v>
      </c>
      <c r="K26" s="51" t="s">
        <v>106</v>
      </c>
      <c r="L26" s="51"/>
      <c r="M26" s="51"/>
      <c r="N26" s="62">
        <v>41827</v>
      </c>
      <c r="O26" s="62">
        <v>42558</v>
      </c>
      <c r="P26" s="50">
        <v>30</v>
      </c>
      <c r="Q26" s="52" t="s">
        <v>151</v>
      </c>
      <c r="R26" s="91">
        <f t="shared" si="4"/>
        <v>0</v>
      </c>
      <c r="S26" s="321"/>
      <c r="T26" s="293"/>
      <c r="U26" s="293"/>
      <c r="V26" s="333"/>
      <c r="W26" s="299"/>
      <c r="X26" s="37" t="s">
        <v>303</v>
      </c>
    </row>
    <row r="27" spans="1:53" s="56" customFormat="1" x14ac:dyDescent="0.2">
      <c r="A27" s="53"/>
      <c r="B27" s="53"/>
      <c r="C27" s="53"/>
      <c r="D27" s="53"/>
      <c r="E27" s="53"/>
      <c r="F27" s="20"/>
      <c r="G27" s="20"/>
      <c r="H27" s="54" t="s">
        <v>61</v>
      </c>
      <c r="I27" s="19"/>
      <c r="J27" s="41"/>
      <c r="K27" s="41"/>
      <c r="L27" s="41"/>
      <c r="M27" s="41"/>
      <c r="N27" s="55"/>
      <c r="O27" s="55"/>
      <c r="P27" s="19"/>
      <c r="Q27" s="20"/>
      <c r="R27" s="86"/>
      <c r="S27" s="86"/>
      <c r="T27" s="86"/>
      <c r="U27" s="21"/>
      <c r="V27" s="232"/>
      <c r="W27" s="19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</row>
    <row r="28" spans="1:53" s="56" customFormat="1" ht="15" customHeight="1" x14ac:dyDescent="0.2">
      <c r="A28" s="270">
        <v>24</v>
      </c>
      <c r="B28" s="270" t="s">
        <v>62</v>
      </c>
      <c r="C28" s="270" t="s">
        <v>116</v>
      </c>
      <c r="D28" s="270" t="s">
        <v>24</v>
      </c>
      <c r="E28" s="67">
        <v>681338</v>
      </c>
      <c r="F28" s="221">
        <v>100</v>
      </c>
      <c r="G28" s="221"/>
      <c r="H28" s="61" t="s">
        <v>63</v>
      </c>
      <c r="I28" s="38"/>
      <c r="J28" s="32" t="s">
        <v>106</v>
      </c>
      <c r="K28" s="32"/>
      <c r="L28" s="32"/>
      <c r="M28" s="33"/>
      <c r="N28" s="62">
        <v>41736</v>
      </c>
      <c r="O28" s="62">
        <v>41736</v>
      </c>
      <c r="P28" s="50">
        <v>30</v>
      </c>
      <c r="Q28" s="52" t="s">
        <v>158</v>
      </c>
      <c r="R28" s="91">
        <f t="shared" ref="R28:R40" si="5">IF(C28="NOC",(4-(COUNTIF(J28:M28,"EP")+COUNTBLANK(J28:M28)))*$T$4,(4-(COUNTIF(J28:M28,"EP")+COUNTBLANK(J28:M28)))*$P$4)</f>
        <v>0</v>
      </c>
      <c r="S28" s="264">
        <f>0</f>
        <v>0</v>
      </c>
      <c r="T28" s="265" t="e">
        <f>#REF!-S28*#REF!</f>
        <v>#REF!</v>
      </c>
      <c r="U28" s="266" t="e">
        <f>T28/#REF!</f>
        <v>#REF!</v>
      </c>
      <c r="V28" s="266">
        <v>1</v>
      </c>
      <c r="W28" s="278" t="s">
        <v>348</v>
      </c>
      <c r="X28" s="37" t="s">
        <v>305</v>
      </c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</row>
    <row r="29" spans="1:53" s="56" customFormat="1" ht="22.5" customHeight="1" x14ac:dyDescent="0.2">
      <c r="A29" s="270"/>
      <c r="B29" s="270" t="s">
        <v>66</v>
      </c>
      <c r="C29" s="270" t="s">
        <v>115</v>
      </c>
      <c r="D29" s="270" t="s">
        <v>24</v>
      </c>
      <c r="E29" s="67">
        <v>681348</v>
      </c>
      <c r="F29" s="221">
        <v>101</v>
      </c>
      <c r="G29" s="221"/>
      <c r="H29" s="61" t="s">
        <v>67</v>
      </c>
      <c r="I29" s="38"/>
      <c r="J29" s="32" t="s">
        <v>106</v>
      </c>
      <c r="K29" s="32"/>
      <c r="L29" s="32"/>
      <c r="M29" s="33"/>
      <c r="N29" s="62">
        <v>41736</v>
      </c>
      <c r="O29" s="62">
        <v>41736</v>
      </c>
      <c r="P29" s="50">
        <v>30</v>
      </c>
      <c r="Q29" s="52" t="s">
        <v>159</v>
      </c>
      <c r="R29" s="91">
        <f t="shared" si="5"/>
        <v>0</v>
      </c>
      <c r="S29" s="264">
        <v>1</v>
      </c>
      <c r="T29" s="265" t="e">
        <f>#REF!-S29*#REF!</f>
        <v>#REF!</v>
      </c>
      <c r="U29" s="266" t="e">
        <f>T29/#REF!</f>
        <v>#REF!</v>
      </c>
      <c r="V29" s="266">
        <v>4</v>
      </c>
      <c r="W29" s="278" t="s">
        <v>275</v>
      </c>
      <c r="X29" s="37" t="s">
        <v>309</v>
      </c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</row>
    <row r="30" spans="1:53" s="56" customFormat="1" ht="22.5" customHeight="1" x14ac:dyDescent="0.2">
      <c r="A30" s="270">
        <v>25</v>
      </c>
      <c r="B30" s="270" t="s">
        <v>64</v>
      </c>
      <c r="C30" s="270" t="s">
        <v>115</v>
      </c>
      <c r="D30" s="270" t="s">
        <v>24</v>
      </c>
      <c r="E30" s="67">
        <v>681346</v>
      </c>
      <c r="F30" s="221">
        <v>1</v>
      </c>
      <c r="G30" s="221"/>
      <c r="H30" s="61" t="s">
        <v>65</v>
      </c>
      <c r="I30" s="38"/>
      <c r="J30" s="32" t="s">
        <v>106</v>
      </c>
      <c r="K30" s="32"/>
      <c r="L30" s="32"/>
      <c r="M30" s="33"/>
      <c r="N30" s="62">
        <v>41736</v>
      </c>
      <c r="O30" s="62">
        <v>41736</v>
      </c>
      <c r="P30" s="50">
        <v>30</v>
      </c>
      <c r="Q30" s="52" t="s">
        <v>181</v>
      </c>
      <c r="R30" s="91">
        <f t="shared" si="5"/>
        <v>0</v>
      </c>
      <c r="S30" s="264">
        <v>2</v>
      </c>
      <c r="T30" s="265" t="e">
        <f>#REF!-S30*#REF!</f>
        <v>#REF!</v>
      </c>
      <c r="U30" s="266" t="e">
        <f>T30/#REF!</f>
        <v>#REF!</v>
      </c>
      <c r="V30" s="266"/>
      <c r="W30" s="279" t="s">
        <v>276</v>
      </c>
      <c r="X30" s="37" t="s">
        <v>310</v>
      </c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</row>
    <row r="31" spans="1:53" s="56" customFormat="1" x14ac:dyDescent="0.2">
      <c r="A31" s="270"/>
      <c r="B31" s="270" t="s">
        <v>93</v>
      </c>
      <c r="C31" s="270" t="s">
        <v>116</v>
      </c>
      <c r="D31" s="270" t="s">
        <v>130</v>
      </c>
      <c r="E31" s="220">
        <v>902622</v>
      </c>
      <c r="F31" s="221">
        <v>2</v>
      </c>
      <c r="G31" s="267"/>
      <c r="H31" s="24" t="s">
        <v>142</v>
      </c>
      <c r="I31" s="38">
        <v>839312</v>
      </c>
      <c r="J31" s="32" t="s">
        <v>106</v>
      </c>
      <c r="K31" s="32"/>
      <c r="L31" s="32"/>
      <c r="M31" s="33"/>
      <c r="N31" s="71">
        <v>42100</v>
      </c>
      <c r="O31" s="71">
        <v>42466</v>
      </c>
      <c r="P31" s="50">
        <v>30</v>
      </c>
      <c r="Q31" s="52" t="s">
        <v>103</v>
      </c>
      <c r="R31" s="91">
        <f t="shared" si="5"/>
        <v>0</v>
      </c>
      <c r="S31" s="268"/>
      <c r="T31" s="272"/>
      <c r="U31" s="271"/>
      <c r="V31" s="271"/>
      <c r="W31" s="280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</row>
    <row r="32" spans="1:53" s="56" customFormat="1" x14ac:dyDescent="0.2">
      <c r="A32" s="270"/>
      <c r="B32" s="270" t="s">
        <v>93</v>
      </c>
      <c r="C32" s="270" t="s">
        <v>116</v>
      </c>
      <c r="D32" s="270" t="s">
        <v>49</v>
      </c>
      <c r="E32" s="220">
        <v>915335</v>
      </c>
      <c r="F32" s="221"/>
      <c r="G32" s="267"/>
      <c r="H32" s="24" t="s">
        <v>122</v>
      </c>
      <c r="I32" s="38"/>
      <c r="J32" s="32" t="s">
        <v>106</v>
      </c>
      <c r="K32" s="32"/>
      <c r="L32" s="32"/>
      <c r="M32" s="33"/>
      <c r="N32" s="71">
        <v>42100</v>
      </c>
      <c r="O32" s="71">
        <v>42466</v>
      </c>
      <c r="P32" s="50">
        <v>30</v>
      </c>
      <c r="Q32" s="52" t="s">
        <v>75</v>
      </c>
      <c r="R32" s="91">
        <f t="shared" ref="R32" si="6">IF(C32="NOC",(4-(COUNTIF(J32:M32,"EP")+COUNTBLANK(J32:M32)))*$T$4,(4-(COUNTIF(J32:M32,"EP")+COUNTBLANK(J32:M32)))*$P$4)</f>
        <v>0</v>
      </c>
      <c r="S32" s="320">
        <v>0</v>
      </c>
      <c r="T32" s="323" t="e">
        <f>#REF!-S32*#REF!</f>
        <v>#REF!</v>
      </c>
      <c r="U32" s="291" t="e">
        <f>T32/#REF!</f>
        <v>#REF!</v>
      </c>
      <c r="V32" s="291">
        <v>11</v>
      </c>
      <c r="W32" s="298" t="s">
        <v>280</v>
      </c>
      <c r="X32" s="37" t="s">
        <v>312</v>
      </c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</row>
    <row r="33" spans="1:53" s="56" customFormat="1" x14ac:dyDescent="0.2">
      <c r="A33" s="270"/>
      <c r="B33" s="270" t="s">
        <v>177</v>
      </c>
      <c r="C33" s="270" t="s">
        <v>116</v>
      </c>
      <c r="D33" s="270"/>
      <c r="E33" s="220">
        <v>902623</v>
      </c>
      <c r="F33" s="221"/>
      <c r="G33" s="267"/>
      <c r="H33" s="24" t="s">
        <v>61</v>
      </c>
      <c r="I33" s="38"/>
      <c r="J33" s="32" t="s">
        <v>106</v>
      </c>
      <c r="K33" s="32"/>
      <c r="L33" s="32"/>
      <c r="M33" s="33"/>
      <c r="N33" s="71">
        <v>42100</v>
      </c>
      <c r="O33" s="71">
        <v>42466</v>
      </c>
      <c r="P33" s="50">
        <v>30</v>
      </c>
      <c r="Q33" s="52" t="s">
        <v>227</v>
      </c>
      <c r="R33" s="91">
        <f t="shared" si="5"/>
        <v>0</v>
      </c>
      <c r="S33" s="321"/>
      <c r="T33" s="318"/>
      <c r="U33" s="293"/>
      <c r="V33" s="293"/>
      <c r="W33" s="299"/>
      <c r="X33" s="37" t="s">
        <v>227</v>
      </c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</row>
    <row r="34" spans="1:53" s="56" customFormat="1" ht="22.5" x14ac:dyDescent="0.2">
      <c r="A34" s="270"/>
      <c r="B34" s="270" t="s">
        <v>171</v>
      </c>
      <c r="C34" s="270" t="s">
        <v>116</v>
      </c>
      <c r="D34" s="270" t="s">
        <v>130</v>
      </c>
      <c r="E34" s="220">
        <v>902625</v>
      </c>
      <c r="F34" s="221"/>
      <c r="G34" s="267"/>
      <c r="H34" s="24" t="s">
        <v>61</v>
      </c>
      <c r="I34" s="38"/>
      <c r="J34" s="32" t="s">
        <v>106</v>
      </c>
      <c r="K34" s="32"/>
      <c r="L34" s="32"/>
      <c r="M34" s="33"/>
      <c r="N34" s="71">
        <v>42100</v>
      </c>
      <c r="O34" s="71">
        <v>42466</v>
      </c>
      <c r="P34" s="50">
        <v>30</v>
      </c>
      <c r="Q34" s="52" t="s">
        <v>110</v>
      </c>
      <c r="R34" s="91">
        <f t="shared" si="5"/>
        <v>0</v>
      </c>
      <c r="S34" s="321"/>
      <c r="T34" s="318"/>
      <c r="U34" s="293"/>
      <c r="V34" s="293"/>
      <c r="W34" s="299"/>
      <c r="X34" s="37" t="s">
        <v>313</v>
      </c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</row>
    <row r="35" spans="1:53" s="56" customFormat="1" x14ac:dyDescent="0.2">
      <c r="A35" s="270"/>
      <c r="B35" s="270" t="s">
        <v>170</v>
      </c>
      <c r="C35" s="270" t="s">
        <v>116</v>
      </c>
      <c r="D35" s="270"/>
      <c r="E35" s="220">
        <v>902624</v>
      </c>
      <c r="F35" s="221"/>
      <c r="G35" s="267"/>
      <c r="H35" s="24" t="s">
        <v>61</v>
      </c>
      <c r="I35" s="38"/>
      <c r="J35" s="32" t="s">
        <v>106</v>
      </c>
      <c r="K35" s="32"/>
      <c r="L35" s="32"/>
      <c r="M35" s="33"/>
      <c r="N35" s="71">
        <v>42100</v>
      </c>
      <c r="O35" s="71">
        <v>42466</v>
      </c>
      <c r="P35" s="50">
        <v>30</v>
      </c>
      <c r="Q35" s="52" t="s">
        <v>192</v>
      </c>
      <c r="R35" s="91">
        <f t="shared" si="5"/>
        <v>0</v>
      </c>
      <c r="S35" s="321"/>
      <c r="T35" s="318"/>
      <c r="U35" s="293"/>
      <c r="V35" s="293"/>
      <c r="W35" s="299"/>
      <c r="X35" s="37" t="s">
        <v>314</v>
      </c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</row>
    <row r="36" spans="1:53" s="56" customFormat="1" x14ac:dyDescent="0.2">
      <c r="A36" s="270"/>
      <c r="B36" s="270" t="s">
        <v>93</v>
      </c>
      <c r="C36" s="270" t="s">
        <v>116</v>
      </c>
      <c r="D36" s="270" t="s">
        <v>130</v>
      </c>
      <c r="E36" s="220">
        <v>960026</v>
      </c>
      <c r="F36" s="221"/>
      <c r="G36" s="267"/>
      <c r="H36" s="24" t="s">
        <v>61</v>
      </c>
      <c r="I36" s="38"/>
      <c r="J36" s="32" t="s">
        <v>106</v>
      </c>
      <c r="K36" s="32" t="s">
        <v>106</v>
      </c>
      <c r="L36" s="32"/>
      <c r="M36" s="33"/>
      <c r="N36" s="71">
        <v>42191</v>
      </c>
      <c r="O36" s="71">
        <v>42557</v>
      </c>
      <c r="P36" s="50">
        <v>30</v>
      </c>
      <c r="Q36" s="52" t="s">
        <v>180</v>
      </c>
      <c r="R36" s="91">
        <f t="shared" si="5"/>
        <v>0</v>
      </c>
      <c r="S36" s="321"/>
      <c r="T36" s="318"/>
      <c r="U36" s="293"/>
      <c r="V36" s="293"/>
      <c r="W36" s="299"/>
      <c r="X36" s="37" t="s">
        <v>315</v>
      </c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</row>
    <row r="37" spans="1:53" s="56" customFormat="1" x14ac:dyDescent="0.2">
      <c r="A37" s="270"/>
      <c r="B37" s="270" t="s">
        <v>174</v>
      </c>
      <c r="C37" s="270" t="s">
        <v>116</v>
      </c>
      <c r="D37" s="270" t="s">
        <v>130</v>
      </c>
      <c r="E37" s="220">
        <v>1021992</v>
      </c>
      <c r="F37" s="221"/>
      <c r="G37" s="267"/>
      <c r="H37" s="24" t="s">
        <v>61</v>
      </c>
      <c r="I37" s="38"/>
      <c r="J37" s="32" t="s">
        <v>106</v>
      </c>
      <c r="K37" s="32" t="s">
        <v>106</v>
      </c>
      <c r="L37" s="32"/>
      <c r="M37" s="33"/>
      <c r="N37" s="71">
        <v>42191</v>
      </c>
      <c r="O37" s="71">
        <v>42557</v>
      </c>
      <c r="P37" s="50">
        <v>30</v>
      </c>
      <c r="Q37" s="52" t="s">
        <v>90</v>
      </c>
      <c r="R37" s="91">
        <f t="shared" si="5"/>
        <v>0</v>
      </c>
      <c r="S37" s="321"/>
      <c r="T37" s="318"/>
      <c r="U37" s="293"/>
      <c r="V37" s="293"/>
      <c r="W37" s="299"/>
      <c r="X37" s="37" t="s">
        <v>316</v>
      </c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</row>
    <row r="38" spans="1:53" s="56" customFormat="1" x14ac:dyDescent="0.2">
      <c r="A38" s="270"/>
      <c r="B38" s="270" t="s">
        <v>197</v>
      </c>
      <c r="C38" s="270" t="s">
        <v>116</v>
      </c>
      <c r="D38" s="270" t="s">
        <v>130</v>
      </c>
      <c r="E38" s="220">
        <v>960040</v>
      </c>
      <c r="F38" s="221"/>
      <c r="G38" s="267"/>
      <c r="H38" s="24" t="s">
        <v>61</v>
      </c>
      <c r="I38" s="38"/>
      <c r="J38" s="32" t="s">
        <v>106</v>
      </c>
      <c r="K38" s="32" t="s">
        <v>106</v>
      </c>
      <c r="L38" s="32"/>
      <c r="M38" s="33"/>
      <c r="N38" s="71">
        <v>42191</v>
      </c>
      <c r="O38" s="71">
        <v>42557</v>
      </c>
      <c r="P38" s="50">
        <v>30</v>
      </c>
      <c r="Q38" s="52" t="s">
        <v>105</v>
      </c>
      <c r="R38" s="91">
        <f t="shared" si="5"/>
        <v>0</v>
      </c>
      <c r="S38" s="321"/>
      <c r="T38" s="318"/>
      <c r="U38" s="293"/>
      <c r="V38" s="293"/>
      <c r="W38" s="299"/>
      <c r="X38" s="37" t="s">
        <v>317</v>
      </c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</row>
    <row r="39" spans="1:53" s="56" customFormat="1" ht="22.5" x14ac:dyDescent="0.2">
      <c r="A39" s="270"/>
      <c r="B39" s="270" t="s">
        <v>104</v>
      </c>
      <c r="C39" s="270" t="s">
        <v>116</v>
      </c>
      <c r="D39" s="270" t="s">
        <v>130</v>
      </c>
      <c r="E39" s="220">
        <v>960043</v>
      </c>
      <c r="F39" s="221"/>
      <c r="G39" s="267"/>
      <c r="H39" s="24" t="s">
        <v>61</v>
      </c>
      <c r="I39" s="38"/>
      <c r="J39" s="32" t="s">
        <v>106</v>
      </c>
      <c r="K39" s="32" t="s">
        <v>106</v>
      </c>
      <c r="L39" s="32"/>
      <c r="M39" s="33"/>
      <c r="N39" s="71">
        <v>42191</v>
      </c>
      <c r="O39" s="71">
        <v>42557</v>
      </c>
      <c r="P39" s="50">
        <v>30</v>
      </c>
      <c r="Q39" s="52" t="s">
        <v>91</v>
      </c>
      <c r="R39" s="91">
        <f t="shared" si="5"/>
        <v>0</v>
      </c>
      <c r="S39" s="321"/>
      <c r="T39" s="318"/>
      <c r="U39" s="293"/>
      <c r="V39" s="293"/>
      <c r="W39" s="299"/>
      <c r="X39" s="37" t="s">
        <v>318</v>
      </c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</row>
    <row r="40" spans="1:53" s="56" customFormat="1" x14ac:dyDescent="0.2">
      <c r="A40" s="270"/>
      <c r="B40" s="270" t="s">
        <v>124</v>
      </c>
      <c r="C40" s="270" t="s">
        <v>116</v>
      </c>
      <c r="D40" s="270" t="s">
        <v>130</v>
      </c>
      <c r="E40" s="220">
        <v>1016305</v>
      </c>
      <c r="F40" s="221"/>
      <c r="G40" s="267"/>
      <c r="H40" s="24" t="s">
        <v>61</v>
      </c>
      <c r="I40" s="38"/>
      <c r="J40" s="32" t="s">
        <v>106</v>
      </c>
      <c r="K40" s="32" t="s">
        <v>106</v>
      </c>
      <c r="L40" s="32"/>
      <c r="M40" s="33"/>
      <c r="N40" s="71">
        <v>42191</v>
      </c>
      <c r="O40" s="71">
        <v>42557</v>
      </c>
      <c r="P40" s="50">
        <v>30</v>
      </c>
      <c r="Q40" s="52" t="s">
        <v>228</v>
      </c>
      <c r="R40" s="91">
        <f t="shared" si="5"/>
        <v>0</v>
      </c>
      <c r="S40" s="321"/>
      <c r="T40" s="318"/>
      <c r="U40" s="293"/>
      <c r="V40" s="293"/>
      <c r="W40" s="299"/>
      <c r="X40" s="37" t="s">
        <v>319</v>
      </c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</row>
    <row r="41" spans="1:53" s="56" customFormat="1" x14ac:dyDescent="0.2">
      <c r="A41" s="40"/>
      <c r="B41" s="40"/>
      <c r="C41" s="40"/>
      <c r="D41" s="40"/>
      <c r="E41" s="53"/>
      <c r="F41" s="20"/>
      <c r="G41" s="20"/>
      <c r="H41" s="54" t="s">
        <v>78</v>
      </c>
      <c r="I41" s="19"/>
      <c r="J41" s="41"/>
      <c r="K41" s="41"/>
      <c r="L41" s="41"/>
      <c r="M41" s="42"/>
      <c r="N41" s="55"/>
      <c r="O41" s="55"/>
      <c r="P41" s="19"/>
      <c r="Q41" s="20"/>
      <c r="R41" s="86"/>
      <c r="S41" s="86"/>
      <c r="T41" s="86"/>
      <c r="U41" s="21"/>
      <c r="V41" s="232"/>
      <c r="W41" s="19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</row>
    <row r="42" spans="1:53" s="56" customFormat="1" ht="22.5" x14ac:dyDescent="0.2">
      <c r="A42" s="270">
        <v>10</v>
      </c>
      <c r="B42" s="270" t="s">
        <v>83</v>
      </c>
      <c r="C42" s="270" t="s">
        <v>115</v>
      </c>
      <c r="D42" s="270" t="s">
        <v>24</v>
      </c>
      <c r="E42" s="220">
        <v>654063</v>
      </c>
      <c r="F42" s="266"/>
      <c r="G42" s="221"/>
      <c r="H42" s="24" t="s">
        <v>79</v>
      </c>
      <c r="I42" s="38"/>
      <c r="J42" s="32" t="s">
        <v>106</v>
      </c>
      <c r="K42" s="32" t="s">
        <v>106</v>
      </c>
      <c r="L42" s="32"/>
      <c r="M42" s="33"/>
      <c r="N42" s="77">
        <v>41610</v>
      </c>
      <c r="O42" s="77">
        <v>42523</v>
      </c>
      <c r="P42" s="34">
        <v>30</v>
      </c>
      <c r="Q42" s="35"/>
      <c r="R42" s="91">
        <f t="shared" ref="R42:R45" si="7">IF(C42="NOC",(4-(COUNTIF(J42:M42,"EP")+COUNTBLANK(J42:M42)))*$T$4,(4-(COUNTIF(J42:M42,"EP")+COUNTBLANK(J42:M42)))*$P$4)</f>
        <v>0</v>
      </c>
      <c r="S42" s="320">
        <v>1</v>
      </c>
      <c r="T42" s="293" t="e">
        <f>#REF!-S42*#REF!</f>
        <v>#REF!</v>
      </c>
      <c r="U42" s="293" t="e">
        <f>T42/#REF!</f>
        <v>#REF!</v>
      </c>
      <c r="V42" s="291">
        <v>5</v>
      </c>
      <c r="W42" s="287" t="s">
        <v>284</v>
      </c>
      <c r="X42" s="37" t="s">
        <v>327</v>
      </c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</row>
    <row r="43" spans="1:53" s="56" customFormat="1" x14ac:dyDescent="0.2">
      <c r="A43" s="270">
        <v>11</v>
      </c>
      <c r="B43" s="270" t="s">
        <v>84</v>
      </c>
      <c r="C43" s="270" t="s">
        <v>115</v>
      </c>
      <c r="D43" s="270" t="s">
        <v>24</v>
      </c>
      <c r="E43" s="220">
        <v>682233</v>
      </c>
      <c r="F43" s="266"/>
      <c r="G43" s="221"/>
      <c r="H43" s="24" t="s">
        <v>79</v>
      </c>
      <c r="I43" s="38"/>
      <c r="J43" s="32" t="s">
        <v>106</v>
      </c>
      <c r="K43" s="32"/>
      <c r="L43" s="32"/>
      <c r="M43" s="33"/>
      <c r="N43" s="62">
        <v>41736</v>
      </c>
      <c r="O43" s="62">
        <v>42467</v>
      </c>
      <c r="P43" s="34">
        <v>30</v>
      </c>
      <c r="Q43" s="35" t="s">
        <v>80</v>
      </c>
      <c r="R43" s="91">
        <f t="shared" si="7"/>
        <v>0</v>
      </c>
      <c r="S43" s="321"/>
      <c r="T43" s="293"/>
      <c r="U43" s="293"/>
      <c r="V43" s="293"/>
      <c r="W43" s="289"/>
      <c r="X43" s="37" t="s">
        <v>328</v>
      </c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</row>
    <row r="44" spans="1:53" s="56" customFormat="1" x14ac:dyDescent="0.2">
      <c r="A44" s="270">
        <v>13</v>
      </c>
      <c r="B44" s="270" t="s">
        <v>85</v>
      </c>
      <c r="C44" s="270" t="s">
        <v>116</v>
      </c>
      <c r="D44" s="270" t="s">
        <v>24</v>
      </c>
      <c r="E44" s="220">
        <v>750833</v>
      </c>
      <c r="F44" s="266"/>
      <c r="G44" s="221"/>
      <c r="H44" s="24" t="s">
        <v>79</v>
      </c>
      <c r="I44" s="38"/>
      <c r="J44" s="32" t="s">
        <v>106</v>
      </c>
      <c r="K44" s="32" t="s">
        <v>106</v>
      </c>
      <c r="L44" s="32"/>
      <c r="M44" s="33"/>
      <c r="N44" s="62">
        <v>41827</v>
      </c>
      <c r="O44" s="62">
        <v>42558</v>
      </c>
      <c r="P44" s="34">
        <v>30</v>
      </c>
      <c r="Q44" s="35" t="s">
        <v>81</v>
      </c>
      <c r="R44" s="91">
        <f t="shared" si="7"/>
        <v>0</v>
      </c>
      <c r="S44" s="321"/>
      <c r="T44" s="293"/>
      <c r="U44" s="293"/>
      <c r="V44" s="293"/>
      <c r="W44" s="289"/>
      <c r="X44" s="37" t="s">
        <v>329</v>
      </c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</row>
    <row r="45" spans="1:53" s="56" customFormat="1" x14ac:dyDescent="0.2">
      <c r="A45" s="270">
        <v>14</v>
      </c>
      <c r="B45" s="270" t="s">
        <v>85</v>
      </c>
      <c r="C45" s="270" t="s">
        <v>115</v>
      </c>
      <c r="D45" s="270" t="s">
        <v>24</v>
      </c>
      <c r="E45" s="220">
        <v>750832</v>
      </c>
      <c r="F45" s="266"/>
      <c r="G45" s="221"/>
      <c r="H45" s="24" t="s">
        <v>79</v>
      </c>
      <c r="I45" s="38"/>
      <c r="J45" s="32" t="s">
        <v>106</v>
      </c>
      <c r="K45" s="32" t="s">
        <v>106</v>
      </c>
      <c r="L45" s="32"/>
      <c r="M45" s="33"/>
      <c r="N45" s="62">
        <v>41827</v>
      </c>
      <c r="O45" s="62">
        <v>42558</v>
      </c>
      <c r="P45" s="34">
        <v>30</v>
      </c>
      <c r="Q45" s="35" t="s">
        <v>33</v>
      </c>
      <c r="R45" s="91">
        <f t="shared" si="7"/>
        <v>0</v>
      </c>
      <c r="S45" s="321"/>
      <c r="T45" s="293"/>
      <c r="U45" s="293"/>
      <c r="V45" s="293"/>
      <c r="W45" s="289"/>
      <c r="X45" s="37" t="s">
        <v>330</v>
      </c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</row>
    <row r="46" spans="1:53" s="56" customFormat="1" x14ac:dyDescent="0.2">
      <c r="A46" s="40"/>
      <c r="B46" s="40"/>
      <c r="C46" s="40"/>
      <c r="D46" s="40"/>
      <c r="E46" s="53"/>
      <c r="F46" s="20"/>
      <c r="G46" s="20"/>
      <c r="H46" s="54" t="s">
        <v>86</v>
      </c>
      <c r="I46" s="19"/>
      <c r="J46" s="41"/>
      <c r="K46" s="41"/>
      <c r="L46" s="41"/>
      <c r="M46" s="42"/>
      <c r="N46" s="55"/>
      <c r="O46" s="55"/>
      <c r="P46" s="19"/>
      <c r="Q46" s="20"/>
      <c r="R46" s="86"/>
      <c r="S46" s="86"/>
      <c r="T46" s="86"/>
      <c r="U46" s="21"/>
      <c r="V46" s="232"/>
      <c r="W46" s="19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</row>
    <row r="47" spans="1:53" s="56" customFormat="1" ht="22.5" x14ac:dyDescent="0.2">
      <c r="A47" s="270">
        <v>13</v>
      </c>
      <c r="B47" s="221" t="s">
        <v>41</v>
      </c>
      <c r="C47" s="221" t="s">
        <v>115</v>
      </c>
      <c r="D47" s="221" t="s">
        <v>24</v>
      </c>
      <c r="E47" s="269">
        <v>750868</v>
      </c>
      <c r="F47" s="266"/>
      <c r="G47" s="266"/>
      <c r="H47" s="61" t="s">
        <v>87</v>
      </c>
      <c r="I47" s="34"/>
      <c r="J47" s="51" t="s">
        <v>106</v>
      </c>
      <c r="K47" s="51" t="s">
        <v>106</v>
      </c>
      <c r="L47" s="51"/>
      <c r="M47" s="64"/>
      <c r="N47" s="71">
        <v>41827</v>
      </c>
      <c r="O47" s="71">
        <v>42558</v>
      </c>
      <c r="P47" s="50">
        <v>30</v>
      </c>
      <c r="Q47" s="52" t="s">
        <v>33</v>
      </c>
      <c r="R47" s="91">
        <f>IF(C47="NOC",(4-(COUNTIF(J47:M47,"EP")+COUNTBLANK(J47:M47)))*$T$4,(4-(COUNTIF(J47:M47,"EP")+COUNTBLANK(J47:M47)))*$P$4)</f>
        <v>0</v>
      </c>
      <c r="S47" s="320">
        <v>2</v>
      </c>
      <c r="T47" s="291" t="e">
        <f>#REF!-S47*#REF!</f>
        <v>#REF!</v>
      </c>
      <c r="U47" s="291" t="e">
        <f>T47/#REF!</f>
        <v>#REF!</v>
      </c>
      <c r="V47" s="291">
        <v>7</v>
      </c>
      <c r="W47" s="286" t="s">
        <v>279</v>
      </c>
      <c r="X47" s="37" t="s">
        <v>335</v>
      </c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</row>
    <row r="48" spans="1:53" s="56" customFormat="1" ht="22.5" x14ac:dyDescent="0.2">
      <c r="A48" s="270">
        <v>14</v>
      </c>
      <c r="B48" s="221" t="s">
        <v>74</v>
      </c>
      <c r="C48" s="221" t="s">
        <v>116</v>
      </c>
      <c r="D48" s="221" t="s">
        <v>24</v>
      </c>
      <c r="E48" s="269">
        <v>750865</v>
      </c>
      <c r="F48" s="266"/>
      <c r="G48" s="266"/>
      <c r="H48" s="61" t="s">
        <v>87</v>
      </c>
      <c r="I48" s="34"/>
      <c r="J48" s="51" t="s">
        <v>106</v>
      </c>
      <c r="K48" s="51" t="s">
        <v>106</v>
      </c>
      <c r="L48" s="51"/>
      <c r="M48" s="64"/>
      <c r="N48" s="71">
        <v>41827</v>
      </c>
      <c r="O48" s="71">
        <v>42558</v>
      </c>
      <c r="P48" s="50">
        <v>30</v>
      </c>
      <c r="Q48" s="52" t="s">
        <v>77</v>
      </c>
      <c r="R48" s="91">
        <f>IF(C48="NOC",(4-(COUNTIF(J48:M48,"EP")+COUNTBLANK(J48:M48)))*$T$4,(4-(COUNTIF(J48:M48,"EP")+COUNTBLANK(J48:M48)))*$P$4)</f>
        <v>0</v>
      </c>
      <c r="S48" s="321"/>
      <c r="T48" s="293"/>
      <c r="U48" s="293"/>
      <c r="V48" s="293"/>
      <c r="W48" s="287"/>
      <c r="X48" s="37" t="s">
        <v>336</v>
      </c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</row>
    <row r="49" spans="1:53" s="56" customFormat="1" x14ac:dyDescent="0.2">
      <c r="A49" s="220"/>
      <c r="B49" s="221" t="s">
        <v>125</v>
      </c>
      <c r="C49" s="267" t="s">
        <v>115</v>
      </c>
      <c r="D49" s="270" t="s">
        <v>130</v>
      </c>
      <c r="E49" s="220">
        <v>959668</v>
      </c>
      <c r="F49" s="24"/>
      <c r="G49" s="24"/>
      <c r="H49" s="61" t="s">
        <v>88</v>
      </c>
      <c r="I49" s="34"/>
      <c r="J49" s="32" t="s">
        <v>106</v>
      </c>
      <c r="K49" s="32" t="s">
        <v>106</v>
      </c>
      <c r="L49" s="32"/>
      <c r="M49" s="32"/>
      <c r="N49" s="62">
        <v>42191</v>
      </c>
      <c r="O49" s="62">
        <v>42557</v>
      </c>
      <c r="P49" s="34">
        <v>30</v>
      </c>
      <c r="Q49" s="35" t="s">
        <v>89</v>
      </c>
      <c r="R49" s="91">
        <f t="shared" ref="R49:R51" si="8">IF(C49="NOC",(4-(COUNTIF(J49:M49,"EP")+COUNTBLANK(J49:M49)))*$T$4,(4-(COUNTIF(J49:M49,"EP")+COUNTBLANK(J49:M49)))*$P$4)</f>
        <v>0</v>
      </c>
      <c r="S49" s="321"/>
      <c r="T49" s="293"/>
      <c r="U49" s="293"/>
      <c r="V49" s="293"/>
      <c r="W49" s="289"/>
      <c r="X49" s="37" t="s">
        <v>340</v>
      </c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</row>
    <row r="50" spans="1:53" s="56" customFormat="1" x14ac:dyDescent="0.2">
      <c r="A50" s="81"/>
      <c r="B50" s="221" t="s">
        <v>125</v>
      </c>
      <c r="C50" s="221" t="s">
        <v>116</v>
      </c>
      <c r="D50" s="220" t="s">
        <v>130</v>
      </c>
      <c r="E50" s="220">
        <v>959659</v>
      </c>
      <c r="F50" s="70"/>
      <c r="G50" s="70"/>
      <c r="H50" s="61" t="s">
        <v>88</v>
      </c>
      <c r="I50" s="34"/>
      <c r="J50" s="32" t="s">
        <v>106</v>
      </c>
      <c r="K50" s="32" t="s">
        <v>106</v>
      </c>
      <c r="L50" s="32"/>
      <c r="M50" s="32"/>
      <c r="N50" s="62">
        <v>42191</v>
      </c>
      <c r="O50" s="62">
        <v>42557</v>
      </c>
      <c r="P50" s="34">
        <v>30</v>
      </c>
      <c r="Q50" s="35" t="s">
        <v>178</v>
      </c>
      <c r="R50" s="91">
        <f t="shared" si="8"/>
        <v>0</v>
      </c>
      <c r="S50" s="321"/>
      <c r="T50" s="293"/>
      <c r="U50" s="293"/>
      <c r="V50" s="293"/>
      <c r="W50" s="289"/>
      <c r="X50" s="37" t="s">
        <v>293</v>
      </c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</row>
    <row r="51" spans="1:53" s="56" customFormat="1" x14ac:dyDescent="0.2">
      <c r="A51" s="81"/>
      <c r="B51" s="221" t="s">
        <v>125</v>
      </c>
      <c r="C51" s="221" t="s">
        <v>115</v>
      </c>
      <c r="D51" s="220" t="s">
        <v>130</v>
      </c>
      <c r="E51" s="220">
        <v>1012827</v>
      </c>
      <c r="F51" s="70"/>
      <c r="G51" s="70"/>
      <c r="H51" s="61" t="s">
        <v>211</v>
      </c>
      <c r="I51" s="34"/>
      <c r="J51" s="32" t="s">
        <v>106</v>
      </c>
      <c r="K51" s="32" t="s">
        <v>106</v>
      </c>
      <c r="L51" s="32"/>
      <c r="M51" s="32"/>
      <c r="N51" s="30">
        <v>42191</v>
      </c>
      <c r="O51" s="30">
        <v>42557</v>
      </c>
      <c r="P51" s="34">
        <v>30</v>
      </c>
      <c r="Q51" s="35" t="s">
        <v>89</v>
      </c>
      <c r="R51" s="91">
        <f t="shared" si="8"/>
        <v>0</v>
      </c>
      <c r="S51" s="321"/>
      <c r="T51" s="293"/>
      <c r="U51" s="293"/>
      <c r="V51" s="293"/>
      <c r="W51" s="289"/>
      <c r="X51" s="37" t="s">
        <v>293</v>
      </c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</row>
    <row r="52" spans="1:53" s="56" customFormat="1" x14ac:dyDescent="0.2">
      <c r="A52" s="74"/>
      <c r="B52" s="75"/>
      <c r="C52" s="75"/>
      <c r="D52" s="75"/>
      <c r="E52" s="75"/>
      <c r="F52" s="75"/>
      <c r="G52" s="75"/>
      <c r="H52" s="282" t="s">
        <v>352</v>
      </c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6"/>
      <c r="V52" s="232"/>
      <c r="W52" s="96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</row>
    <row r="53" spans="1:53" ht="21.75" customHeight="1" x14ac:dyDescent="0.2">
      <c r="A53" s="220"/>
      <c r="B53" s="220" t="s">
        <v>99</v>
      </c>
      <c r="C53" s="220" t="s">
        <v>116</v>
      </c>
      <c r="D53" s="73" t="s">
        <v>130</v>
      </c>
      <c r="E53" s="73">
        <v>960184</v>
      </c>
      <c r="F53" s="26"/>
      <c r="G53" s="26"/>
      <c r="H53" s="70" t="s">
        <v>98</v>
      </c>
      <c r="I53" s="72"/>
      <c r="J53" s="32" t="s">
        <v>106</v>
      </c>
      <c r="K53" s="32" t="s">
        <v>106</v>
      </c>
      <c r="L53" s="32"/>
      <c r="M53" s="32"/>
      <c r="N53" s="62">
        <v>42191</v>
      </c>
      <c r="O53" s="62">
        <v>42557</v>
      </c>
      <c r="P53" s="34">
        <v>30</v>
      </c>
      <c r="Q53" s="220" t="s">
        <v>100</v>
      </c>
      <c r="R53" s="91">
        <f t="shared" ref="R53" si="9">IF(C53="NOC",(4-(COUNTIF(J53:M53,"EP")+COUNTBLANK(J53:M53)))*$T$4,(4-(COUNTIF(J53:M53,"EP")+COUNTBLANK(J53:M53)))*$P$4)</f>
        <v>0</v>
      </c>
      <c r="S53" s="264">
        <v>1</v>
      </c>
      <c r="T53" s="269" t="e">
        <f>#REF!-S53*#REF!</f>
        <v>#REF!</v>
      </c>
      <c r="U53" s="269" t="e">
        <f>T53/#REF!</f>
        <v>#REF!</v>
      </c>
      <c r="V53" s="269">
        <v>1</v>
      </c>
      <c r="W53" s="277" t="s">
        <v>286</v>
      </c>
    </row>
    <row r="54" spans="1:53" x14ac:dyDescent="0.2">
      <c r="P54" s="1">
        <f>SUM(P8:P53)</f>
        <v>1110</v>
      </c>
    </row>
    <row r="55" spans="1:53" x14ac:dyDescent="0.2">
      <c r="E55" s="1"/>
      <c r="F55" s="1"/>
      <c r="G55" s="1"/>
      <c r="H55" s="1" t="s">
        <v>353</v>
      </c>
      <c r="P55" s="1">
        <f>P54/90</f>
        <v>12.333333333333334</v>
      </c>
    </row>
    <row r="56" spans="1:53" x14ac:dyDescent="0.2">
      <c r="E56" s="1"/>
      <c r="F56" s="1"/>
      <c r="G56" s="1"/>
    </row>
    <row r="57" spans="1:53" x14ac:dyDescent="0.2">
      <c r="E57" s="1"/>
      <c r="F57" s="1"/>
      <c r="G57" s="1"/>
    </row>
    <row r="58" spans="1:53" x14ac:dyDescent="0.2">
      <c r="E58" s="1"/>
      <c r="F58" s="1"/>
      <c r="G58" s="1"/>
    </row>
    <row r="59" spans="1:53" x14ac:dyDescent="0.2">
      <c r="E59" s="1"/>
      <c r="F59" s="1"/>
      <c r="G59" s="1"/>
    </row>
    <row r="60" spans="1:53" x14ac:dyDescent="0.2">
      <c r="E60" s="1"/>
      <c r="F60" s="1"/>
      <c r="G60" s="1"/>
    </row>
    <row r="61" spans="1:53" x14ac:dyDescent="0.2">
      <c r="E61" s="1"/>
      <c r="F61" s="1"/>
      <c r="G61" s="1"/>
    </row>
    <row r="62" spans="1:53" x14ac:dyDescent="0.2">
      <c r="E62" s="1"/>
      <c r="F62" s="1"/>
      <c r="G62" s="1"/>
    </row>
    <row r="63" spans="1:53" x14ac:dyDescent="0.2">
      <c r="E63" s="1"/>
      <c r="F63" s="1"/>
      <c r="G63" s="1"/>
    </row>
    <row r="64" spans="1:53" x14ac:dyDescent="0.2">
      <c r="E64" s="1"/>
      <c r="F64" s="1"/>
      <c r="G64" s="1"/>
    </row>
    <row r="65" spans="5:7" x14ac:dyDescent="0.2">
      <c r="E65" s="1"/>
      <c r="F65" s="1"/>
      <c r="G65" s="1"/>
    </row>
    <row r="66" spans="5:7" x14ac:dyDescent="0.2">
      <c r="E66" s="1"/>
      <c r="F66" s="1"/>
      <c r="G66" s="1"/>
    </row>
    <row r="67" spans="5:7" x14ac:dyDescent="0.2">
      <c r="E67" s="1"/>
      <c r="F67" s="1"/>
      <c r="G67" s="1"/>
    </row>
    <row r="68" spans="5:7" x14ac:dyDescent="0.2">
      <c r="E68" s="1"/>
      <c r="F68" s="1"/>
      <c r="G68" s="1"/>
    </row>
  </sheetData>
  <mergeCells count="60">
    <mergeCell ref="S47:S48"/>
    <mergeCell ref="T47:T48"/>
    <mergeCell ref="U47:U48"/>
    <mergeCell ref="V47:V48"/>
    <mergeCell ref="W47:W48"/>
    <mergeCell ref="S49:S51"/>
    <mergeCell ref="T49:T51"/>
    <mergeCell ref="U49:U51"/>
    <mergeCell ref="V49:V51"/>
    <mergeCell ref="W49:W51"/>
    <mergeCell ref="S42:S45"/>
    <mergeCell ref="T42:T45"/>
    <mergeCell ref="U42:U45"/>
    <mergeCell ref="V42:V45"/>
    <mergeCell ref="W42:W45"/>
    <mergeCell ref="S32:S40"/>
    <mergeCell ref="T32:T40"/>
    <mergeCell ref="U32:U40"/>
    <mergeCell ref="V32:V40"/>
    <mergeCell ref="W32:W40"/>
    <mergeCell ref="S18:S23"/>
    <mergeCell ref="T18:T23"/>
    <mergeCell ref="U18:U23"/>
    <mergeCell ref="V18:V23"/>
    <mergeCell ref="W18:W23"/>
    <mergeCell ref="S25:S26"/>
    <mergeCell ref="T25:T26"/>
    <mergeCell ref="U25:U26"/>
    <mergeCell ref="V25:V26"/>
    <mergeCell ref="W25:W26"/>
    <mergeCell ref="S11:S12"/>
    <mergeCell ref="T11:T12"/>
    <mergeCell ref="U11:U12"/>
    <mergeCell ref="V11:V12"/>
    <mergeCell ref="W11:W12"/>
    <mergeCell ref="V5:V6"/>
    <mergeCell ref="W5:W6"/>
    <mergeCell ref="X5:X6"/>
    <mergeCell ref="S8:S9"/>
    <mergeCell ref="T8:T9"/>
    <mergeCell ref="U8:U9"/>
    <mergeCell ref="V8:V9"/>
    <mergeCell ref="W8:W9"/>
    <mergeCell ref="T5:T6"/>
    <mergeCell ref="A1:U1"/>
    <mergeCell ref="A3:P3"/>
    <mergeCell ref="A5:A6"/>
    <mergeCell ref="B5:B6"/>
    <mergeCell ref="C5:C6"/>
    <mergeCell ref="D5:D6"/>
    <mergeCell ref="E5:E6"/>
    <mergeCell ref="G5:G6"/>
    <mergeCell ref="H5:H6"/>
    <mergeCell ref="I5:I6"/>
    <mergeCell ref="J5:M5"/>
    <mergeCell ref="N5:O5"/>
    <mergeCell ref="P5:P6"/>
    <mergeCell ref="Q5:Q6"/>
    <mergeCell ref="R5:R6"/>
    <mergeCell ref="U5:U6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Prog</vt:lpstr>
      <vt:lpstr>I TRIM</vt:lpstr>
      <vt:lpstr> EP I TRIm</vt:lpstr>
      <vt:lpstr>Prog!Área_de_impresión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Jorge Alberto Villanueva Villareal</cp:lastModifiedBy>
  <cp:lastPrinted>2015-09-11T21:26:15Z</cp:lastPrinted>
  <dcterms:created xsi:type="dcterms:W3CDTF">2014-01-14T15:30:32Z</dcterms:created>
  <dcterms:modified xsi:type="dcterms:W3CDTF">2016-03-15T16:36:05Z</dcterms:modified>
</cp:coreProperties>
</file>