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Bowles\Documents\"/>
    </mc:Choice>
  </mc:AlternateContent>
  <xr:revisionPtr revIDLastSave="0" documentId="13_ncr:1_{F8DB3E02-6A67-4CF1-AE8A-B0C1E2B1FFEE}" xr6:coauthVersionLast="47" xr6:coauthVersionMax="47" xr10:uidLastSave="{00000000-0000-0000-0000-000000000000}"/>
  <bookViews>
    <workbookView xWindow="-120" yWindow="-120" windowWidth="29040" windowHeight="15720" xr2:uid="{2CA6110A-86DA-4D2A-844C-9C1F89A31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I18" i="1" s="1"/>
  <c r="Q17" i="1"/>
  <c r="I17" i="1"/>
  <c r="M17" i="1" s="1"/>
  <c r="H17" i="1"/>
  <c r="H16" i="1"/>
  <c r="I16" i="1" s="1"/>
  <c r="H15" i="1"/>
  <c r="I15" i="1" s="1"/>
  <c r="Q14" i="1"/>
  <c r="I14" i="1"/>
  <c r="M14" i="1" s="1"/>
  <c r="H14" i="1"/>
  <c r="H13" i="1"/>
  <c r="I13" i="1" s="1"/>
  <c r="H12" i="1"/>
  <c r="I12" i="1" s="1"/>
  <c r="Q11" i="1"/>
  <c r="I11" i="1"/>
  <c r="M11" i="1" s="1"/>
  <c r="H11" i="1"/>
  <c r="H10" i="1"/>
  <c r="I10" i="1" s="1"/>
  <c r="H9" i="1"/>
  <c r="I9" i="1" s="1"/>
  <c r="F8" i="1"/>
  <c r="H8" i="1" s="1"/>
  <c r="I8" i="1" s="1"/>
  <c r="E4" i="1"/>
  <c r="F2" i="1"/>
  <c r="F4" i="1" s="1"/>
  <c r="Q12" i="1" l="1"/>
  <c r="P12" i="1"/>
  <c r="O12" i="1"/>
  <c r="L12" i="1"/>
  <c r="N12" i="1"/>
  <c r="M12" i="1"/>
  <c r="Q15" i="1"/>
  <c r="P15" i="1"/>
  <c r="N15" i="1"/>
  <c r="M15" i="1"/>
  <c r="L15" i="1"/>
  <c r="O15" i="1"/>
  <c r="N13" i="1"/>
  <c r="Q13" i="1"/>
  <c r="O13" i="1"/>
  <c r="L13" i="1"/>
  <c r="P13" i="1"/>
  <c r="M13" i="1"/>
  <c r="M8" i="1"/>
  <c r="L8" i="1"/>
  <c r="Q8" i="1"/>
  <c r="P8" i="1"/>
  <c r="N8" i="1"/>
  <c r="O8" i="1"/>
  <c r="Q16" i="1"/>
  <c r="P16" i="1"/>
  <c r="L16" i="1"/>
  <c r="N16" i="1"/>
  <c r="O16" i="1"/>
  <c r="M16" i="1"/>
  <c r="Q9" i="1"/>
  <c r="O9" i="1"/>
  <c r="N9" i="1"/>
  <c r="M9" i="1"/>
  <c r="P9" i="1"/>
  <c r="L9" i="1"/>
  <c r="M10" i="1"/>
  <c r="Q10" i="1"/>
  <c r="P10" i="1"/>
  <c r="L10" i="1"/>
  <c r="N10" i="1"/>
  <c r="O10" i="1"/>
  <c r="Q18" i="1"/>
  <c r="P18" i="1"/>
  <c r="O18" i="1"/>
  <c r="N18" i="1"/>
  <c r="M18" i="1"/>
  <c r="L18" i="1"/>
  <c r="N14" i="1"/>
  <c r="N17" i="1"/>
  <c r="O11" i="1"/>
  <c r="O14" i="1"/>
  <c r="O17" i="1"/>
  <c r="H2" i="1"/>
  <c r="L11" i="1"/>
  <c r="N11" i="1"/>
  <c r="P11" i="1"/>
  <c r="P14" i="1"/>
  <c r="P17" i="1"/>
  <c r="L14" i="1"/>
  <c r="L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Bowles</author>
  </authors>
  <commentList>
    <comment ref="F9" authorId="0" shapeId="0" xr:uid="{EA7D203A-544F-4142-89C7-E89E9275FBCC}">
      <text>
        <r>
          <rPr>
            <b/>
            <sz val="9"/>
            <color indexed="81"/>
            <rFont val="Tahoma"/>
            <family val="2"/>
          </rPr>
          <t>Jake Bowles:</t>
        </r>
        <r>
          <rPr>
            <sz val="9"/>
            <color indexed="81"/>
            <rFont val="Tahoma"/>
            <family val="2"/>
          </rPr>
          <t xml:space="preserve">
Large MUT decrepitators should be capable of much heigher
</t>
        </r>
      </text>
    </comment>
    <comment ref="C11" authorId="0" shapeId="0" xr:uid="{82B5CC6B-6F56-4DB0-9947-2F4044EB2585}">
      <text>
        <r>
          <rPr>
            <b/>
            <sz val="9"/>
            <color indexed="81"/>
            <rFont val="Tahoma"/>
            <family val="2"/>
          </rPr>
          <t>Jake Bowles:</t>
        </r>
        <r>
          <rPr>
            <sz val="9"/>
            <color indexed="81"/>
            <rFont val="Tahoma"/>
            <family val="2"/>
          </rPr>
          <t xml:space="preserve">
gasbarre 150T
</t>
        </r>
      </text>
    </comment>
  </commentList>
</comments>
</file>

<file path=xl/sharedStrings.xml><?xml version="1.0" encoding="utf-8"?>
<sst xmlns="http://schemas.openxmlformats.org/spreadsheetml/2006/main" count="48" uniqueCount="34">
  <si>
    <t>One Shift</t>
  </si>
  <si>
    <t>2 Shift</t>
  </si>
  <si>
    <t>Available Hours</t>
  </si>
  <si>
    <t>Availability</t>
  </si>
  <si>
    <t>Two Shifts</t>
  </si>
  <si>
    <t>Item</t>
  </si>
  <si>
    <t>Cost Estimate</t>
  </si>
  <si>
    <t>SQFT/Per</t>
  </si>
  <si>
    <t>Tons/Year Estimate</t>
  </si>
  <si>
    <t>Cycle Time (hr)</t>
  </si>
  <si>
    <t>Lbs per Cycle</t>
  </si>
  <si>
    <t>Yield</t>
  </si>
  <si>
    <t>Calculated Lb/Yr</t>
  </si>
  <si>
    <t>Calculated Ton/Yr</t>
  </si>
  <si>
    <t>Source</t>
  </si>
  <si>
    <t>Strip Caster</t>
  </si>
  <si>
    <t>ULVAC FMI-II-600-R-C</t>
  </si>
  <si>
    <t>Hydrogen Decrepitation</t>
  </si>
  <si>
    <t>Estimated based on MUT</t>
  </si>
  <si>
    <t>Jet Mill</t>
  </si>
  <si>
    <t>estimate</t>
  </si>
  <si>
    <t>Pressing Under External Magnetic Field</t>
  </si>
  <si>
    <t>Gasbarre-150T-4x4x4in</t>
  </si>
  <si>
    <t>Cold Isostatic Pressing</t>
  </si>
  <si>
    <t>Estimate</t>
  </si>
  <si>
    <t>Sintering &amp; Annealing Furnace</t>
  </si>
  <si>
    <t xml:space="preserve">Machining CNC </t>
  </si>
  <si>
    <t>Plating (Electroplating)</t>
  </si>
  <si>
    <t>Magnetizer</t>
  </si>
  <si>
    <t>Quality Inpsection/CMM/other</t>
  </si>
  <si>
    <t>Other</t>
  </si>
  <si>
    <t>MTBF (days)</t>
  </si>
  <si>
    <t>Maintenance Duration (days)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</si>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</sst>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2" fillId="0" borderId="0" xfId="0" applyFont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3" fillId="2" borderId="4" xfId="0" applyFont="1" applyFill="1" applyBorder="1"/>
    <xf numFmtId="164" fontId="3" fillId="2" borderId="4" xfId="1" applyNumberFormat="1" applyFont="1" applyFill="1" applyBorder="1"/>
    <xf numFmtId="0" fontId="3" fillId="0" borderId="4" xfId="0" applyFont="1" applyBorder="1"/>
    <xf numFmtId="9" fontId="3" fillId="0" borderId="4" xfId="0" applyNumberFormat="1" applyFont="1" applyBorder="1"/>
    <xf numFmtId="1" fontId="3" fillId="0" borderId="4" xfId="0" applyNumberFormat="1" applyFont="1" applyBorder="1"/>
    <xf numFmtId="0" fontId="0" fillId="3" borderId="0" xfId="0" applyFill="1"/>
    <xf numFmtId="0" fontId="2" fillId="4" borderId="4" xfId="0" applyFont="1" applyFill="1" applyBorder="1"/>
    <xf numFmtId="0" fontId="3" fillId="4" borderId="4" xfId="0" applyFont="1" applyFill="1" applyBorder="1"/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0" fillId="3" borderId="5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04B6-F9BB-4E27-AFDD-29DB684AEA9B}">
  <dimension ref="A1:U18"/>
  <sheetViews>
    <sheetView tabSelected="1" workbookViewId="0">
      <selection activeCell="N1" sqref="N1"/>
    </sheetView>
  </sheetViews>
  <sheetFormatPr defaultRowHeight="14.5" x14ac:dyDescent="0.35"/>
  <cols>
    <col min="1" max="5" width="8.7265625" style="13"/>
    <col min="6" max="6" width="10.6328125" style="13" bestFit="1" customWidth="1"/>
    <col min="7" max="9" width="8.7265625" style="13"/>
    <col min="10" max="10" width="20.1796875" style="13" bestFit="1" customWidth="1"/>
    <col min="11" max="11" width="8.7265625" style="13"/>
    <col min="12" max="12" width="2.81640625" style="13" bestFit="1" customWidth="1"/>
    <col min="13" max="14" width="3.81640625" style="13" bestFit="1" customWidth="1"/>
    <col min="15" max="16" width="4.7265625" style="13" bestFit="1" customWidth="1"/>
    <col min="17" max="17" width="5.7265625" style="13" bestFit="1" customWidth="1"/>
    <col min="18" max="18" width="8.7265625" style="13"/>
    <col min="19" max="19" width="30.90625" style="13" bestFit="1" customWidth="1"/>
    <col min="20" max="20" width="11.1796875" style="13" bestFit="1" customWidth="1"/>
    <col min="21" max="21" width="20" style="13" bestFit="1" customWidth="1"/>
    <col min="22" max="16384" width="8.7265625" style="13"/>
  </cols>
  <sheetData>
    <row r="1" spans="1:21" x14ac:dyDescent="0.35">
      <c r="A1" s="1"/>
      <c r="B1" s="1"/>
      <c r="C1" s="2"/>
      <c r="D1" s="2"/>
      <c r="E1" s="2" t="s">
        <v>0</v>
      </c>
      <c r="F1" s="2" t="s">
        <v>1</v>
      </c>
      <c r="G1"/>
      <c r="H1"/>
      <c r="I1"/>
      <c r="J1"/>
      <c r="K1"/>
      <c r="L1"/>
      <c r="M1"/>
      <c r="N1"/>
      <c r="O1"/>
      <c r="P1"/>
      <c r="Q1"/>
    </row>
    <row r="2" spans="1:21" x14ac:dyDescent="0.35">
      <c r="A2" s="1"/>
      <c r="B2" s="1"/>
      <c r="C2" s="2"/>
      <c r="D2" s="2" t="s">
        <v>2</v>
      </c>
      <c r="E2" s="3">
        <v>2080</v>
      </c>
      <c r="F2" s="3">
        <f>E2*2</f>
        <v>4160</v>
      </c>
      <c r="G2"/>
      <c r="H2">
        <f>1000/F2</f>
        <v>0.24038461538461539</v>
      </c>
      <c r="I2"/>
      <c r="J2"/>
      <c r="K2"/>
      <c r="L2"/>
      <c r="M2"/>
      <c r="N2"/>
      <c r="O2"/>
      <c r="P2"/>
      <c r="Q2"/>
    </row>
    <row r="3" spans="1:21" x14ac:dyDescent="0.35">
      <c r="A3" s="1"/>
      <c r="B3" s="1"/>
      <c r="C3" s="2"/>
      <c r="D3" s="2" t="s">
        <v>3</v>
      </c>
      <c r="E3" s="4">
        <v>0.75</v>
      </c>
      <c r="F3" s="4">
        <v>0.75</v>
      </c>
      <c r="G3"/>
      <c r="H3"/>
      <c r="I3"/>
      <c r="J3"/>
      <c r="K3"/>
      <c r="L3"/>
      <c r="M3"/>
      <c r="N3"/>
      <c r="O3"/>
      <c r="P3"/>
      <c r="Q3"/>
    </row>
    <row r="4" spans="1:21" x14ac:dyDescent="0.35">
      <c r="A4" s="1"/>
      <c r="B4" s="1"/>
      <c r="C4" s="2"/>
      <c r="D4" s="2" t="s">
        <v>2</v>
      </c>
      <c r="E4" s="3">
        <f>E3*E2</f>
        <v>1560</v>
      </c>
      <c r="F4" s="3">
        <f>F3*F2</f>
        <v>3120</v>
      </c>
      <c r="G4"/>
      <c r="H4"/>
      <c r="I4"/>
      <c r="J4"/>
      <c r="K4"/>
      <c r="L4"/>
      <c r="M4"/>
      <c r="N4"/>
      <c r="O4"/>
      <c r="P4"/>
      <c r="Q4"/>
    </row>
    <row r="5" spans="1:21" x14ac:dyDescent="0.35">
      <c r="A5" s="1"/>
      <c r="B5" s="1"/>
      <c r="C5" s="2"/>
      <c r="D5" s="2"/>
      <c r="E5" s="2"/>
      <c r="F5" s="2"/>
      <c r="G5" s="5"/>
      <c r="H5" s="5"/>
      <c r="I5" s="5"/>
      <c r="J5"/>
      <c r="K5"/>
      <c r="L5" s="3"/>
      <c r="M5"/>
      <c r="N5"/>
      <c r="O5"/>
      <c r="P5"/>
      <c r="Q5"/>
    </row>
    <row r="6" spans="1:21" x14ac:dyDescent="0.35">
      <c r="A6" s="1"/>
      <c r="B6" s="1"/>
      <c r="C6" s="2"/>
      <c r="D6" s="2"/>
      <c r="E6" s="2"/>
      <c r="F6" s="2"/>
      <c r="G6" s="5"/>
      <c r="H6" s="16" t="s">
        <v>4</v>
      </c>
      <c r="I6" s="17"/>
      <c r="J6"/>
      <c r="K6"/>
      <c r="L6"/>
      <c r="M6"/>
      <c r="N6"/>
      <c r="O6"/>
      <c r="P6"/>
      <c r="Q6"/>
    </row>
    <row r="7" spans="1:21" x14ac:dyDescent="0.35">
      <c r="A7" s="6" t="s">
        <v>5</v>
      </c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/>
      <c r="L7" s="7">
        <v>50</v>
      </c>
      <c r="M7" s="7">
        <v>100</v>
      </c>
      <c r="N7" s="7">
        <v>500</v>
      </c>
      <c r="O7" s="14">
        <v>1000</v>
      </c>
      <c r="P7" s="7">
        <v>2000</v>
      </c>
      <c r="Q7" s="7">
        <v>20000</v>
      </c>
      <c r="S7" s="6" t="s">
        <v>5</v>
      </c>
      <c r="T7" s="18" t="s">
        <v>31</v>
      </c>
      <c r="U7" s="18" t="s">
        <v>32</v>
      </c>
    </row>
    <row r="8" spans="1:21" x14ac:dyDescent="0.35">
      <c r="A8" s="8" t="s">
        <v>15</v>
      </c>
      <c r="B8" s="9">
        <v>2500000</v>
      </c>
      <c r="C8" s="10">
        <v>5000</v>
      </c>
      <c r="D8" s="10"/>
      <c r="E8" s="10">
        <v>3</v>
      </c>
      <c r="F8" s="10">
        <f>600*2.2</f>
        <v>1320</v>
      </c>
      <c r="G8" s="11">
        <v>0.8</v>
      </c>
      <c r="H8" s="12">
        <f>F8*($F$2/E8)*G8</f>
        <v>1464320</v>
      </c>
      <c r="I8" s="12">
        <f t="shared" ref="I8:I18" si="0">H8/2000</f>
        <v>732.16</v>
      </c>
      <c r="J8" s="10" t="s">
        <v>16</v>
      </c>
      <c r="K8"/>
      <c r="L8" s="10">
        <f t="shared" ref="L8:Q18" si="1">ROUNDUP(L$7/$I8,0)</f>
        <v>1</v>
      </c>
      <c r="M8" s="10">
        <f t="shared" si="1"/>
        <v>1</v>
      </c>
      <c r="N8" s="10">
        <f t="shared" si="1"/>
        <v>1</v>
      </c>
      <c r="O8" s="15">
        <f t="shared" si="1"/>
        <v>2</v>
      </c>
      <c r="P8" s="10">
        <f t="shared" si="1"/>
        <v>3</v>
      </c>
      <c r="Q8" s="10">
        <f t="shared" si="1"/>
        <v>28</v>
      </c>
      <c r="S8" s="8" t="s">
        <v>15</v>
      </c>
      <c r="T8" s="18">
        <v>90</v>
      </c>
      <c r="U8" s="18">
        <v>3</v>
      </c>
    </row>
    <row r="9" spans="1:21" x14ac:dyDescent="0.35">
      <c r="A9" s="8" t="s">
        <v>17</v>
      </c>
      <c r="B9" s="9">
        <v>1000000</v>
      </c>
      <c r="C9" s="10">
        <v>500</v>
      </c>
      <c r="D9" s="10"/>
      <c r="E9" s="10">
        <v>6</v>
      </c>
      <c r="F9" s="10">
        <v>1320</v>
      </c>
      <c r="G9" s="11">
        <v>0.8</v>
      </c>
      <c r="H9" s="12">
        <f t="shared" ref="H9:H18" si="2">F9*($E$2/E9)*G9</f>
        <v>366080</v>
      </c>
      <c r="I9" s="12">
        <f t="shared" si="0"/>
        <v>183.04</v>
      </c>
      <c r="J9" s="10" t="s">
        <v>18</v>
      </c>
      <c r="K9"/>
      <c r="L9" s="10">
        <f t="shared" si="1"/>
        <v>1</v>
      </c>
      <c r="M9" s="10">
        <f t="shared" si="1"/>
        <v>1</v>
      </c>
      <c r="N9" s="10">
        <f t="shared" si="1"/>
        <v>3</v>
      </c>
      <c r="O9" s="15">
        <f t="shared" si="1"/>
        <v>6</v>
      </c>
      <c r="P9" s="10">
        <f t="shared" si="1"/>
        <v>11</v>
      </c>
      <c r="Q9" s="10">
        <f t="shared" si="1"/>
        <v>110</v>
      </c>
      <c r="S9" s="8" t="s">
        <v>17</v>
      </c>
      <c r="T9" s="18">
        <v>90</v>
      </c>
      <c r="U9" s="18">
        <v>1</v>
      </c>
    </row>
    <row r="10" spans="1:21" x14ac:dyDescent="0.35">
      <c r="A10" s="8" t="s">
        <v>19</v>
      </c>
      <c r="B10" s="9">
        <v>1000000</v>
      </c>
      <c r="C10" s="10">
        <v>3000</v>
      </c>
      <c r="D10" s="10"/>
      <c r="E10" s="10">
        <v>1</v>
      </c>
      <c r="F10" s="10">
        <v>100</v>
      </c>
      <c r="G10" s="11">
        <v>0.95</v>
      </c>
      <c r="H10" s="12">
        <f t="shared" si="2"/>
        <v>197600</v>
      </c>
      <c r="I10" s="12">
        <f t="shared" si="0"/>
        <v>98.8</v>
      </c>
      <c r="J10" s="10" t="s">
        <v>20</v>
      </c>
      <c r="K10"/>
      <c r="L10" s="10">
        <f t="shared" si="1"/>
        <v>1</v>
      </c>
      <c r="M10" s="10">
        <f t="shared" si="1"/>
        <v>2</v>
      </c>
      <c r="N10" s="10">
        <f t="shared" si="1"/>
        <v>6</v>
      </c>
      <c r="O10" s="15">
        <f t="shared" si="1"/>
        <v>11</v>
      </c>
      <c r="P10" s="10">
        <f t="shared" si="1"/>
        <v>21</v>
      </c>
      <c r="Q10" s="10">
        <f t="shared" si="1"/>
        <v>203</v>
      </c>
      <c r="S10" s="8" t="s">
        <v>19</v>
      </c>
      <c r="T10" s="18">
        <v>30</v>
      </c>
      <c r="U10" s="18">
        <v>1</v>
      </c>
    </row>
    <row r="11" spans="1:21" x14ac:dyDescent="0.35">
      <c r="A11" s="8" t="s">
        <v>21</v>
      </c>
      <c r="B11" s="9">
        <v>2600000</v>
      </c>
      <c r="C11" s="10">
        <v>250</v>
      </c>
      <c r="D11" s="10"/>
      <c r="E11" s="10">
        <v>0.33</v>
      </c>
      <c r="F11" s="10">
        <v>17</v>
      </c>
      <c r="G11" s="11">
        <v>0.98</v>
      </c>
      <c r="H11" s="12">
        <f t="shared" si="2"/>
        <v>105008.48484848485</v>
      </c>
      <c r="I11" s="12">
        <f t="shared" si="0"/>
        <v>52.504242424242427</v>
      </c>
      <c r="J11" s="10" t="s">
        <v>22</v>
      </c>
      <c r="K11"/>
      <c r="L11" s="10">
        <f t="shared" si="1"/>
        <v>1</v>
      </c>
      <c r="M11" s="10">
        <f t="shared" si="1"/>
        <v>2</v>
      </c>
      <c r="N11" s="10">
        <f t="shared" si="1"/>
        <v>10</v>
      </c>
      <c r="O11" s="15">
        <f t="shared" si="1"/>
        <v>20</v>
      </c>
      <c r="P11" s="10">
        <f t="shared" si="1"/>
        <v>39</v>
      </c>
      <c r="Q11" s="10">
        <f t="shared" si="1"/>
        <v>381</v>
      </c>
      <c r="S11" s="8" t="s">
        <v>21</v>
      </c>
      <c r="T11" s="18">
        <v>180</v>
      </c>
      <c r="U11" s="18">
        <v>1</v>
      </c>
    </row>
    <row r="12" spans="1:21" x14ac:dyDescent="0.35">
      <c r="A12" s="8" t="s">
        <v>23</v>
      </c>
      <c r="B12" s="9">
        <v>1000000</v>
      </c>
      <c r="C12" s="10">
        <v>400</v>
      </c>
      <c r="D12" s="10"/>
      <c r="E12" s="10">
        <v>0.5</v>
      </c>
      <c r="F12" s="10">
        <v>100</v>
      </c>
      <c r="G12" s="11">
        <v>0.98</v>
      </c>
      <c r="H12" s="12">
        <f t="shared" si="2"/>
        <v>407680</v>
      </c>
      <c r="I12" s="12">
        <f t="shared" si="0"/>
        <v>203.84</v>
      </c>
      <c r="J12" s="10" t="s">
        <v>24</v>
      </c>
      <c r="K12"/>
      <c r="L12" s="10">
        <f t="shared" si="1"/>
        <v>1</v>
      </c>
      <c r="M12" s="10">
        <f t="shared" si="1"/>
        <v>1</v>
      </c>
      <c r="N12" s="10">
        <f t="shared" si="1"/>
        <v>3</v>
      </c>
      <c r="O12" s="15">
        <f t="shared" si="1"/>
        <v>5</v>
      </c>
      <c r="P12" s="10">
        <f t="shared" si="1"/>
        <v>10</v>
      </c>
      <c r="Q12" s="10">
        <f t="shared" si="1"/>
        <v>99</v>
      </c>
      <c r="S12" s="8" t="s">
        <v>23</v>
      </c>
      <c r="T12" s="18">
        <v>180</v>
      </c>
      <c r="U12" s="18">
        <v>1</v>
      </c>
    </row>
    <row r="13" spans="1:21" x14ac:dyDescent="0.35">
      <c r="A13" s="8" t="s">
        <v>25</v>
      </c>
      <c r="B13" s="9">
        <v>3000000</v>
      </c>
      <c r="C13" s="10">
        <v>400</v>
      </c>
      <c r="D13" s="10"/>
      <c r="E13" s="10">
        <v>3</v>
      </c>
      <c r="F13" s="10">
        <v>800</v>
      </c>
      <c r="G13" s="11">
        <v>0.98</v>
      </c>
      <c r="H13" s="12">
        <f t="shared" si="2"/>
        <v>543573.33333333337</v>
      </c>
      <c r="I13" s="12">
        <f t="shared" si="0"/>
        <v>271.78666666666669</v>
      </c>
      <c r="J13" s="10"/>
      <c r="K13"/>
      <c r="L13" s="10">
        <f t="shared" si="1"/>
        <v>1</v>
      </c>
      <c r="M13" s="10">
        <f t="shared" si="1"/>
        <v>1</v>
      </c>
      <c r="N13" s="10">
        <f t="shared" si="1"/>
        <v>2</v>
      </c>
      <c r="O13" s="15">
        <f t="shared" si="1"/>
        <v>4</v>
      </c>
      <c r="P13" s="10">
        <f t="shared" si="1"/>
        <v>8</v>
      </c>
      <c r="Q13" s="10">
        <f t="shared" si="1"/>
        <v>74</v>
      </c>
      <c r="S13" s="8" t="s">
        <v>25</v>
      </c>
      <c r="T13" s="18">
        <v>90</v>
      </c>
      <c r="U13" s="18">
        <v>2</v>
      </c>
    </row>
    <row r="14" spans="1:21" x14ac:dyDescent="0.35">
      <c r="A14" s="8" t="s">
        <v>26</v>
      </c>
      <c r="B14" s="9">
        <v>500000</v>
      </c>
      <c r="C14" s="10">
        <v>200</v>
      </c>
      <c r="D14" s="10"/>
      <c r="E14" s="10">
        <v>0.5</v>
      </c>
      <c r="F14" s="10">
        <v>20</v>
      </c>
      <c r="G14" s="11">
        <v>0.95</v>
      </c>
      <c r="H14" s="12">
        <f t="shared" si="2"/>
        <v>79040</v>
      </c>
      <c r="I14" s="12">
        <f t="shared" si="0"/>
        <v>39.520000000000003</v>
      </c>
      <c r="J14" s="10"/>
      <c r="K14"/>
      <c r="L14" s="10">
        <f t="shared" si="1"/>
        <v>2</v>
      </c>
      <c r="M14" s="10">
        <f t="shared" si="1"/>
        <v>3</v>
      </c>
      <c r="N14" s="10">
        <f t="shared" si="1"/>
        <v>13</v>
      </c>
      <c r="O14" s="15">
        <f t="shared" si="1"/>
        <v>26</v>
      </c>
      <c r="P14" s="10">
        <f t="shared" si="1"/>
        <v>51</v>
      </c>
      <c r="Q14" s="10">
        <f t="shared" si="1"/>
        <v>507</v>
      </c>
      <c r="S14" s="8" t="s">
        <v>26</v>
      </c>
      <c r="T14" s="18">
        <v>365</v>
      </c>
      <c r="U14" s="18">
        <v>1</v>
      </c>
    </row>
    <row r="15" spans="1:21" x14ac:dyDescent="0.35">
      <c r="A15" s="8" t="s">
        <v>27</v>
      </c>
      <c r="B15" s="9">
        <v>200000</v>
      </c>
      <c r="C15" s="3">
        <v>800</v>
      </c>
      <c r="D15" s="10"/>
      <c r="E15" s="10">
        <v>1</v>
      </c>
      <c r="F15" s="10">
        <v>250</v>
      </c>
      <c r="G15" s="11">
        <v>0.95</v>
      </c>
      <c r="H15" s="12">
        <f t="shared" si="2"/>
        <v>494000</v>
      </c>
      <c r="I15" s="12">
        <f t="shared" si="0"/>
        <v>247</v>
      </c>
      <c r="J15" s="10"/>
      <c r="K15"/>
      <c r="L15" s="10">
        <f t="shared" si="1"/>
        <v>1</v>
      </c>
      <c r="M15" s="10">
        <f t="shared" si="1"/>
        <v>1</v>
      </c>
      <c r="N15" s="10">
        <f t="shared" si="1"/>
        <v>3</v>
      </c>
      <c r="O15" s="15">
        <f t="shared" si="1"/>
        <v>5</v>
      </c>
      <c r="P15" s="10">
        <f t="shared" si="1"/>
        <v>9</v>
      </c>
      <c r="Q15" s="10">
        <f t="shared" si="1"/>
        <v>81</v>
      </c>
      <c r="S15" s="8" t="s">
        <v>27</v>
      </c>
      <c r="T15" s="18">
        <v>30</v>
      </c>
      <c r="U15" s="18">
        <v>1</v>
      </c>
    </row>
    <row r="16" spans="1:21" x14ac:dyDescent="0.35">
      <c r="A16" s="8" t="s">
        <v>28</v>
      </c>
      <c r="B16" s="9">
        <v>80000</v>
      </c>
      <c r="C16" s="10">
        <v>200</v>
      </c>
      <c r="D16" s="10"/>
      <c r="E16" s="10">
        <v>0.25</v>
      </c>
      <c r="F16" s="10">
        <v>100</v>
      </c>
      <c r="G16" s="11">
        <v>0.98</v>
      </c>
      <c r="H16" s="12">
        <f t="shared" si="2"/>
        <v>815360</v>
      </c>
      <c r="I16" s="12">
        <f t="shared" si="0"/>
        <v>407.68</v>
      </c>
      <c r="J16" s="10"/>
      <c r="K16"/>
      <c r="L16" s="10">
        <f t="shared" si="1"/>
        <v>1</v>
      </c>
      <c r="M16" s="10">
        <f t="shared" si="1"/>
        <v>1</v>
      </c>
      <c r="N16" s="10">
        <f t="shared" si="1"/>
        <v>2</v>
      </c>
      <c r="O16" s="15">
        <f t="shared" si="1"/>
        <v>3</v>
      </c>
      <c r="P16" s="10">
        <f t="shared" si="1"/>
        <v>5</v>
      </c>
      <c r="Q16" s="10">
        <f t="shared" si="1"/>
        <v>50</v>
      </c>
      <c r="S16" s="8" t="s">
        <v>28</v>
      </c>
      <c r="T16" s="18">
        <v>365</v>
      </c>
      <c r="U16" s="18">
        <v>1</v>
      </c>
    </row>
    <row r="17" spans="1:21" x14ac:dyDescent="0.35">
      <c r="A17" s="10" t="s">
        <v>29</v>
      </c>
      <c r="B17" s="9">
        <v>500000</v>
      </c>
      <c r="C17" s="10">
        <v>1200</v>
      </c>
      <c r="D17" s="10"/>
      <c r="E17" s="10">
        <v>1</v>
      </c>
      <c r="F17" s="10">
        <v>50</v>
      </c>
      <c r="G17" s="11">
        <v>0.98</v>
      </c>
      <c r="H17" s="12">
        <f t="shared" si="2"/>
        <v>101920</v>
      </c>
      <c r="I17" s="12">
        <f t="shared" si="0"/>
        <v>50.96</v>
      </c>
      <c r="J17" s="10"/>
      <c r="K17"/>
      <c r="L17" s="10">
        <f t="shared" si="1"/>
        <v>1</v>
      </c>
      <c r="M17" s="10">
        <f t="shared" si="1"/>
        <v>2</v>
      </c>
      <c r="N17" s="10">
        <f t="shared" si="1"/>
        <v>10</v>
      </c>
      <c r="O17" s="15">
        <f t="shared" si="1"/>
        <v>20</v>
      </c>
      <c r="P17" s="10">
        <f t="shared" si="1"/>
        <v>40</v>
      </c>
      <c r="Q17" s="10">
        <f t="shared" si="1"/>
        <v>393</v>
      </c>
      <c r="S17" s="10" t="s">
        <v>29</v>
      </c>
      <c r="T17" s="18">
        <v>365</v>
      </c>
      <c r="U17" s="18">
        <v>1</v>
      </c>
    </row>
    <row r="18" spans="1:21" x14ac:dyDescent="0.35">
      <c r="A18" s="10" t="s">
        <v>30</v>
      </c>
      <c r="B18" s="9"/>
      <c r="C18" s="10">
        <v>8000</v>
      </c>
      <c r="D18" s="10"/>
      <c r="E18" s="10">
        <v>8</v>
      </c>
      <c r="F18" s="10">
        <v>2000</v>
      </c>
      <c r="G18" s="11">
        <v>1</v>
      </c>
      <c r="H18" s="12">
        <f t="shared" si="2"/>
        <v>520000</v>
      </c>
      <c r="I18" s="12">
        <f t="shared" si="0"/>
        <v>260</v>
      </c>
      <c r="J18" s="10"/>
      <c r="K18"/>
      <c r="L18" s="10">
        <f t="shared" si="1"/>
        <v>1</v>
      </c>
      <c r="M18" s="10">
        <f t="shared" si="1"/>
        <v>1</v>
      </c>
      <c r="N18" s="10">
        <f t="shared" si="1"/>
        <v>2</v>
      </c>
      <c r="O18" s="15">
        <f t="shared" si="1"/>
        <v>4</v>
      </c>
      <c r="P18" s="10">
        <f t="shared" si="1"/>
        <v>8</v>
      </c>
      <c r="Q18" s="10">
        <f t="shared" si="1"/>
        <v>77</v>
      </c>
      <c r="S18" s="10" t="s">
        <v>30</v>
      </c>
      <c r="T18" s="18" t="s">
        <v>33</v>
      </c>
      <c r="U18" s="18" t="s">
        <v>33</v>
      </c>
    </row>
  </sheetData>
  <mergeCells count="1">
    <mergeCell ref="H6:I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Bowles</dc:creator>
  <cp:lastModifiedBy>Jake Bowles</cp:lastModifiedBy>
  <dcterms:created xsi:type="dcterms:W3CDTF">2024-01-24T22:30:35Z</dcterms:created>
  <dcterms:modified xsi:type="dcterms:W3CDTF">2024-01-24T22:40:31Z</dcterms:modified>
</cp:coreProperties>
</file>