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Alt\1.PhDProjects\1.MarshGEN\LINYclass\Runs\Intra\PercDiff\"/>
    </mc:Choice>
  </mc:AlternateContent>
  <xr:revisionPtr revIDLastSave="0" documentId="13_ncr:1_{2F55EE36-6F4F-45C9-B347-9B04596EE3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1" l="1"/>
  <c r="R1" i="1"/>
  <c r="S1" i="1"/>
  <c r="T1" i="1"/>
  <c r="U1" i="1"/>
  <c r="V1" i="1"/>
  <c r="W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H13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F13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E56" i="1"/>
  <c r="E55" i="1"/>
  <c r="E53" i="1"/>
  <c r="E54" i="1"/>
  <c r="E52" i="1"/>
  <c r="E49" i="1"/>
  <c r="E50" i="1"/>
  <c r="E51" i="1"/>
  <c r="E48" i="1"/>
  <c r="E44" i="1"/>
  <c r="E45" i="1"/>
  <c r="E46" i="1"/>
  <c r="E47" i="1"/>
  <c r="E43" i="1"/>
  <c r="E38" i="1"/>
  <c r="E39" i="1"/>
  <c r="E40" i="1"/>
  <c r="E41" i="1"/>
  <c r="E42" i="1"/>
  <c r="E37" i="1"/>
  <c r="E31" i="1"/>
  <c r="E32" i="1"/>
  <c r="E33" i="1"/>
  <c r="E34" i="1"/>
  <c r="E35" i="1"/>
  <c r="E36" i="1"/>
  <c r="E30" i="1"/>
  <c r="E23" i="1"/>
  <c r="E24" i="1"/>
  <c r="E25" i="1"/>
  <c r="E26" i="1"/>
  <c r="E27" i="1"/>
  <c r="E28" i="1"/>
  <c r="E29" i="1"/>
  <c r="E22" i="1"/>
  <c r="E14" i="1"/>
  <c r="E15" i="1"/>
  <c r="E16" i="1"/>
  <c r="E17" i="1"/>
  <c r="E18" i="1"/>
  <c r="E19" i="1"/>
  <c r="E20" i="1"/>
  <c r="E21" i="1"/>
  <c r="E13" i="1"/>
  <c r="E57" i="1"/>
  <c r="C8" i="1"/>
  <c r="AH3" i="1"/>
  <c r="AJ12" i="1"/>
  <c r="AH12" i="1"/>
  <c r="AF12" i="1"/>
  <c r="AK12" i="1" s="1"/>
  <c r="AK11" i="1"/>
  <c r="AJ11" i="1"/>
  <c r="AH11" i="1"/>
  <c r="AG11" i="1"/>
  <c r="AD11" i="1"/>
  <c r="AK10" i="1"/>
  <c r="AJ10" i="1"/>
  <c r="AH10" i="1"/>
  <c r="AG10" i="1"/>
  <c r="AK9" i="1"/>
  <c r="AJ9" i="1"/>
  <c r="AH9" i="1"/>
  <c r="AG9" i="1"/>
  <c r="AK8" i="1"/>
  <c r="AJ8" i="1"/>
  <c r="AH8" i="1"/>
  <c r="AG8" i="1"/>
  <c r="AD8" i="1"/>
  <c r="AK7" i="1"/>
  <c r="AJ7" i="1"/>
  <c r="AH7" i="1"/>
  <c r="AG7" i="1"/>
  <c r="AK6" i="1"/>
  <c r="AJ6" i="1"/>
  <c r="AH6" i="1"/>
  <c r="AK5" i="1"/>
  <c r="AJ5" i="1"/>
  <c r="AH5" i="1"/>
  <c r="AG5" i="1"/>
  <c r="AK4" i="1"/>
  <c r="AJ4" i="1"/>
  <c r="AH4" i="1"/>
  <c r="AG4" i="1"/>
  <c r="AD4" i="1"/>
  <c r="AK3" i="1"/>
  <c r="AJ3" i="1"/>
  <c r="AG3" i="1"/>
  <c r="AD3" i="1"/>
  <c r="D10" i="1"/>
  <c r="E10" i="1"/>
  <c r="F10" i="1"/>
  <c r="G10" i="1"/>
  <c r="H10" i="1"/>
  <c r="I10" i="1"/>
  <c r="J10" i="1"/>
  <c r="K10" i="1"/>
  <c r="C10" i="1"/>
  <c r="D9" i="1"/>
  <c r="E9" i="1"/>
  <c r="F9" i="1"/>
  <c r="G9" i="1"/>
  <c r="H9" i="1"/>
  <c r="I9" i="1"/>
  <c r="J9" i="1"/>
  <c r="K9" i="1"/>
  <c r="L9" i="1"/>
  <c r="C9" i="1"/>
  <c r="Y25" i="1"/>
  <c r="Y22" i="1"/>
  <c r="X22" i="1"/>
  <c r="X19" i="1"/>
  <c r="Y19" i="1"/>
  <c r="W19" i="1"/>
  <c r="W16" i="1"/>
  <c r="X16" i="1"/>
  <c r="Y16" i="1"/>
  <c r="V16" i="1"/>
  <c r="V13" i="1"/>
  <c r="W13" i="1"/>
  <c r="X13" i="1"/>
  <c r="Y13" i="1"/>
  <c r="U13" i="1"/>
  <c r="U10" i="1"/>
  <c r="V10" i="1"/>
  <c r="W10" i="1"/>
  <c r="X10" i="1"/>
  <c r="Y10" i="1"/>
  <c r="T10" i="1"/>
  <c r="T7" i="1"/>
  <c r="U7" i="1"/>
  <c r="V7" i="1"/>
  <c r="W7" i="1"/>
  <c r="X7" i="1"/>
  <c r="Y7" i="1"/>
  <c r="S4" i="1"/>
  <c r="T4" i="1"/>
  <c r="U4" i="1"/>
  <c r="V4" i="1"/>
  <c r="W4" i="1"/>
  <c r="X4" i="1"/>
  <c r="Y4" i="1"/>
  <c r="R4" i="1"/>
  <c r="X1" i="1"/>
  <c r="Y1" i="1"/>
  <c r="S7" i="1"/>
  <c r="U42" i="1"/>
  <c r="V42" i="1"/>
  <c r="W42" i="1"/>
  <c r="X42" i="1"/>
  <c r="Y42" i="1"/>
  <c r="Y54" i="1"/>
  <c r="Y51" i="1"/>
  <c r="X51" i="1"/>
  <c r="X48" i="1"/>
  <c r="Y48" i="1"/>
  <c r="W48" i="1"/>
  <c r="W45" i="1"/>
  <c r="X45" i="1"/>
  <c r="Y45" i="1"/>
  <c r="V45" i="1"/>
  <c r="U39" i="1"/>
  <c r="V39" i="1"/>
  <c r="W39" i="1"/>
  <c r="X39" i="1"/>
  <c r="Y39" i="1"/>
  <c r="T39" i="1"/>
  <c r="T36" i="1"/>
  <c r="U36" i="1"/>
  <c r="V36" i="1"/>
  <c r="W36" i="1"/>
  <c r="X36" i="1"/>
  <c r="Y36" i="1"/>
  <c r="S36" i="1"/>
  <c r="S33" i="1"/>
  <c r="T33" i="1"/>
  <c r="U33" i="1"/>
  <c r="V33" i="1"/>
  <c r="W33" i="1"/>
  <c r="X33" i="1"/>
  <c r="Y33" i="1"/>
  <c r="R33" i="1"/>
  <c r="R30" i="1"/>
  <c r="S30" i="1"/>
  <c r="T30" i="1"/>
  <c r="U30" i="1"/>
  <c r="V30" i="1"/>
  <c r="W30" i="1"/>
  <c r="X30" i="1"/>
  <c r="Y30" i="1"/>
  <c r="Q30" i="1"/>
  <c r="D8" i="1"/>
  <c r="E8" i="1"/>
  <c r="F8" i="1"/>
  <c r="G8" i="1"/>
  <c r="H8" i="1"/>
  <c r="I8" i="1"/>
  <c r="J8" i="1"/>
  <c r="K8" i="1"/>
  <c r="L8" i="1"/>
  <c r="L6" i="1"/>
  <c r="L10" i="1" s="1"/>
  <c r="K7" i="1"/>
  <c r="K4" i="1"/>
  <c r="J7" i="1"/>
  <c r="I7" i="1"/>
  <c r="H7" i="1"/>
  <c r="H4" i="1"/>
  <c r="G7" i="1"/>
  <c r="E7" i="1"/>
  <c r="D7" i="1"/>
  <c r="D4" i="1"/>
  <c r="C7" i="1"/>
  <c r="C4" i="1"/>
  <c r="P61" i="1" l="1"/>
  <c r="Q71" i="1"/>
  <c r="U68" i="1"/>
  <c r="Q74" i="1"/>
  <c r="R61" i="1"/>
  <c r="S65" i="1"/>
  <c r="T74" i="1"/>
  <c r="W65" i="1"/>
  <c r="S71" i="1"/>
  <c r="R71" i="1"/>
  <c r="Q61" i="1"/>
  <c r="W61" i="1"/>
  <c r="U71" i="1"/>
  <c r="Q86" i="1"/>
  <c r="T71" i="1"/>
  <c r="S61" i="1"/>
  <c r="Q65" i="1"/>
  <c r="T68" i="1"/>
  <c r="S74" i="1"/>
  <c r="R74" i="1"/>
  <c r="Q77" i="1"/>
  <c r="T77" i="1"/>
  <c r="V65" i="1"/>
  <c r="R68" i="1"/>
  <c r="U65" i="1"/>
  <c r="X61" i="1"/>
  <c r="T65" i="1"/>
  <c r="V71" i="1"/>
  <c r="S77" i="1"/>
  <c r="R77" i="1"/>
  <c r="Q80" i="1"/>
  <c r="V61" i="1"/>
  <c r="R65" i="1"/>
  <c r="U61" i="1"/>
  <c r="X65" i="1"/>
  <c r="S80" i="1"/>
  <c r="S68" i="1"/>
  <c r="T61" i="1"/>
  <c r="Q68" i="1"/>
  <c r="R80" i="1"/>
  <c r="Q83" i="1"/>
  <c r="V68" i="1"/>
  <c r="U74" i="1"/>
  <c r="R83" i="1"/>
  <c r="W68" i="1"/>
</calcChain>
</file>

<file path=xl/sharedStrings.xml><?xml version="1.0" encoding="utf-8"?>
<sst xmlns="http://schemas.openxmlformats.org/spreadsheetml/2006/main" count="162" uniqueCount="33">
  <si>
    <t>High</t>
  </si>
  <si>
    <t>Low</t>
  </si>
  <si>
    <t>Else</t>
  </si>
  <si>
    <t>Class</t>
  </si>
  <si>
    <t>Year</t>
  </si>
  <si>
    <t>percdif</t>
  </si>
  <si>
    <t>Source</t>
  </si>
  <si>
    <t>Ground</t>
  </si>
  <si>
    <t>PB</t>
  </si>
  <si>
    <t>CA</t>
  </si>
  <si>
    <t>JA</t>
  </si>
  <si>
    <t>WR</t>
  </si>
  <si>
    <t>SA</t>
  </si>
  <si>
    <t>WT</t>
  </si>
  <si>
    <t>AC</t>
  </si>
  <si>
    <t>JB</t>
  </si>
  <si>
    <t>GI</t>
  </si>
  <si>
    <t>CB</t>
  </si>
  <si>
    <t>LossDiff</t>
  </si>
  <si>
    <t>2019Pat</t>
  </si>
  <si>
    <t>1974Pat</t>
  </si>
  <si>
    <t>1974 Marsh</t>
  </si>
  <si>
    <t>2019 Marsh</t>
  </si>
  <si>
    <t>1974PatPerc</t>
  </si>
  <si>
    <t>2019PatPerc</t>
  </si>
  <si>
    <t>1974Marsh</t>
  </si>
  <si>
    <t>2019Marsh</t>
  </si>
  <si>
    <t>1974MarshPerc</t>
  </si>
  <si>
    <t>2019MarshPerc</t>
  </si>
  <si>
    <t>MarshDiff</t>
  </si>
  <si>
    <t>Marsh</t>
  </si>
  <si>
    <t>1974 Land Area (ha)</t>
  </si>
  <si>
    <t>2019 Land Area 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</si>
</sst>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 wrapText="1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7"/>
  <sheetViews>
    <sheetView tabSelected="1" topLeftCell="A61" zoomScaleNormal="100" workbookViewId="0">
      <selection activeCell="B76" sqref="B76:H87"/>
    </sheetView>
  </sheetViews>
  <sheetFormatPr defaultRowHeight="15" x14ac:dyDescent="0.25"/>
  <cols>
    <col min="1" max="2" width="9.140625" style="2"/>
    <col min="3" max="12" width="9.5703125" style="2" bestFit="1" customWidth="1"/>
    <col min="13" max="14" width="9.5703125" style="2" customWidth="1"/>
    <col min="15" max="34" width="9.140625" style="2"/>
    <col min="35" max="35" width="12" style="2" customWidth="1"/>
    <col min="36" max="16384" width="9.140625" style="2"/>
  </cols>
  <sheetData>
    <row r="1" spans="1:37" x14ac:dyDescent="0.25">
      <c r="A1" s="2" t="s">
        <v>4</v>
      </c>
      <c r="B1" s="2" t="s">
        <v>3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Q1" s="2">
        <f>D$5-$C$5</f>
        <v>-499</v>
      </c>
      <c r="R1" s="2">
        <f t="shared" ref="R1:Y1" si="0">E$5-$C$5</f>
        <v>37142</v>
      </c>
      <c r="S1" s="2">
        <f t="shared" si="0"/>
        <v>-1824</v>
      </c>
      <c r="T1" s="2">
        <f t="shared" si="0"/>
        <v>1790</v>
      </c>
      <c r="U1" s="2">
        <f t="shared" si="0"/>
        <v>10223</v>
      </c>
      <c r="V1" s="2">
        <f t="shared" si="0"/>
        <v>7818</v>
      </c>
      <c r="W1" s="2">
        <f t="shared" si="0"/>
        <v>-1352</v>
      </c>
      <c r="X1" s="2">
        <f t="shared" si="0"/>
        <v>42969</v>
      </c>
      <c r="Y1" s="2">
        <f t="shared" si="0"/>
        <v>-428</v>
      </c>
      <c r="AA1" s="2" t="s">
        <v>4</v>
      </c>
      <c r="AB1" s="5">
        <v>1974</v>
      </c>
      <c r="AC1" s="5"/>
      <c r="AD1" s="5"/>
      <c r="AE1" s="5">
        <v>2019</v>
      </c>
      <c r="AF1" s="5"/>
      <c r="AG1" s="5"/>
    </row>
    <row r="2" spans="1:37" x14ac:dyDescent="0.25">
      <c r="A2" s="5">
        <v>1974</v>
      </c>
      <c r="B2" s="2" t="s">
        <v>0</v>
      </c>
      <c r="C2" s="2">
        <v>6143</v>
      </c>
      <c r="D2" s="2">
        <v>6772</v>
      </c>
      <c r="E2" s="2">
        <v>304622</v>
      </c>
      <c r="F2" s="2">
        <v>19223</v>
      </c>
      <c r="G2" s="2">
        <v>20768</v>
      </c>
      <c r="H2" s="2">
        <v>20748</v>
      </c>
      <c r="I2" s="2">
        <v>28216</v>
      </c>
      <c r="J2" s="2">
        <v>31657</v>
      </c>
      <c r="K2" s="2">
        <v>78852</v>
      </c>
      <c r="L2" s="2">
        <v>58262</v>
      </c>
      <c r="Q2" s="2">
        <v>-499</v>
      </c>
      <c r="R2" s="2">
        <v>37142</v>
      </c>
      <c r="S2" s="2">
        <v>-1824</v>
      </c>
      <c r="T2" s="2">
        <v>1790</v>
      </c>
      <c r="U2" s="2">
        <v>10223</v>
      </c>
      <c r="V2" s="2">
        <v>7818</v>
      </c>
      <c r="W2" s="2">
        <v>-1352</v>
      </c>
      <c r="X2" s="2">
        <v>42969</v>
      </c>
      <c r="Y2" s="2">
        <v>-428</v>
      </c>
      <c r="AA2" s="2" t="s">
        <v>3</v>
      </c>
      <c r="AB2" s="2" t="s">
        <v>0</v>
      </c>
      <c r="AC2" s="2" t="s">
        <v>1</v>
      </c>
      <c r="AD2" s="2" t="s">
        <v>2</v>
      </c>
      <c r="AE2" s="2" t="s">
        <v>0</v>
      </c>
      <c r="AF2" s="2" t="s">
        <v>1</v>
      </c>
      <c r="AG2" s="2" t="s">
        <v>2</v>
      </c>
      <c r="AH2" s="2" t="s">
        <v>5</v>
      </c>
      <c r="AJ2" s="2" t="s">
        <v>25</v>
      </c>
      <c r="AK2" s="2" t="s">
        <v>22</v>
      </c>
    </row>
    <row r="3" spans="1:37" x14ac:dyDescent="0.25">
      <c r="A3" s="5"/>
      <c r="B3" s="2" t="s">
        <v>1</v>
      </c>
      <c r="C3" s="2">
        <v>2919</v>
      </c>
      <c r="D3" s="2">
        <v>45470</v>
      </c>
      <c r="E3" s="2">
        <v>226317</v>
      </c>
      <c r="F3" s="2">
        <v>7497</v>
      </c>
      <c r="G3" s="2">
        <v>64868</v>
      </c>
      <c r="H3" s="2">
        <v>17374</v>
      </c>
      <c r="I3" s="2">
        <v>4557</v>
      </c>
      <c r="J3" s="2">
        <v>18404</v>
      </c>
      <c r="K3" s="2">
        <v>229552</v>
      </c>
      <c r="L3" s="2">
        <v>8923</v>
      </c>
      <c r="AA3" s="2" t="s">
        <v>8</v>
      </c>
      <c r="AB3" s="2">
        <v>6143</v>
      </c>
      <c r="AC3" s="2">
        <v>2919</v>
      </c>
      <c r="AD3" s="2">
        <f>882+1126</f>
        <v>2008</v>
      </c>
      <c r="AE3" s="2">
        <v>3908</v>
      </c>
      <c r="AF3" s="2">
        <v>3129</v>
      </c>
      <c r="AG3" s="2">
        <f>3952+81</f>
        <v>4033</v>
      </c>
      <c r="AH3" s="4">
        <f t="shared" ref="AH3:AH12" si="1">(AB3-AE3)/AB3</f>
        <v>0.36382874816864724</v>
      </c>
      <c r="AI3" s="4"/>
      <c r="AJ3" s="2">
        <f t="shared" ref="AJ3:AJ12" si="2">AB3+AC3</f>
        <v>9062</v>
      </c>
      <c r="AK3" s="2">
        <f t="shared" ref="AK3:AK12" si="3">AE3+AF3</f>
        <v>7037</v>
      </c>
    </row>
    <row r="4" spans="1:37" x14ac:dyDescent="0.25">
      <c r="A4" s="5"/>
      <c r="B4" s="2" t="s">
        <v>2</v>
      </c>
      <c r="C4" s="2">
        <f>882+1126</f>
        <v>2008</v>
      </c>
      <c r="D4" s="2">
        <f>20928+540</f>
        <v>21468</v>
      </c>
      <c r="E4" s="2">
        <v>54209</v>
      </c>
      <c r="F4" s="2">
        <v>0</v>
      </c>
      <c r="G4" s="2">
        <v>11516</v>
      </c>
      <c r="H4" s="2">
        <f>1920+36989</f>
        <v>38909</v>
      </c>
      <c r="I4" s="2">
        <v>2219</v>
      </c>
      <c r="J4" s="2">
        <v>8649</v>
      </c>
      <c r="K4" s="2">
        <f>225370+667106</f>
        <v>892476</v>
      </c>
      <c r="L4" s="2">
        <v>14562</v>
      </c>
      <c r="R4" s="2">
        <f>E$5-$D$5</f>
        <v>37641</v>
      </c>
      <c r="S4" s="2">
        <f t="shared" ref="S4:Y4" si="4">F$5-$D$5</f>
        <v>-1325</v>
      </c>
      <c r="T4" s="2">
        <f t="shared" si="4"/>
        <v>2289</v>
      </c>
      <c r="U4" s="2">
        <f t="shared" si="4"/>
        <v>10722</v>
      </c>
      <c r="V4" s="2">
        <f t="shared" si="4"/>
        <v>8317</v>
      </c>
      <c r="W4" s="2">
        <f t="shared" si="4"/>
        <v>-853</v>
      </c>
      <c r="X4" s="2">
        <f t="shared" si="4"/>
        <v>43468</v>
      </c>
      <c r="Y4" s="2">
        <f t="shared" si="4"/>
        <v>71</v>
      </c>
      <c r="AA4" s="2" t="s">
        <v>9</v>
      </c>
      <c r="AB4" s="2">
        <v>6772</v>
      </c>
      <c r="AC4" s="2">
        <v>45470</v>
      </c>
      <c r="AD4" s="2">
        <f>20928+540</f>
        <v>21468</v>
      </c>
      <c r="AE4" s="2">
        <v>3409</v>
      </c>
      <c r="AF4" s="2">
        <v>40382</v>
      </c>
      <c r="AG4" s="2">
        <f>19150+5702+1100+3967</f>
        <v>29919</v>
      </c>
      <c r="AH4" s="4">
        <f t="shared" si="1"/>
        <v>0.49660366213821616</v>
      </c>
      <c r="AI4" s="4"/>
      <c r="AJ4" s="2">
        <f t="shared" si="2"/>
        <v>52242</v>
      </c>
      <c r="AK4" s="2">
        <f t="shared" si="3"/>
        <v>43791</v>
      </c>
    </row>
    <row r="5" spans="1:37" x14ac:dyDescent="0.25">
      <c r="A5" s="5">
        <v>2019</v>
      </c>
      <c r="B5" s="2" t="s">
        <v>0</v>
      </c>
      <c r="C5" s="2">
        <v>3908</v>
      </c>
      <c r="D5" s="2">
        <v>3409</v>
      </c>
      <c r="E5" s="2">
        <v>41050</v>
      </c>
      <c r="F5" s="2">
        <v>2084</v>
      </c>
      <c r="G5" s="2">
        <v>5698</v>
      </c>
      <c r="H5" s="2">
        <v>14131</v>
      </c>
      <c r="I5" s="2">
        <v>11726</v>
      </c>
      <c r="J5" s="2">
        <v>2556</v>
      </c>
      <c r="K5" s="2">
        <v>46877</v>
      </c>
      <c r="L5" s="2">
        <v>3480</v>
      </c>
      <c r="R5" s="2">
        <v>37641</v>
      </c>
      <c r="S5" s="2">
        <v>-1325</v>
      </c>
      <c r="T5" s="2">
        <v>2289</v>
      </c>
      <c r="U5" s="2">
        <v>10722</v>
      </c>
      <c r="V5" s="2">
        <v>8317</v>
      </c>
      <c r="W5" s="2">
        <v>-853</v>
      </c>
      <c r="X5" s="2">
        <v>43468</v>
      </c>
      <c r="Y5" s="2">
        <v>71</v>
      </c>
      <c r="AA5" s="2" t="s">
        <v>10</v>
      </c>
      <c r="AB5" s="2">
        <v>304622</v>
      </c>
      <c r="AC5" s="2">
        <v>226317</v>
      </c>
      <c r="AD5" s="2">
        <v>54209</v>
      </c>
      <c r="AE5" s="2">
        <v>41050</v>
      </c>
      <c r="AF5" s="2">
        <v>293576</v>
      </c>
      <c r="AG5" s="2">
        <f>196263+27605+9379+16179</f>
        <v>249426</v>
      </c>
      <c r="AH5" s="4">
        <f t="shared" si="1"/>
        <v>0.86524282553459697</v>
      </c>
      <c r="AI5" s="4"/>
      <c r="AJ5" s="2">
        <f t="shared" si="2"/>
        <v>530939</v>
      </c>
      <c r="AK5" s="2">
        <f t="shared" si="3"/>
        <v>334626</v>
      </c>
    </row>
    <row r="6" spans="1:37" x14ac:dyDescent="0.25">
      <c r="A6" s="5"/>
      <c r="B6" s="2" t="s">
        <v>1</v>
      </c>
      <c r="C6" s="2">
        <v>3129</v>
      </c>
      <c r="D6" s="2">
        <v>40382</v>
      </c>
      <c r="E6" s="2">
        <v>293576</v>
      </c>
      <c r="F6" s="2">
        <v>19786</v>
      </c>
      <c r="G6" s="2">
        <v>38167</v>
      </c>
      <c r="H6" s="2">
        <v>32505</v>
      </c>
      <c r="I6" s="2">
        <v>15562</v>
      </c>
      <c r="J6" s="2">
        <v>23158</v>
      </c>
      <c r="K6" s="2">
        <v>395321</v>
      </c>
      <c r="L6" s="2">
        <f>66016</f>
        <v>66016</v>
      </c>
      <c r="AA6" s="2" t="s">
        <v>11</v>
      </c>
      <c r="AB6" s="2">
        <v>19223</v>
      </c>
      <c r="AC6" s="2">
        <v>7497</v>
      </c>
      <c r="AD6" s="2">
        <v>0</v>
      </c>
      <c r="AE6" s="2">
        <v>2084</v>
      </c>
      <c r="AF6" s="2">
        <v>19786</v>
      </c>
      <c r="AG6" s="2">
        <v>4868</v>
      </c>
      <c r="AH6" s="4">
        <f t="shared" si="1"/>
        <v>0.89158820163345986</v>
      </c>
      <c r="AI6" s="4"/>
      <c r="AJ6" s="2">
        <f t="shared" si="2"/>
        <v>26720</v>
      </c>
      <c r="AK6" s="2">
        <f t="shared" si="3"/>
        <v>21870</v>
      </c>
    </row>
    <row r="7" spans="1:37" x14ac:dyDescent="0.25">
      <c r="A7" s="5"/>
      <c r="B7" s="2" t="s">
        <v>2</v>
      </c>
      <c r="C7" s="2">
        <f>3952+81</f>
        <v>4033</v>
      </c>
      <c r="D7" s="2">
        <f>19150+5702+1100+3967</f>
        <v>29919</v>
      </c>
      <c r="E7" s="2">
        <f>196263+27605+9379+16179</f>
        <v>249426</v>
      </c>
      <c r="F7" s="2">
        <v>4868</v>
      </c>
      <c r="G7" s="2">
        <f>36468+16819</f>
        <v>53287</v>
      </c>
      <c r="H7" s="2">
        <f>2148+8969+12585+1932+4761</f>
        <v>30395</v>
      </c>
      <c r="I7" s="2">
        <f>4485+2867+278+74</f>
        <v>7704</v>
      </c>
      <c r="J7" s="2">
        <f>29455+1413+2128</f>
        <v>32996</v>
      </c>
      <c r="K7" s="2">
        <f>207151+306006+10955+107802+33882+69019+23867</f>
        <v>758682</v>
      </c>
      <c r="L7" s="2">
        <v>12251</v>
      </c>
      <c r="S7" s="2">
        <f t="shared" ref="S7:Y7" si="5">F$5-$E$5</f>
        <v>-38966</v>
      </c>
      <c r="T7" s="2">
        <f t="shared" si="5"/>
        <v>-35352</v>
      </c>
      <c r="U7" s="2">
        <f t="shared" si="5"/>
        <v>-26919</v>
      </c>
      <c r="V7" s="2">
        <f t="shared" si="5"/>
        <v>-29324</v>
      </c>
      <c r="W7" s="2">
        <f t="shared" si="5"/>
        <v>-38494</v>
      </c>
      <c r="X7" s="2">
        <f t="shared" si="5"/>
        <v>5827</v>
      </c>
      <c r="Y7" s="2">
        <f t="shared" si="5"/>
        <v>-37570</v>
      </c>
      <c r="AA7" s="2" t="s">
        <v>12</v>
      </c>
      <c r="AB7" s="2">
        <v>20768</v>
      </c>
      <c r="AC7" s="2">
        <v>64868</v>
      </c>
      <c r="AD7" s="2">
        <v>11516</v>
      </c>
      <c r="AE7" s="2">
        <v>5698</v>
      </c>
      <c r="AF7" s="2">
        <v>38167</v>
      </c>
      <c r="AG7" s="2">
        <f>36468+16819</f>
        <v>53287</v>
      </c>
      <c r="AH7" s="4">
        <f t="shared" si="1"/>
        <v>0.72563559322033899</v>
      </c>
      <c r="AI7" s="4"/>
      <c r="AJ7" s="2">
        <f t="shared" si="2"/>
        <v>85636</v>
      </c>
      <c r="AK7" s="2">
        <f t="shared" si="3"/>
        <v>43865</v>
      </c>
    </row>
    <row r="8" spans="1:37" x14ac:dyDescent="0.25">
      <c r="B8" s="2" t="s">
        <v>5</v>
      </c>
      <c r="C8" s="4">
        <f>(C2-C5)/C2</f>
        <v>0.36382874816864724</v>
      </c>
      <c r="D8" s="4">
        <f t="shared" ref="D8:L8" si="6">(D2-D5)/D2</f>
        <v>0.49660366213821616</v>
      </c>
      <c r="E8" s="4">
        <f t="shared" si="6"/>
        <v>0.86524282553459697</v>
      </c>
      <c r="F8" s="4">
        <f t="shared" si="6"/>
        <v>0.89158820163345986</v>
      </c>
      <c r="G8" s="4">
        <f t="shared" si="6"/>
        <v>0.72563559322033899</v>
      </c>
      <c r="H8" s="4">
        <f t="shared" si="6"/>
        <v>0.31892230576441105</v>
      </c>
      <c r="I8" s="4">
        <f t="shared" si="6"/>
        <v>0.58442018712787069</v>
      </c>
      <c r="J8" s="4">
        <f t="shared" si="6"/>
        <v>0.91925956344568338</v>
      </c>
      <c r="K8" s="4">
        <f t="shared" si="6"/>
        <v>0.40550651854106429</v>
      </c>
      <c r="L8" s="4">
        <f t="shared" si="6"/>
        <v>0.94026981566029311</v>
      </c>
      <c r="M8" s="4"/>
      <c r="S8" s="2">
        <v>-38966</v>
      </c>
      <c r="T8" s="2">
        <v>-35352</v>
      </c>
      <c r="U8" s="2">
        <v>-26919</v>
      </c>
      <c r="V8" s="2">
        <v>-29324</v>
      </c>
      <c r="W8" s="2">
        <v>-38494</v>
      </c>
      <c r="X8" s="2">
        <v>5827</v>
      </c>
      <c r="Y8" s="2">
        <v>-37570</v>
      </c>
      <c r="AA8" s="2" t="s">
        <v>13</v>
      </c>
      <c r="AB8" s="2">
        <v>20748</v>
      </c>
      <c r="AC8" s="2">
        <v>17374</v>
      </c>
      <c r="AD8" s="2">
        <f>1920+36989</f>
        <v>38909</v>
      </c>
      <c r="AE8" s="2">
        <v>14131</v>
      </c>
      <c r="AF8" s="2">
        <v>32505</v>
      </c>
      <c r="AG8" s="2">
        <f>2148+8969+12585+1932+4761</f>
        <v>30395</v>
      </c>
      <c r="AH8" s="4">
        <f t="shared" si="1"/>
        <v>0.31892230576441105</v>
      </c>
      <c r="AI8" s="4"/>
      <c r="AJ8" s="2">
        <f t="shared" si="2"/>
        <v>38122</v>
      </c>
      <c r="AK8" s="2">
        <f t="shared" si="3"/>
        <v>46636</v>
      </c>
    </row>
    <row r="9" spans="1:37" x14ac:dyDescent="0.25">
      <c r="B9" s="2" t="s">
        <v>21</v>
      </c>
      <c r="C9" s="2">
        <f>C2+C3</f>
        <v>9062</v>
      </c>
      <c r="D9" s="2">
        <f t="shared" ref="D9:L9" si="7">D2+D3</f>
        <v>52242</v>
      </c>
      <c r="E9" s="2">
        <f t="shared" si="7"/>
        <v>530939</v>
      </c>
      <c r="F9" s="2">
        <f t="shared" si="7"/>
        <v>26720</v>
      </c>
      <c r="G9" s="2">
        <f t="shared" si="7"/>
        <v>85636</v>
      </c>
      <c r="H9" s="2">
        <f t="shared" si="7"/>
        <v>38122</v>
      </c>
      <c r="I9" s="2">
        <f t="shared" si="7"/>
        <v>32773</v>
      </c>
      <c r="J9" s="2">
        <f t="shared" si="7"/>
        <v>50061</v>
      </c>
      <c r="K9" s="2">
        <f t="shared" si="7"/>
        <v>308404</v>
      </c>
      <c r="L9" s="2">
        <f t="shared" si="7"/>
        <v>67185</v>
      </c>
      <c r="AA9" s="2" t="s">
        <v>14</v>
      </c>
      <c r="AB9" s="2">
        <v>28216</v>
      </c>
      <c r="AC9" s="2">
        <v>4557</v>
      </c>
      <c r="AD9" s="2">
        <v>2219</v>
      </c>
      <c r="AE9" s="2">
        <v>11726</v>
      </c>
      <c r="AF9" s="2">
        <v>15562</v>
      </c>
      <c r="AG9" s="2">
        <f>4485+2867+278+74</f>
        <v>7704</v>
      </c>
      <c r="AH9" s="4">
        <f t="shared" si="1"/>
        <v>0.58442018712787069</v>
      </c>
      <c r="AI9" s="4"/>
      <c r="AJ9" s="2">
        <f t="shared" si="2"/>
        <v>32773</v>
      </c>
      <c r="AK9" s="2">
        <f t="shared" si="3"/>
        <v>27288</v>
      </c>
    </row>
    <row r="10" spans="1:37" x14ac:dyDescent="0.25">
      <c r="B10" s="2" t="s">
        <v>22</v>
      </c>
      <c r="C10" s="2">
        <f>C5+C6</f>
        <v>7037</v>
      </c>
      <c r="D10" s="2">
        <f t="shared" ref="D10:L10" si="8">D5+D6</f>
        <v>43791</v>
      </c>
      <c r="E10" s="2">
        <f t="shared" si="8"/>
        <v>334626</v>
      </c>
      <c r="F10" s="2">
        <f t="shared" si="8"/>
        <v>21870</v>
      </c>
      <c r="G10" s="2">
        <f t="shared" si="8"/>
        <v>43865</v>
      </c>
      <c r="H10" s="2">
        <f t="shared" si="8"/>
        <v>46636</v>
      </c>
      <c r="I10" s="2">
        <f t="shared" si="8"/>
        <v>27288</v>
      </c>
      <c r="J10" s="2">
        <f t="shared" si="8"/>
        <v>25714</v>
      </c>
      <c r="K10" s="2">
        <f t="shared" si="8"/>
        <v>442198</v>
      </c>
      <c r="L10" s="2">
        <f t="shared" si="8"/>
        <v>69496</v>
      </c>
      <c r="T10" s="2">
        <f t="shared" ref="T10:Y10" si="9">G$5-$F$5</f>
        <v>3614</v>
      </c>
      <c r="U10" s="2">
        <f t="shared" si="9"/>
        <v>12047</v>
      </c>
      <c r="V10" s="2">
        <f t="shared" si="9"/>
        <v>9642</v>
      </c>
      <c r="W10" s="2">
        <f t="shared" si="9"/>
        <v>472</v>
      </c>
      <c r="X10" s="2">
        <f t="shared" si="9"/>
        <v>44793</v>
      </c>
      <c r="Y10" s="2">
        <f t="shared" si="9"/>
        <v>1396</v>
      </c>
      <c r="AA10" s="2" t="s">
        <v>15</v>
      </c>
      <c r="AB10" s="2">
        <v>31657</v>
      </c>
      <c r="AC10" s="2">
        <v>18404</v>
      </c>
      <c r="AD10" s="2">
        <v>8649</v>
      </c>
      <c r="AE10" s="2">
        <v>2556</v>
      </c>
      <c r="AF10" s="2">
        <v>23158</v>
      </c>
      <c r="AG10" s="2">
        <f>29455+1413+2128</f>
        <v>32996</v>
      </c>
      <c r="AH10" s="4">
        <f t="shared" si="1"/>
        <v>0.91925956344568338</v>
      </c>
      <c r="AI10" s="4"/>
      <c r="AJ10" s="2">
        <f t="shared" si="2"/>
        <v>50061</v>
      </c>
      <c r="AK10" s="2">
        <f t="shared" si="3"/>
        <v>25714</v>
      </c>
    </row>
    <row r="11" spans="1:37" x14ac:dyDescent="0.25">
      <c r="T11" s="2">
        <v>3614</v>
      </c>
      <c r="U11" s="2">
        <v>12047</v>
      </c>
      <c r="V11" s="2">
        <v>9642</v>
      </c>
      <c r="W11" s="2">
        <v>472</v>
      </c>
      <c r="X11" s="2">
        <v>44793</v>
      </c>
      <c r="Y11" s="2">
        <v>1396</v>
      </c>
      <c r="AA11" s="2" t="s">
        <v>16</v>
      </c>
      <c r="AB11" s="2">
        <v>78852</v>
      </c>
      <c r="AC11" s="2">
        <v>229552</v>
      </c>
      <c r="AD11" s="2">
        <f>225370+667106</f>
        <v>892476</v>
      </c>
      <c r="AE11" s="2">
        <v>46877</v>
      </c>
      <c r="AF11" s="2">
        <v>395321</v>
      </c>
      <c r="AG11" s="2">
        <f>207151+306006+10955+107802+33882+69019+23867</f>
        <v>758682</v>
      </c>
      <c r="AH11" s="4">
        <f t="shared" si="1"/>
        <v>0.40550651854106429</v>
      </c>
      <c r="AI11" s="4"/>
      <c r="AJ11" s="2">
        <f t="shared" si="2"/>
        <v>308404</v>
      </c>
      <c r="AK11" s="2">
        <f t="shared" si="3"/>
        <v>442198</v>
      </c>
    </row>
    <row r="12" spans="1:37" x14ac:dyDescent="0.25">
      <c r="A12" s="3" t="s">
        <v>6</v>
      </c>
      <c r="B12" s="3" t="s">
        <v>7</v>
      </c>
      <c r="C12" s="3" t="s">
        <v>20</v>
      </c>
      <c r="D12" s="3" t="s">
        <v>19</v>
      </c>
      <c r="E12" s="2" t="s">
        <v>23</v>
      </c>
      <c r="F12" s="2" t="s">
        <v>24</v>
      </c>
      <c r="G12" s="2" t="s">
        <v>18</v>
      </c>
      <c r="H12" s="2" t="s">
        <v>25</v>
      </c>
      <c r="I12" s="2" t="s">
        <v>26</v>
      </c>
      <c r="J12" s="2" t="s">
        <v>27</v>
      </c>
      <c r="K12" s="2" t="s">
        <v>28</v>
      </c>
      <c r="L12" s="2" t="s">
        <v>29</v>
      </c>
      <c r="AA12" s="2" t="s">
        <v>17</v>
      </c>
      <c r="AB12" s="2">
        <v>58262</v>
      </c>
      <c r="AC12" s="2">
        <v>8923</v>
      </c>
      <c r="AD12" s="2">
        <v>14562</v>
      </c>
      <c r="AE12" s="2">
        <v>3480</v>
      </c>
      <c r="AF12" s="2">
        <f>66016</f>
        <v>66016</v>
      </c>
      <c r="AG12" s="2">
        <v>12251</v>
      </c>
      <c r="AH12" s="4">
        <f t="shared" si="1"/>
        <v>0.94026981566029311</v>
      </c>
      <c r="AI12" s="4"/>
      <c r="AJ12" s="2">
        <f t="shared" si="2"/>
        <v>67185</v>
      </c>
      <c r="AK12" s="2">
        <f t="shared" si="3"/>
        <v>69496</v>
      </c>
    </row>
    <row r="13" spans="1:37" x14ac:dyDescent="0.25">
      <c r="A13" s="1" t="s">
        <v>8</v>
      </c>
      <c r="B13" s="1" t="s">
        <v>9</v>
      </c>
      <c r="C13" s="2">
        <v>629</v>
      </c>
      <c r="D13" s="2">
        <v>-499</v>
      </c>
      <c r="E13" s="2">
        <f>AB15-AB$14</f>
        <v>-0.46304965735860043</v>
      </c>
      <c r="F13" s="2">
        <f>AC15-AC$14</f>
        <v>-0.30677738401315635</v>
      </c>
      <c r="G13" s="2">
        <v>0.13277491396956892</v>
      </c>
      <c r="H13" s="2">
        <f>AE15-AE$14</f>
        <v>43180</v>
      </c>
      <c r="I13" s="2">
        <f t="shared" ref="I13:L21" si="10">AF15-AF$14</f>
        <v>36754</v>
      </c>
      <c r="J13" s="2">
        <f t="shared" si="10"/>
        <v>-0.10985834400468553</v>
      </c>
      <c r="K13" s="2">
        <f t="shared" si="10"/>
        <v>-4.158352938840737E-2</v>
      </c>
      <c r="L13" s="2">
        <f>AI15-AI$14</f>
        <v>-6.1694209868304623E-2</v>
      </c>
      <c r="U13" s="2">
        <f>H$5-$G$5</f>
        <v>8433</v>
      </c>
      <c r="V13" s="2">
        <f>I$5-$G$5</f>
        <v>6028</v>
      </c>
      <c r="W13" s="2">
        <f>J$5-$G$5</f>
        <v>-3142</v>
      </c>
      <c r="X13" s="2">
        <f>K$5-$G$5</f>
        <v>41179</v>
      </c>
      <c r="Y13" s="2">
        <f>L$5-$G$5</f>
        <v>-2218</v>
      </c>
    </row>
    <row r="14" spans="1:37" x14ac:dyDescent="0.25">
      <c r="A14" s="1" t="s">
        <v>8</v>
      </c>
      <c r="B14" s="1" t="s">
        <v>10</v>
      </c>
      <c r="C14" s="2">
        <v>298479</v>
      </c>
      <c r="D14" s="2">
        <v>37142</v>
      </c>
      <c r="E14" s="2">
        <f t="shared" ref="E14:H21" si="11">AB16-AB$14</f>
        <v>-3.4333553112658732E-2</v>
      </c>
      <c r="F14" s="2">
        <f t="shared" si="11"/>
        <v>-0.28274135927719396</v>
      </c>
      <c r="G14" s="2">
        <v>0.50141407736594967</v>
      </c>
      <c r="H14" s="2">
        <f t="shared" si="11"/>
        <v>521877</v>
      </c>
      <c r="I14" s="2">
        <f t="shared" si="10"/>
        <v>327589</v>
      </c>
      <c r="J14" s="2">
        <f t="shared" si="10"/>
        <v>8.8749627492538008E-2</v>
      </c>
      <c r="K14" s="2">
        <f t="shared" si="10"/>
        <v>-6.2743312550204045E-2</v>
      </c>
      <c r="L14" s="2">
        <f t="shared" si="10"/>
        <v>0.14628620234897965</v>
      </c>
      <c r="U14" s="2">
        <v>8433</v>
      </c>
      <c r="V14" s="2">
        <v>6028</v>
      </c>
      <c r="W14" s="2">
        <v>-3142</v>
      </c>
      <c r="X14" s="2">
        <v>41179</v>
      </c>
      <c r="Y14" s="2">
        <v>-2218</v>
      </c>
      <c r="AB14" s="2">
        <v>0.55492321589882565</v>
      </c>
      <c r="AC14" s="2">
        <v>0.35302619692863596</v>
      </c>
      <c r="AE14" s="2">
        <v>9062</v>
      </c>
      <c r="AF14" s="2">
        <v>7037</v>
      </c>
      <c r="AG14" s="2">
        <v>0.81860885275519424</v>
      </c>
      <c r="AH14" s="2">
        <v>0.6356820234869015</v>
      </c>
      <c r="AI14" s="2">
        <v>0.22346060472301921</v>
      </c>
    </row>
    <row r="15" spans="1:37" x14ac:dyDescent="0.25">
      <c r="A15" s="1" t="s">
        <v>8</v>
      </c>
      <c r="B15" s="1" t="s">
        <v>11</v>
      </c>
      <c r="C15" s="2">
        <v>13080</v>
      </c>
      <c r="D15" s="2">
        <v>-1824</v>
      </c>
      <c r="E15" s="2">
        <f t="shared" si="11"/>
        <v>0.16450043679578508</v>
      </c>
      <c r="F15" s="2">
        <f t="shared" si="11"/>
        <v>-0.27508469045844375</v>
      </c>
      <c r="G15" s="2">
        <v>0.52775945346481268</v>
      </c>
      <c r="H15" s="2">
        <f t="shared" si="11"/>
        <v>17658</v>
      </c>
      <c r="I15" s="2">
        <f t="shared" si="10"/>
        <v>14833</v>
      </c>
      <c r="J15" s="2">
        <f t="shared" si="10"/>
        <v>0.18139114724480576</v>
      </c>
      <c r="K15" s="2">
        <f t="shared" si="10"/>
        <v>0.18225499498867637</v>
      </c>
      <c r="L15" s="2">
        <f t="shared" si="10"/>
        <v>-4.1948628675115007E-2</v>
      </c>
      <c r="AB15" s="2">
        <v>9.1873558540225206E-2</v>
      </c>
      <c r="AC15" s="2">
        <v>4.6248812915479581E-2</v>
      </c>
      <c r="AE15" s="2">
        <v>52242</v>
      </c>
      <c r="AF15" s="2">
        <v>43791</v>
      </c>
      <c r="AG15" s="2">
        <v>0.70875050875050871</v>
      </c>
      <c r="AH15" s="2">
        <v>0.59409849409849413</v>
      </c>
      <c r="AI15" s="2">
        <v>0.16176639485471458</v>
      </c>
    </row>
    <row r="16" spans="1:37" x14ac:dyDescent="0.25">
      <c r="A16" s="1" t="s">
        <v>8</v>
      </c>
      <c r="B16" s="1" t="s">
        <v>12</v>
      </c>
      <c r="C16" s="2">
        <v>14625</v>
      </c>
      <c r="D16" s="2">
        <v>1790</v>
      </c>
      <c r="E16" s="2">
        <f t="shared" si="11"/>
        <v>-0.34115509995679666</v>
      </c>
      <c r="F16" s="2">
        <f t="shared" si="11"/>
        <v>-0.29437583460979538</v>
      </c>
      <c r="G16" s="2">
        <v>0.36180684505169175</v>
      </c>
      <c r="H16" s="2">
        <f t="shared" si="11"/>
        <v>76574</v>
      </c>
      <c r="I16" s="2">
        <f t="shared" si="10"/>
        <v>36828</v>
      </c>
      <c r="J16" s="2">
        <f t="shared" si="10"/>
        <v>6.285524474151194E-2</v>
      </c>
      <c r="K16" s="2">
        <f t="shared" si="10"/>
        <v>-0.18417304786107808</v>
      </c>
      <c r="L16" s="2">
        <f t="shared" si="10"/>
        <v>0.26431322871151769</v>
      </c>
      <c r="V16" s="2">
        <f>I$5-$H$5</f>
        <v>-2405</v>
      </c>
      <c r="W16" s="2">
        <f>J$5-$H$5</f>
        <v>-11575</v>
      </c>
      <c r="X16" s="2">
        <f>K$5-$H$5</f>
        <v>32746</v>
      </c>
      <c r="Y16" s="2">
        <f>L$5-$H$5</f>
        <v>-10651</v>
      </c>
      <c r="AB16" s="2">
        <v>0.52058966278616692</v>
      </c>
      <c r="AC16" s="2">
        <v>7.0284837651442E-2</v>
      </c>
      <c r="AE16" s="2">
        <v>530939</v>
      </c>
      <c r="AF16" s="2">
        <v>334626</v>
      </c>
      <c r="AG16" s="2">
        <v>0.90735848024773225</v>
      </c>
      <c r="AH16" s="2">
        <v>0.57293871093669746</v>
      </c>
      <c r="AI16" s="2">
        <v>0.36974680707199886</v>
      </c>
    </row>
    <row r="17" spans="1:35" x14ac:dyDescent="0.25">
      <c r="A17" s="1" t="s">
        <v>8</v>
      </c>
      <c r="B17" s="1" t="s">
        <v>13</v>
      </c>
      <c r="C17" s="2">
        <v>14605</v>
      </c>
      <c r="D17" s="2">
        <v>10223</v>
      </c>
      <c r="E17" s="2">
        <f t="shared" si="11"/>
        <v>-0.28557710848752371</v>
      </c>
      <c r="F17" s="2">
        <f t="shared" si="11"/>
        <v>-0.16958057114161515</v>
      </c>
      <c r="G17" s="2">
        <v>-4.4906442404236191E-2</v>
      </c>
      <c r="H17" s="2">
        <f t="shared" si="11"/>
        <v>29060</v>
      </c>
      <c r="I17" s="2">
        <f t="shared" si="10"/>
        <v>39599</v>
      </c>
      <c r="J17" s="2">
        <f t="shared" si="10"/>
        <v>-0.3237171857639829</v>
      </c>
      <c r="K17" s="2">
        <f t="shared" si="10"/>
        <v>-3.0263425779485043E-2</v>
      </c>
      <c r="L17" s="2">
        <f t="shared" si="10"/>
        <v>-0.44679621145928694</v>
      </c>
      <c r="V17" s="2">
        <v>-2405</v>
      </c>
      <c r="W17" s="2">
        <v>-11575</v>
      </c>
      <c r="X17" s="2">
        <v>32746</v>
      </c>
      <c r="Y17" s="2">
        <v>-10651</v>
      </c>
      <c r="AB17" s="2">
        <v>0.71942365269461073</v>
      </c>
      <c r="AC17" s="2">
        <v>7.794150647019224E-2</v>
      </c>
      <c r="AE17" s="2">
        <v>26720</v>
      </c>
      <c r="AF17" s="2">
        <v>21870</v>
      </c>
      <c r="AG17" s="2">
        <v>1</v>
      </c>
      <c r="AH17" s="2">
        <v>0.81793701847557787</v>
      </c>
      <c r="AI17" s="2">
        <v>0.1815119760479042</v>
      </c>
    </row>
    <row r="18" spans="1:35" x14ac:dyDescent="0.25">
      <c r="A18" s="1" t="s">
        <v>8</v>
      </c>
      <c r="B18" s="1" t="s">
        <v>14</v>
      </c>
      <c r="C18" s="2">
        <v>22073</v>
      </c>
      <c r="D18" s="2">
        <v>7818</v>
      </c>
      <c r="E18" s="2">
        <f t="shared" si="11"/>
        <v>0.25143252255567827</v>
      </c>
      <c r="F18" s="2">
        <f t="shared" si="11"/>
        <v>-1.7921030033345609E-2</v>
      </c>
      <c r="G18" s="2">
        <v>0.22059143895922345</v>
      </c>
      <c r="H18" s="2">
        <f t="shared" si="11"/>
        <v>23711</v>
      </c>
      <c r="I18" s="2">
        <f t="shared" si="10"/>
        <v>20251</v>
      </c>
      <c r="J18" s="2">
        <f t="shared" si="10"/>
        <v>0.11797665250315048</v>
      </c>
      <c r="K18" s="2">
        <f t="shared" si="10"/>
        <v>0.1441533674596005</v>
      </c>
      <c r="L18" s="2">
        <f t="shared" si="10"/>
        <v>-5.6097226332270739E-2</v>
      </c>
      <c r="AB18" s="2">
        <v>0.21376811594202899</v>
      </c>
      <c r="AC18" s="2">
        <v>5.8650362318840576E-2</v>
      </c>
      <c r="AE18" s="2">
        <v>85636</v>
      </c>
      <c r="AF18" s="2">
        <v>43865</v>
      </c>
      <c r="AG18" s="2">
        <v>0.88146409749670618</v>
      </c>
      <c r="AH18" s="2">
        <v>0.45150897562582343</v>
      </c>
      <c r="AI18" s="2">
        <v>0.4877738334345369</v>
      </c>
    </row>
    <row r="19" spans="1:35" x14ac:dyDescent="0.25">
      <c r="A19" s="1" t="s">
        <v>8</v>
      </c>
      <c r="B19" s="1" t="s">
        <v>15</v>
      </c>
      <c r="C19" s="2">
        <v>25514</v>
      </c>
      <c r="D19" s="2">
        <v>-1352</v>
      </c>
      <c r="E19" s="2">
        <f t="shared" si="11"/>
        <v>-1.5713541226708427E-2</v>
      </c>
      <c r="F19" s="2">
        <f t="shared" si="11"/>
        <v>-0.30949017240129817</v>
      </c>
      <c r="G19" s="2">
        <v>0.55543081527703619</v>
      </c>
      <c r="H19" s="2">
        <f t="shared" si="11"/>
        <v>40999</v>
      </c>
      <c r="I19" s="2">
        <f t="shared" si="10"/>
        <v>18677</v>
      </c>
      <c r="J19" s="2">
        <f t="shared" si="10"/>
        <v>3.4073824812511422E-2</v>
      </c>
      <c r="K19" s="2">
        <f t="shared" si="10"/>
        <v>-0.19769871570287834</v>
      </c>
      <c r="L19" s="2">
        <f t="shared" si="10"/>
        <v>0.26288605235534518</v>
      </c>
      <c r="W19" s="2">
        <f>J$5-$I$5</f>
        <v>-9170</v>
      </c>
      <c r="X19" s="2">
        <f>K$5-$I$5</f>
        <v>35151</v>
      </c>
      <c r="Y19" s="2">
        <f>L$5-$I$5</f>
        <v>-8246</v>
      </c>
      <c r="AB19" s="2">
        <v>0.26934610741130194</v>
      </c>
      <c r="AC19" s="2">
        <v>0.18344562578702081</v>
      </c>
      <c r="AE19" s="2">
        <v>38122</v>
      </c>
      <c r="AF19" s="2">
        <v>46636</v>
      </c>
      <c r="AG19" s="2">
        <v>0.49489166699121134</v>
      </c>
      <c r="AH19" s="2">
        <v>0.60541859770741646</v>
      </c>
      <c r="AI19" s="2">
        <v>-0.22333560673626776</v>
      </c>
    </row>
    <row r="20" spans="1:35" x14ac:dyDescent="0.25">
      <c r="A20" s="1" t="s">
        <v>8</v>
      </c>
      <c r="B20" s="1" t="s">
        <v>16</v>
      </c>
      <c r="C20" s="2">
        <v>72709</v>
      </c>
      <c r="D20" s="2">
        <v>42969</v>
      </c>
      <c r="E20" s="2">
        <f t="shared" si="11"/>
        <v>-0.48926136792067632</v>
      </c>
      <c r="F20" s="2">
        <f t="shared" si="11"/>
        <v>-0.31399065632507855</v>
      </c>
      <c r="G20" s="2">
        <v>4.1677770372417045E-2</v>
      </c>
      <c r="H20" s="2">
        <f t="shared" si="11"/>
        <v>299342</v>
      </c>
      <c r="I20" s="2">
        <f t="shared" si="10"/>
        <v>435161</v>
      </c>
      <c r="J20" s="2">
        <f t="shared" si="10"/>
        <v>-0.56179385042357077</v>
      </c>
      <c r="K20" s="2">
        <f t="shared" si="10"/>
        <v>-0.26745372423968278</v>
      </c>
      <c r="L20" s="2">
        <f t="shared" si="10"/>
        <v>-0.65728766273783101</v>
      </c>
      <c r="W20" s="2">
        <v>-9170</v>
      </c>
      <c r="X20" s="2">
        <v>35151</v>
      </c>
      <c r="Y20" s="2">
        <v>-8246</v>
      </c>
      <c r="AB20" s="2">
        <v>0.80635573845450392</v>
      </c>
      <c r="AC20" s="2">
        <v>0.33510516689529035</v>
      </c>
      <c r="AE20" s="2">
        <v>32773</v>
      </c>
      <c r="AF20" s="2">
        <v>27288</v>
      </c>
      <c r="AG20" s="2">
        <v>0.93658550525834472</v>
      </c>
      <c r="AH20" s="2">
        <v>0.77983539094650201</v>
      </c>
      <c r="AI20" s="2">
        <v>0.16736337839074847</v>
      </c>
    </row>
    <row r="21" spans="1:35" x14ac:dyDescent="0.25">
      <c r="A21" s="1" t="s">
        <v>8</v>
      </c>
      <c r="B21" s="1" t="s">
        <v>17</v>
      </c>
      <c r="C21" s="2">
        <v>52119</v>
      </c>
      <c r="D21" s="2">
        <v>-428</v>
      </c>
      <c r="E21" s="2">
        <f t="shared" si="11"/>
        <v>0.15778795393003653</v>
      </c>
      <c r="F21" s="2">
        <f t="shared" si="11"/>
        <v>-0.31045582737378991</v>
      </c>
      <c r="G21" s="2">
        <v>0.57644106749164581</v>
      </c>
      <c r="H21" s="2">
        <f t="shared" si="11"/>
        <v>58123</v>
      </c>
      <c r="I21" s="2">
        <f t="shared" si="10"/>
        <v>62459</v>
      </c>
      <c r="J21" s="2">
        <f t="shared" si="10"/>
        <v>3.2561698144413231E-3</v>
      </c>
      <c r="K21" s="2">
        <f t="shared" si="10"/>
        <v>0.21445314966929996</v>
      </c>
      <c r="L21" s="2">
        <f t="shared" si="10"/>
        <v>-0.25785816370195797</v>
      </c>
      <c r="AB21" s="2">
        <v>0.53920967467211722</v>
      </c>
      <c r="AC21" s="2">
        <v>4.3536024527337763E-2</v>
      </c>
      <c r="AE21" s="2">
        <v>50061</v>
      </c>
      <c r="AF21" s="2">
        <v>25714</v>
      </c>
      <c r="AG21" s="2">
        <v>0.85268267756770566</v>
      </c>
      <c r="AH21" s="2">
        <v>0.43798330778402317</v>
      </c>
      <c r="AI21" s="2">
        <v>0.48634665707836439</v>
      </c>
    </row>
    <row r="22" spans="1:35" x14ac:dyDescent="0.25">
      <c r="A22" s="1" t="s">
        <v>9</v>
      </c>
      <c r="B22" s="1" t="s">
        <v>10</v>
      </c>
      <c r="C22" s="2">
        <v>297850</v>
      </c>
      <c r="D22" s="2">
        <v>37641</v>
      </c>
      <c r="E22" s="2">
        <f>AB16-AB$15</f>
        <v>0.4287161042459417</v>
      </c>
      <c r="F22" s="2">
        <f>AC16-AC$15</f>
        <v>2.4036024735962419E-2</v>
      </c>
      <c r="G22" s="2">
        <v>0.36863916339638081</v>
      </c>
      <c r="H22" s="2">
        <f>AE16-AE$15</f>
        <v>478697</v>
      </c>
      <c r="I22" s="2">
        <f t="shared" ref="I22:L29" si="12">AF16-AF$15</f>
        <v>290835</v>
      </c>
      <c r="J22" s="2">
        <f t="shared" si="12"/>
        <v>0.19860797149722353</v>
      </c>
      <c r="K22" s="2">
        <f t="shared" si="12"/>
        <v>-2.1159783161796675E-2</v>
      </c>
      <c r="L22" s="2">
        <f>AI16-AI$15</f>
        <v>0.20798041221728428</v>
      </c>
      <c r="X22" s="2">
        <f>K$5-$J$5</f>
        <v>44321</v>
      </c>
      <c r="Y22" s="2">
        <f>L$5-$J$5</f>
        <v>924</v>
      </c>
      <c r="AB22" s="2">
        <v>6.5661847978149362E-2</v>
      </c>
      <c r="AC22" s="2">
        <v>3.9035540603557392E-2</v>
      </c>
      <c r="AE22" s="2">
        <v>308404</v>
      </c>
      <c r="AF22" s="2">
        <v>442198</v>
      </c>
      <c r="AG22" s="2">
        <v>0.25681500233162347</v>
      </c>
      <c r="AH22" s="2">
        <v>0.36822829924721873</v>
      </c>
      <c r="AI22" s="2">
        <v>-0.43382705801481175</v>
      </c>
    </row>
    <row r="23" spans="1:35" x14ac:dyDescent="0.25">
      <c r="A23" s="1" t="s">
        <v>9</v>
      </c>
      <c r="B23" s="1" t="s">
        <v>11</v>
      </c>
      <c r="C23" s="2">
        <v>12451</v>
      </c>
      <c r="D23" s="2">
        <v>-1325</v>
      </c>
      <c r="E23" s="2">
        <f t="shared" ref="E23:H29" si="13">AB17-AB$15</f>
        <v>0.62755009415438556</v>
      </c>
      <c r="F23" s="2">
        <f t="shared" si="13"/>
        <v>3.1692693554712659E-2</v>
      </c>
      <c r="G23" s="2">
        <v>0.3949845394952437</v>
      </c>
      <c r="H23" s="2">
        <f t="shared" si="13"/>
        <v>-25522</v>
      </c>
      <c r="I23" s="2">
        <f t="shared" si="12"/>
        <v>-21921</v>
      </c>
      <c r="J23" s="2">
        <f t="shared" si="12"/>
        <v>0.29124949124949129</v>
      </c>
      <c r="K23" s="2">
        <f t="shared" si="12"/>
        <v>0.22383852437708374</v>
      </c>
      <c r="L23" s="2">
        <f t="shared" si="12"/>
        <v>1.9745581193189615E-2</v>
      </c>
      <c r="X23" s="2">
        <v>44321</v>
      </c>
      <c r="Y23" s="2">
        <v>924</v>
      </c>
      <c r="AB23" s="2">
        <v>0.71271116982886218</v>
      </c>
      <c r="AC23" s="2">
        <v>4.2570369554846048E-2</v>
      </c>
      <c r="AE23" s="2">
        <v>67185</v>
      </c>
      <c r="AF23" s="2">
        <v>69496</v>
      </c>
      <c r="AG23" s="2">
        <v>0.82186502256963556</v>
      </c>
      <c r="AH23" s="2">
        <v>0.85013517315620146</v>
      </c>
      <c r="AI23" s="2">
        <v>-3.4397558978938751E-2</v>
      </c>
    </row>
    <row r="24" spans="1:35" x14ac:dyDescent="0.25">
      <c r="A24" s="1" t="s">
        <v>9</v>
      </c>
      <c r="B24" s="1" t="s">
        <v>12</v>
      </c>
      <c r="C24" s="2">
        <v>13996</v>
      </c>
      <c r="D24" s="2">
        <v>2289</v>
      </c>
      <c r="E24" s="2">
        <f t="shared" si="13"/>
        <v>0.12189455740180379</v>
      </c>
      <c r="F24" s="2">
        <f t="shared" si="13"/>
        <v>1.2401549403360995E-2</v>
      </c>
      <c r="G24" s="2">
        <v>0.22903193108212283</v>
      </c>
      <c r="H24" s="2">
        <f t="shared" si="13"/>
        <v>33394</v>
      </c>
      <c r="I24" s="2">
        <f t="shared" si="12"/>
        <v>74</v>
      </c>
      <c r="J24" s="2">
        <f t="shared" si="12"/>
        <v>0.17271358874619747</v>
      </c>
      <c r="K24" s="2">
        <f t="shared" si="12"/>
        <v>-0.14258951847267071</v>
      </c>
      <c r="L24" s="2">
        <f t="shared" si="12"/>
        <v>0.32600743857982228</v>
      </c>
    </row>
    <row r="25" spans="1:35" x14ac:dyDescent="0.25">
      <c r="A25" s="1" t="s">
        <v>9</v>
      </c>
      <c r="B25" s="1" t="s">
        <v>13</v>
      </c>
      <c r="C25" s="2">
        <v>13976</v>
      </c>
      <c r="D25" s="2">
        <v>10722</v>
      </c>
      <c r="E25" s="2">
        <f t="shared" si="13"/>
        <v>0.17747254887107672</v>
      </c>
      <c r="F25" s="2">
        <f t="shared" si="13"/>
        <v>0.13719681287154123</v>
      </c>
      <c r="G25" s="2">
        <v>-0.17768135637380511</v>
      </c>
      <c r="H25" s="2">
        <f t="shared" si="13"/>
        <v>-14120</v>
      </c>
      <c r="I25" s="2">
        <f t="shared" si="12"/>
        <v>2845</v>
      </c>
      <c r="J25" s="2">
        <f t="shared" si="12"/>
        <v>-0.21385884175929737</v>
      </c>
      <c r="K25" s="2">
        <f t="shared" si="12"/>
        <v>1.1320103608922327E-2</v>
      </c>
      <c r="L25" s="2">
        <f t="shared" si="12"/>
        <v>-0.38510200159098235</v>
      </c>
      <c r="Y25" s="2">
        <f>L$5-$K$5</f>
        <v>-43397</v>
      </c>
    </row>
    <row r="26" spans="1:35" x14ac:dyDescent="0.25">
      <c r="A26" s="1" t="s">
        <v>9</v>
      </c>
      <c r="B26" s="1" t="s">
        <v>14</v>
      </c>
      <c r="C26" s="2">
        <v>21444</v>
      </c>
      <c r="D26" s="2">
        <v>8317</v>
      </c>
      <c r="E26" s="2">
        <f t="shared" si="13"/>
        <v>0.71448217991427876</v>
      </c>
      <c r="F26" s="2">
        <f t="shared" si="13"/>
        <v>0.2888563539798108</v>
      </c>
      <c r="G26" s="2">
        <v>8.7816524989654532E-2</v>
      </c>
      <c r="H26" s="2">
        <f t="shared" si="13"/>
        <v>-19469</v>
      </c>
      <c r="I26" s="2">
        <f t="shared" si="12"/>
        <v>-16503</v>
      </c>
      <c r="J26" s="2">
        <f t="shared" si="12"/>
        <v>0.22783499650783601</v>
      </c>
      <c r="K26" s="2">
        <f t="shared" si="12"/>
        <v>0.18573689684800787</v>
      </c>
      <c r="L26" s="2">
        <f t="shared" si="12"/>
        <v>5.5969835360338838E-3</v>
      </c>
      <c r="Y26" s="2">
        <v>-43397</v>
      </c>
    </row>
    <row r="27" spans="1:35" x14ac:dyDescent="0.25">
      <c r="A27" s="1" t="s">
        <v>9</v>
      </c>
      <c r="B27" s="1" t="s">
        <v>15</v>
      </c>
      <c r="C27" s="2">
        <v>24885</v>
      </c>
      <c r="D27" s="2">
        <v>-853</v>
      </c>
      <c r="E27" s="2">
        <f t="shared" si="13"/>
        <v>0.447336116131892</v>
      </c>
      <c r="F27" s="2">
        <f t="shared" si="13"/>
        <v>-2.712788388141818E-3</v>
      </c>
      <c r="G27" s="2">
        <v>0.42265590130746722</v>
      </c>
      <c r="H27" s="2">
        <f t="shared" si="13"/>
        <v>-2181</v>
      </c>
      <c r="I27" s="2">
        <f t="shared" si="12"/>
        <v>-18077</v>
      </c>
      <c r="J27" s="2">
        <f t="shared" si="12"/>
        <v>0.14393216881719695</v>
      </c>
      <c r="K27" s="2">
        <f t="shared" si="12"/>
        <v>-0.15611518631447097</v>
      </c>
      <c r="L27" s="2">
        <f t="shared" si="12"/>
        <v>0.32458026222364977</v>
      </c>
    </row>
    <row r="28" spans="1:35" x14ac:dyDescent="0.25">
      <c r="A28" s="1" t="s">
        <v>9</v>
      </c>
      <c r="B28" s="1" t="s">
        <v>16</v>
      </c>
      <c r="C28" s="2">
        <v>72080</v>
      </c>
      <c r="D28" s="2">
        <v>43468</v>
      </c>
      <c r="E28" s="2">
        <f t="shared" si="13"/>
        <v>-2.6211710562075843E-2</v>
      </c>
      <c r="F28" s="2">
        <f t="shared" si="13"/>
        <v>-7.2132723119221892E-3</v>
      </c>
      <c r="G28" s="2">
        <v>-9.1097143597151875E-2</v>
      </c>
      <c r="H28" s="2">
        <f t="shared" si="13"/>
        <v>256162</v>
      </c>
      <c r="I28" s="2">
        <f t="shared" si="12"/>
        <v>398407</v>
      </c>
      <c r="J28" s="2">
        <f t="shared" si="12"/>
        <v>-0.45193550641888525</v>
      </c>
      <c r="K28" s="2">
        <f t="shared" si="12"/>
        <v>-0.22587019485127541</v>
      </c>
      <c r="L28" s="2">
        <f t="shared" si="12"/>
        <v>-0.59559345286952636</v>
      </c>
    </row>
    <row r="29" spans="1:35" x14ac:dyDescent="0.25">
      <c r="A29" s="1" t="s">
        <v>9</v>
      </c>
      <c r="B29" s="1" t="s">
        <v>17</v>
      </c>
      <c r="C29" s="2">
        <v>51490</v>
      </c>
      <c r="D29" s="2">
        <v>71</v>
      </c>
      <c r="E29" s="2">
        <f t="shared" si="13"/>
        <v>0.62083761128863701</v>
      </c>
      <c r="F29" s="2">
        <f t="shared" si="13"/>
        <v>-3.6784433606335334E-3</v>
      </c>
      <c r="G29" s="2">
        <v>0.44366615352207694</v>
      </c>
      <c r="H29" s="2">
        <f t="shared" si="13"/>
        <v>14943</v>
      </c>
      <c r="I29" s="2">
        <f t="shared" si="12"/>
        <v>25705</v>
      </c>
      <c r="J29" s="2">
        <f t="shared" si="12"/>
        <v>0.11311451381912685</v>
      </c>
      <c r="K29" s="2">
        <f t="shared" si="12"/>
        <v>0.25603667905770733</v>
      </c>
      <c r="L29" s="2">
        <f t="shared" si="12"/>
        <v>-0.19616395383365334</v>
      </c>
    </row>
    <row r="30" spans="1:35" x14ac:dyDescent="0.25">
      <c r="A30" s="1" t="s">
        <v>10</v>
      </c>
      <c r="B30" s="1" t="s">
        <v>11</v>
      </c>
      <c r="C30" s="2">
        <v>-285399</v>
      </c>
      <c r="D30" s="2">
        <v>-38966</v>
      </c>
      <c r="E30" s="2">
        <f>AB17-AB$16</f>
        <v>0.19883398990844381</v>
      </c>
      <c r="F30" s="2">
        <f>AC17-AC$16</f>
        <v>7.6566688187502396E-3</v>
      </c>
      <c r="G30" s="2">
        <v>2.6345376098862894E-2</v>
      </c>
      <c r="H30" s="2">
        <f>AE17-AE$16</f>
        <v>-504219</v>
      </c>
      <c r="I30" s="2">
        <f t="shared" ref="I30:L36" si="14">AF17-AF$16</f>
        <v>-312756</v>
      </c>
      <c r="J30" s="2">
        <f t="shared" si="14"/>
        <v>9.2641519752267754E-2</v>
      </c>
      <c r="K30" s="2">
        <f t="shared" si="14"/>
        <v>0.24499830753888041</v>
      </c>
      <c r="L30" s="2">
        <f>AI17-AI$16</f>
        <v>-0.18823483102409466</v>
      </c>
      <c r="Q30" s="2">
        <f t="shared" ref="Q30:Y30" si="15">D$2-$C$2</f>
        <v>629</v>
      </c>
      <c r="R30" s="2">
        <f t="shared" si="15"/>
        <v>298479</v>
      </c>
      <c r="S30" s="2">
        <f t="shared" si="15"/>
        <v>13080</v>
      </c>
      <c r="T30" s="2">
        <f t="shared" si="15"/>
        <v>14625</v>
      </c>
      <c r="U30" s="2">
        <f t="shared" si="15"/>
        <v>14605</v>
      </c>
      <c r="V30" s="2">
        <f t="shared" si="15"/>
        <v>22073</v>
      </c>
      <c r="W30" s="2">
        <f t="shared" si="15"/>
        <v>25514</v>
      </c>
      <c r="X30" s="2">
        <f t="shared" si="15"/>
        <v>72709</v>
      </c>
      <c r="Y30" s="2">
        <f t="shared" si="15"/>
        <v>52119</v>
      </c>
    </row>
    <row r="31" spans="1:35" x14ac:dyDescent="0.25">
      <c r="A31" s="1" t="s">
        <v>10</v>
      </c>
      <c r="B31" s="1" t="s">
        <v>12</v>
      </c>
      <c r="C31" s="2">
        <v>-283854</v>
      </c>
      <c r="D31" s="2">
        <v>-35352</v>
      </c>
      <c r="E31" s="2">
        <f t="shared" ref="E31:H36" si="16">AB18-AB$16</f>
        <v>-0.30682154684413793</v>
      </c>
      <c r="F31" s="2">
        <f t="shared" si="16"/>
        <v>-1.1634475332601424E-2</v>
      </c>
      <c r="G31" s="2">
        <v>-0.13960723231425798</v>
      </c>
      <c r="H31" s="2">
        <f t="shared" si="16"/>
        <v>-445303</v>
      </c>
      <c r="I31" s="2">
        <f t="shared" si="14"/>
        <v>-290761</v>
      </c>
      <c r="J31" s="2">
        <f t="shared" si="14"/>
        <v>-2.5894382751026068E-2</v>
      </c>
      <c r="K31" s="2">
        <f t="shared" si="14"/>
        <v>-0.12142973531087403</v>
      </c>
      <c r="L31" s="2">
        <f t="shared" si="14"/>
        <v>0.11802702636253803</v>
      </c>
      <c r="Q31" s="2">
        <v>629</v>
      </c>
      <c r="R31" s="2">
        <v>298479</v>
      </c>
      <c r="S31" s="2">
        <v>13080</v>
      </c>
      <c r="T31" s="2">
        <v>14625</v>
      </c>
      <c r="U31" s="2">
        <v>14605</v>
      </c>
      <c r="V31" s="2">
        <v>22073</v>
      </c>
      <c r="W31" s="2">
        <v>25514</v>
      </c>
      <c r="X31" s="2">
        <v>72709</v>
      </c>
      <c r="Y31" s="2">
        <v>52119</v>
      </c>
    </row>
    <row r="32" spans="1:35" x14ac:dyDescent="0.25">
      <c r="A32" s="1" t="s">
        <v>10</v>
      </c>
      <c r="B32" s="1" t="s">
        <v>13</v>
      </c>
      <c r="C32" s="2">
        <v>-283874</v>
      </c>
      <c r="D32" s="2">
        <v>-26919</v>
      </c>
      <c r="E32" s="2">
        <f t="shared" si="16"/>
        <v>-0.25124355537486498</v>
      </c>
      <c r="F32" s="2">
        <f t="shared" si="16"/>
        <v>0.11316078813557881</v>
      </c>
      <c r="G32" s="2">
        <v>-0.54632051977018592</v>
      </c>
      <c r="H32" s="2">
        <f t="shared" si="16"/>
        <v>-492817</v>
      </c>
      <c r="I32" s="2">
        <f t="shared" si="14"/>
        <v>-287990</v>
      </c>
      <c r="J32" s="2">
        <f t="shared" si="14"/>
        <v>-0.4124668132565209</v>
      </c>
      <c r="K32" s="2">
        <f t="shared" si="14"/>
        <v>3.2479886770719002E-2</v>
      </c>
      <c r="L32" s="2">
        <f t="shared" si="14"/>
        <v>-0.59308241380826665</v>
      </c>
    </row>
    <row r="33" spans="1:25" x14ac:dyDescent="0.25">
      <c r="A33" s="1" t="s">
        <v>10</v>
      </c>
      <c r="B33" s="1" t="s">
        <v>14</v>
      </c>
      <c r="C33" s="2">
        <v>-276406</v>
      </c>
      <c r="D33" s="2">
        <v>-29324</v>
      </c>
      <c r="E33" s="2">
        <f t="shared" si="16"/>
        <v>0.28576607566833701</v>
      </c>
      <c r="F33" s="2">
        <f t="shared" si="16"/>
        <v>0.26482032924384835</v>
      </c>
      <c r="G33" s="2">
        <v>-0.28082263840672628</v>
      </c>
      <c r="H33" s="2">
        <f t="shared" si="16"/>
        <v>-498166</v>
      </c>
      <c r="I33" s="2">
        <f t="shared" si="14"/>
        <v>-307338</v>
      </c>
      <c r="J33" s="2">
        <f t="shared" si="14"/>
        <v>2.9227025010612473E-2</v>
      </c>
      <c r="K33" s="2">
        <f t="shared" si="14"/>
        <v>0.20689668000980455</v>
      </c>
      <c r="L33" s="2">
        <f t="shared" si="14"/>
        <v>-0.20238342868125039</v>
      </c>
      <c r="R33" s="2">
        <f t="shared" ref="R33:Y33" si="17">E$2-$D$2</f>
        <v>297850</v>
      </c>
      <c r="S33" s="2">
        <f t="shared" si="17"/>
        <v>12451</v>
      </c>
      <c r="T33" s="2">
        <f t="shared" si="17"/>
        <v>13996</v>
      </c>
      <c r="U33" s="2">
        <f t="shared" si="17"/>
        <v>13976</v>
      </c>
      <c r="V33" s="2">
        <f t="shared" si="17"/>
        <v>21444</v>
      </c>
      <c r="W33" s="2">
        <f t="shared" si="17"/>
        <v>24885</v>
      </c>
      <c r="X33" s="2">
        <f t="shared" si="17"/>
        <v>72080</v>
      </c>
      <c r="Y33" s="2">
        <f t="shared" si="17"/>
        <v>51490</v>
      </c>
    </row>
    <row r="34" spans="1:25" x14ac:dyDescent="0.25">
      <c r="A34" s="1" t="s">
        <v>10</v>
      </c>
      <c r="B34" s="1" t="s">
        <v>15</v>
      </c>
      <c r="C34" s="2">
        <v>-272965</v>
      </c>
      <c r="D34" s="2">
        <v>-38494</v>
      </c>
      <c r="E34" s="2">
        <f t="shared" si="16"/>
        <v>1.8620011885950305E-2</v>
      </c>
      <c r="F34" s="2">
        <f t="shared" si="16"/>
        <v>-2.6748813124104237E-2</v>
      </c>
      <c r="G34" s="2">
        <v>5.401673791108641E-2</v>
      </c>
      <c r="H34" s="2">
        <f t="shared" si="16"/>
        <v>-480878</v>
      </c>
      <c r="I34" s="2">
        <f t="shared" si="14"/>
        <v>-308912</v>
      </c>
      <c r="J34" s="2">
        <f t="shared" si="14"/>
        <v>-5.4675802680026586E-2</v>
      </c>
      <c r="K34" s="2">
        <f t="shared" si="14"/>
        <v>-0.13495540315267429</v>
      </c>
      <c r="L34" s="2">
        <f t="shared" si="14"/>
        <v>0.11659985000636552</v>
      </c>
      <c r="R34" s="2">
        <v>297850</v>
      </c>
      <c r="S34" s="2">
        <v>12451</v>
      </c>
      <c r="T34" s="2">
        <v>13996</v>
      </c>
      <c r="U34" s="2">
        <v>13976</v>
      </c>
      <c r="V34" s="2">
        <v>21444</v>
      </c>
      <c r="W34" s="2">
        <v>24885</v>
      </c>
      <c r="X34" s="2">
        <v>72080</v>
      </c>
      <c r="Y34" s="2">
        <v>51490</v>
      </c>
    </row>
    <row r="35" spans="1:25" x14ac:dyDescent="0.25">
      <c r="A35" s="1" t="s">
        <v>10</v>
      </c>
      <c r="B35" s="1" t="s">
        <v>16</v>
      </c>
      <c r="C35" s="2">
        <v>-225770</v>
      </c>
      <c r="D35" s="2">
        <v>5827</v>
      </c>
      <c r="E35" s="2">
        <f t="shared" si="16"/>
        <v>-0.45492781480801758</v>
      </c>
      <c r="F35" s="2">
        <f t="shared" si="16"/>
        <v>-3.1249297047884608E-2</v>
      </c>
      <c r="G35" s="2">
        <v>-0.45973630699353268</v>
      </c>
      <c r="H35" s="2">
        <f t="shared" si="16"/>
        <v>-222535</v>
      </c>
      <c r="I35" s="2">
        <f t="shared" si="14"/>
        <v>107572</v>
      </c>
      <c r="J35" s="2">
        <f t="shared" si="14"/>
        <v>-0.65054347791610878</v>
      </c>
      <c r="K35" s="2">
        <f t="shared" si="14"/>
        <v>-0.20471041168947873</v>
      </c>
      <c r="L35" s="2">
        <f t="shared" si="14"/>
        <v>-0.80357386508681061</v>
      </c>
    </row>
    <row r="36" spans="1:25" x14ac:dyDescent="0.25">
      <c r="A36" s="1" t="s">
        <v>10</v>
      </c>
      <c r="B36" s="1" t="s">
        <v>17</v>
      </c>
      <c r="C36" s="2">
        <v>-246360</v>
      </c>
      <c r="D36" s="2">
        <v>-37570</v>
      </c>
      <c r="E36" s="2">
        <f t="shared" si="16"/>
        <v>0.19212150704269526</v>
      </c>
      <c r="F36" s="2">
        <f t="shared" si="16"/>
        <v>-2.7714468096595953E-2</v>
      </c>
      <c r="G36" s="2">
        <v>7.5026990125696136E-2</v>
      </c>
      <c r="H36" s="2">
        <f t="shared" si="16"/>
        <v>-463754</v>
      </c>
      <c r="I36" s="2">
        <f t="shared" si="14"/>
        <v>-265130</v>
      </c>
      <c r="J36" s="2">
        <f t="shared" si="14"/>
        <v>-8.5493457678096685E-2</v>
      </c>
      <c r="K36" s="2">
        <f t="shared" si="14"/>
        <v>0.277196462219504</v>
      </c>
      <c r="L36" s="2">
        <f t="shared" si="14"/>
        <v>-0.40414436605093762</v>
      </c>
      <c r="S36" s="2">
        <f t="shared" ref="S36:Y36" si="18">F$2-$E$2</f>
        <v>-285399</v>
      </c>
      <c r="T36" s="2">
        <f t="shared" si="18"/>
        <v>-283854</v>
      </c>
      <c r="U36" s="2">
        <f t="shared" si="18"/>
        <v>-283874</v>
      </c>
      <c r="V36" s="2">
        <f t="shared" si="18"/>
        <v>-276406</v>
      </c>
      <c r="W36" s="2">
        <f t="shared" si="18"/>
        <v>-272965</v>
      </c>
      <c r="X36" s="2">
        <f t="shared" si="18"/>
        <v>-225770</v>
      </c>
      <c r="Y36" s="2">
        <f t="shared" si="18"/>
        <v>-246360</v>
      </c>
    </row>
    <row r="37" spans="1:25" x14ac:dyDescent="0.25">
      <c r="A37" s="1" t="s">
        <v>11</v>
      </c>
      <c r="B37" s="1" t="s">
        <v>12</v>
      </c>
      <c r="C37" s="2">
        <v>1545</v>
      </c>
      <c r="D37" s="2">
        <v>3614</v>
      </c>
      <c r="E37" s="2">
        <f>AB18-AB$17</f>
        <v>-0.50565553675258168</v>
      </c>
      <c r="F37" s="2">
        <f>AC18-AC$17</f>
        <v>-1.9291144151351663E-2</v>
      </c>
      <c r="G37" s="2">
        <v>-0.16595260841312087</v>
      </c>
      <c r="H37" s="2">
        <f>AE18-AE$17</f>
        <v>58916</v>
      </c>
      <c r="I37" s="2">
        <f t="shared" ref="I37:L42" si="19">AF18-AF$17</f>
        <v>21995</v>
      </c>
      <c r="J37" s="2">
        <f t="shared" si="19"/>
        <v>-0.11853590250329382</v>
      </c>
      <c r="K37" s="2">
        <f t="shared" si="19"/>
        <v>-0.36642804284975444</v>
      </c>
      <c r="L37" s="2">
        <f>AI18-AI$17</f>
        <v>0.3062618573866327</v>
      </c>
      <c r="S37" s="2">
        <v>-285399</v>
      </c>
      <c r="T37" s="2">
        <v>-283854</v>
      </c>
      <c r="U37" s="2">
        <v>-283874</v>
      </c>
      <c r="V37" s="2">
        <v>-276406</v>
      </c>
      <c r="W37" s="2">
        <v>-272965</v>
      </c>
      <c r="X37" s="2">
        <v>-225770</v>
      </c>
      <c r="Y37" s="2">
        <v>-246360</v>
      </c>
    </row>
    <row r="38" spans="1:25" x14ac:dyDescent="0.25">
      <c r="A38" s="1" t="s">
        <v>11</v>
      </c>
      <c r="B38" s="1" t="s">
        <v>13</v>
      </c>
      <c r="C38" s="2">
        <v>1525</v>
      </c>
      <c r="D38" s="2">
        <v>12047</v>
      </c>
      <c r="E38" s="2">
        <f t="shared" ref="E38:H42" si="20">AB19-AB$17</f>
        <v>-0.45007754528330879</v>
      </c>
      <c r="F38" s="2">
        <f t="shared" si="20"/>
        <v>0.10550411931682857</v>
      </c>
      <c r="G38" s="2">
        <v>-0.57266589586904881</v>
      </c>
      <c r="H38" s="2">
        <f t="shared" si="20"/>
        <v>11402</v>
      </c>
      <c r="I38" s="2">
        <f t="shared" si="19"/>
        <v>24766</v>
      </c>
      <c r="J38" s="2">
        <f t="shared" si="19"/>
        <v>-0.50510833300878866</v>
      </c>
      <c r="K38" s="2">
        <f t="shared" si="19"/>
        <v>-0.21251842076816141</v>
      </c>
      <c r="L38" s="2">
        <f t="shared" si="19"/>
        <v>-0.40484758278417199</v>
      </c>
    </row>
    <row r="39" spans="1:25" x14ac:dyDescent="0.25">
      <c r="A39" s="1" t="s">
        <v>11</v>
      </c>
      <c r="B39" s="1" t="s">
        <v>14</v>
      </c>
      <c r="C39" s="2">
        <v>8993</v>
      </c>
      <c r="D39" s="2">
        <v>9642</v>
      </c>
      <c r="E39" s="2">
        <f t="shared" si="20"/>
        <v>8.6932085759893196E-2</v>
      </c>
      <c r="F39" s="2">
        <f t="shared" si="20"/>
        <v>0.25716366042509808</v>
      </c>
      <c r="G39" s="2">
        <v>-0.30716801450558917</v>
      </c>
      <c r="H39" s="2">
        <f t="shared" si="20"/>
        <v>6053</v>
      </c>
      <c r="I39" s="2">
        <f t="shared" si="19"/>
        <v>5418</v>
      </c>
      <c r="J39" s="2">
        <f t="shared" si="19"/>
        <v>-6.3414494741655281E-2</v>
      </c>
      <c r="K39" s="2">
        <f t="shared" si="19"/>
        <v>-3.8101627529075865E-2</v>
      </c>
      <c r="L39" s="2">
        <f t="shared" si="19"/>
        <v>-1.4148597657155731E-2</v>
      </c>
      <c r="T39" s="2">
        <f t="shared" ref="T39:Y39" si="21">G$2-$F$2</f>
        <v>1545</v>
      </c>
      <c r="U39" s="2">
        <f t="shared" si="21"/>
        <v>1525</v>
      </c>
      <c r="V39" s="2">
        <f t="shared" si="21"/>
        <v>8993</v>
      </c>
      <c r="W39" s="2">
        <f t="shared" si="21"/>
        <v>12434</v>
      </c>
      <c r="X39" s="2">
        <f t="shared" si="21"/>
        <v>59629</v>
      </c>
      <c r="Y39" s="2">
        <f t="shared" si="21"/>
        <v>39039</v>
      </c>
    </row>
    <row r="40" spans="1:25" x14ac:dyDescent="0.25">
      <c r="A40" s="1" t="s">
        <v>11</v>
      </c>
      <c r="B40" s="1" t="s">
        <v>15</v>
      </c>
      <c r="C40" s="2">
        <v>12434</v>
      </c>
      <c r="D40" s="2">
        <v>472</v>
      </c>
      <c r="E40" s="2">
        <f t="shared" si="20"/>
        <v>-0.1802139780224935</v>
      </c>
      <c r="F40" s="2">
        <f t="shared" si="20"/>
        <v>-3.4405481942854477E-2</v>
      </c>
      <c r="G40" s="2">
        <v>2.7671361812223516E-2</v>
      </c>
      <c r="H40" s="2">
        <f t="shared" si="20"/>
        <v>23341</v>
      </c>
      <c r="I40" s="2">
        <f t="shared" si="19"/>
        <v>3844</v>
      </c>
      <c r="J40" s="2">
        <f t="shared" si="19"/>
        <v>-0.14731732243229434</v>
      </c>
      <c r="K40" s="2">
        <f t="shared" si="19"/>
        <v>-0.3799537106915547</v>
      </c>
      <c r="L40" s="2">
        <f t="shared" si="19"/>
        <v>0.30483468103046019</v>
      </c>
      <c r="T40" s="2">
        <v>1545</v>
      </c>
      <c r="U40" s="2">
        <v>1525</v>
      </c>
      <c r="V40" s="2">
        <v>8993</v>
      </c>
      <c r="W40" s="2">
        <v>12434</v>
      </c>
      <c r="X40" s="2">
        <v>59629</v>
      </c>
      <c r="Y40" s="2">
        <v>39039</v>
      </c>
    </row>
    <row r="41" spans="1:25" x14ac:dyDescent="0.25">
      <c r="A41" s="1" t="s">
        <v>11</v>
      </c>
      <c r="B41" s="1" t="s">
        <v>16</v>
      </c>
      <c r="C41" s="2">
        <v>59629</v>
      </c>
      <c r="D41" s="2">
        <v>44793</v>
      </c>
      <c r="E41" s="2">
        <f t="shared" si="20"/>
        <v>-0.65376180471646139</v>
      </c>
      <c r="F41" s="2">
        <f t="shared" si="20"/>
        <v>-3.8905965866634848E-2</v>
      </c>
      <c r="G41" s="2">
        <v>-0.48608168309239558</v>
      </c>
      <c r="H41" s="2">
        <f t="shared" si="20"/>
        <v>281684</v>
      </c>
      <c r="I41" s="2">
        <f t="shared" si="19"/>
        <v>420328</v>
      </c>
      <c r="J41" s="2">
        <f t="shared" si="19"/>
        <v>-0.74318499766837653</v>
      </c>
      <c r="K41" s="2">
        <f t="shared" si="19"/>
        <v>-0.44970871922835914</v>
      </c>
      <c r="L41" s="2">
        <f t="shared" si="19"/>
        <v>-0.61533903406271595</v>
      </c>
    </row>
    <row r="42" spans="1:25" x14ac:dyDescent="0.25">
      <c r="A42" s="1" t="s">
        <v>11</v>
      </c>
      <c r="B42" s="1" t="s">
        <v>17</v>
      </c>
      <c r="C42" s="2">
        <v>39039</v>
      </c>
      <c r="D42" s="2">
        <v>1396</v>
      </c>
      <c r="E42" s="2">
        <f t="shared" si="20"/>
        <v>-6.712482865748548E-3</v>
      </c>
      <c r="F42" s="2">
        <f t="shared" si="20"/>
        <v>-3.5371136915346192E-2</v>
      </c>
      <c r="G42" s="2">
        <v>4.8681614026833242E-2</v>
      </c>
      <c r="H42" s="2">
        <f t="shared" si="20"/>
        <v>40465</v>
      </c>
      <c r="I42" s="2">
        <f t="shared" si="19"/>
        <v>47626</v>
      </c>
      <c r="J42" s="2">
        <f t="shared" si="19"/>
        <v>-0.17813497743036444</v>
      </c>
      <c r="K42" s="2">
        <f t="shared" si="19"/>
        <v>3.2198154680623592E-2</v>
      </c>
      <c r="L42" s="2">
        <f t="shared" si="19"/>
        <v>-0.21590953502684296</v>
      </c>
      <c r="U42" s="2">
        <f>H$2-$G$2</f>
        <v>-20</v>
      </c>
      <c r="V42" s="2">
        <f>I$2-$G$2</f>
        <v>7448</v>
      </c>
      <c r="W42" s="2">
        <f>J$2-$G$2</f>
        <v>10889</v>
      </c>
      <c r="X42" s="2">
        <f>K$2-$G$2</f>
        <v>58084</v>
      </c>
      <c r="Y42" s="2">
        <f>L$2-$G$2</f>
        <v>37494</v>
      </c>
    </row>
    <row r="43" spans="1:25" x14ac:dyDescent="0.25">
      <c r="A43" s="1" t="s">
        <v>12</v>
      </c>
      <c r="B43" s="1" t="s">
        <v>13</v>
      </c>
      <c r="C43" s="2">
        <v>-20</v>
      </c>
      <c r="D43" s="2">
        <v>8433</v>
      </c>
      <c r="E43" s="2">
        <f>AB19-AB$18</f>
        <v>5.5577991469272947E-2</v>
      </c>
      <c r="F43" s="2">
        <f>AC19-AC$18</f>
        <v>0.12479526346818023</v>
      </c>
      <c r="G43" s="2">
        <v>-0.40671328745592794</v>
      </c>
      <c r="H43" s="2">
        <f>AE19-AE$18</f>
        <v>-47514</v>
      </c>
      <c r="I43" s="2">
        <f t="shared" ref="I43:L47" si="22">AF19-AF$18</f>
        <v>2771</v>
      </c>
      <c r="J43" s="2">
        <f t="shared" si="22"/>
        <v>-0.38657243050549484</v>
      </c>
      <c r="K43" s="2">
        <f t="shared" si="22"/>
        <v>0.15390962208159303</v>
      </c>
      <c r="L43" s="2">
        <f>AI19-AI$18</f>
        <v>-0.71110944017080469</v>
      </c>
      <c r="U43" s="2">
        <v>-20</v>
      </c>
      <c r="V43" s="2">
        <v>7448</v>
      </c>
      <c r="W43" s="2">
        <v>10889</v>
      </c>
      <c r="X43" s="2">
        <v>58084</v>
      </c>
      <c r="Y43" s="2">
        <v>37494</v>
      </c>
    </row>
    <row r="44" spans="1:25" x14ac:dyDescent="0.25">
      <c r="A44" s="1" t="s">
        <v>12</v>
      </c>
      <c r="B44" s="1" t="s">
        <v>14</v>
      </c>
      <c r="C44" s="2">
        <v>7448</v>
      </c>
      <c r="D44" s="2">
        <v>6028</v>
      </c>
      <c r="E44" s="2">
        <f t="shared" ref="E44:H47" si="23">AB20-AB$18</f>
        <v>0.59258762251247488</v>
      </c>
      <c r="F44" s="2">
        <f t="shared" si="23"/>
        <v>0.27645480457644978</v>
      </c>
      <c r="G44" s="2">
        <v>-0.1412154060924683</v>
      </c>
      <c r="H44" s="2">
        <f t="shared" si="23"/>
        <v>-52863</v>
      </c>
      <c r="I44" s="2">
        <f t="shared" si="22"/>
        <v>-16577</v>
      </c>
      <c r="J44" s="2">
        <f t="shared" si="22"/>
        <v>5.5121407761638541E-2</v>
      </c>
      <c r="K44" s="2">
        <f t="shared" si="22"/>
        <v>0.32832641532067858</v>
      </c>
      <c r="L44" s="2">
        <f t="shared" si="22"/>
        <v>-0.3204104550437884</v>
      </c>
    </row>
    <row r="45" spans="1:25" x14ac:dyDescent="0.25">
      <c r="A45" s="1" t="s">
        <v>12</v>
      </c>
      <c r="B45" s="1" t="s">
        <v>15</v>
      </c>
      <c r="C45" s="2">
        <v>10889</v>
      </c>
      <c r="D45" s="2">
        <v>-3142</v>
      </c>
      <c r="E45" s="2">
        <f t="shared" si="23"/>
        <v>0.32544155873008823</v>
      </c>
      <c r="F45" s="2">
        <f t="shared" si="23"/>
        <v>-1.5114337791502813E-2</v>
      </c>
      <c r="G45" s="2">
        <v>0.19362397022534439</v>
      </c>
      <c r="H45" s="2">
        <f t="shared" si="23"/>
        <v>-35575</v>
      </c>
      <c r="I45" s="2">
        <f t="shared" si="22"/>
        <v>-18151</v>
      </c>
      <c r="J45" s="2">
        <f t="shared" si="22"/>
        <v>-2.8781419929000518E-2</v>
      </c>
      <c r="K45" s="2">
        <f t="shared" si="22"/>
        <v>-1.352566784180026E-2</v>
      </c>
      <c r="L45" s="2">
        <f t="shared" si="22"/>
        <v>-1.4271763561725104E-3</v>
      </c>
      <c r="V45" s="2">
        <f>I$2-$H$2</f>
        <v>7468</v>
      </c>
      <c r="W45" s="2">
        <f>J$2-$H$2</f>
        <v>10909</v>
      </c>
      <c r="X45" s="2">
        <f>K$2-$H$2</f>
        <v>58104</v>
      </c>
      <c r="Y45" s="2">
        <f>L$2-$H$2</f>
        <v>37514</v>
      </c>
    </row>
    <row r="46" spans="1:25" x14ac:dyDescent="0.25">
      <c r="A46" s="1" t="s">
        <v>12</v>
      </c>
      <c r="B46" s="1" t="s">
        <v>16</v>
      </c>
      <c r="C46" s="2">
        <v>58084</v>
      </c>
      <c r="D46" s="2">
        <v>41179</v>
      </c>
      <c r="E46" s="2">
        <f t="shared" si="23"/>
        <v>-0.14810626796387963</v>
      </c>
      <c r="F46" s="2">
        <f t="shared" si="23"/>
        <v>-1.9614821715283184E-2</v>
      </c>
      <c r="G46" s="2">
        <v>-0.32012907467927471</v>
      </c>
      <c r="H46" s="2">
        <f t="shared" si="23"/>
        <v>222768</v>
      </c>
      <c r="I46" s="2">
        <f t="shared" si="22"/>
        <v>398333</v>
      </c>
      <c r="J46" s="2">
        <f t="shared" si="22"/>
        <v>-0.62464909516508271</v>
      </c>
      <c r="K46" s="2">
        <f t="shared" si="22"/>
        <v>-8.3280676378604701E-2</v>
      </c>
      <c r="L46" s="2">
        <f t="shared" si="22"/>
        <v>-0.92160089144934865</v>
      </c>
      <c r="V46" s="2">
        <v>7468</v>
      </c>
      <c r="W46" s="2">
        <v>10909</v>
      </c>
      <c r="X46" s="2">
        <v>58104</v>
      </c>
      <c r="Y46" s="2">
        <v>37514</v>
      </c>
    </row>
    <row r="47" spans="1:25" x14ac:dyDescent="0.25">
      <c r="A47" s="1" t="s">
        <v>12</v>
      </c>
      <c r="B47" s="1" t="s">
        <v>17</v>
      </c>
      <c r="C47" s="2">
        <v>37494</v>
      </c>
      <c r="D47" s="2">
        <v>-2218</v>
      </c>
      <c r="E47" s="2">
        <f t="shared" si="23"/>
        <v>0.49894305388683319</v>
      </c>
      <c r="F47" s="2">
        <f t="shared" si="23"/>
        <v>-1.6079992763994529E-2</v>
      </c>
      <c r="G47" s="2">
        <v>0.21463422243995411</v>
      </c>
      <c r="H47" s="2">
        <f t="shared" si="23"/>
        <v>-18451</v>
      </c>
      <c r="I47" s="2">
        <f t="shared" si="22"/>
        <v>25631</v>
      </c>
      <c r="J47" s="2">
        <f t="shared" si="22"/>
        <v>-5.9599074927070617E-2</v>
      </c>
      <c r="K47" s="2">
        <f t="shared" si="22"/>
        <v>0.39862619753037803</v>
      </c>
      <c r="L47" s="2">
        <f t="shared" si="22"/>
        <v>-0.52217139241347565</v>
      </c>
    </row>
    <row r="48" spans="1:25" x14ac:dyDescent="0.25">
      <c r="A48" s="1" t="s">
        <v>13</v>
      </c>
      <c r="B48" s="1" t="s">
        <v>14</v>
      </c>
      <c r="C48" s="2">
        <v>7468</v>
      </c>
      <c r="D48" s="2">
        <v>-2405</v>
      </c>
      <c r="E48" s="2">
        <f>AB20-AB$19</f>
        <v>0.53700963104320198</v>
      </c>
      <c r="F48" s="2">
        <f>AC20-AC$19</f>
        <v>0.15165954110826954</v>
      </c>
      <c r="G48" s="2">
        <v>0.26549788136345964</v>
      </c>
      <c r="H48" s="2">
        <f>AE20-AE$19</f>
        <v>-5349</v>
      </c>
      <c r="I48" s="2">
        <f t="shared" ref="I48:L51" si="24">AF20-AF$19</f>
        <v>-19348</v>
      </c>
      <c r="J48" s="2">
        <f t="shared" si="24"/>
        <v>0.44169383826713338</v>
      </c>
      <c r="K48" s="2">
        <f t="shared" si="24"/>
        <v>0.17441679323908554</v>
      </c>
      <c r="L48" s="2">
        <f>AI20-AI$19</f>
        <v>0.39069898512701623</v>
      </c>
      <c r="W48" s="2">
        <f>J$2-$I$2</f>
        <v>3441</v>
      </c>
      <c r="X48" s="2">
        <f>K$2-$I$2</f>
        <v>50636</v>
      </c>
      <c r="Y48" s="2">
        <f>L$2-$I$2</f>
        <v>30046</v>
      </c>
    </row>
    <row r="49" spans="1:25" x14ac:dyDescent="0.25">
      <c r="A49" s="1" t="s">
        <v>13</v>
      </c>
      <c r="B49" s="1" t="s">
        <v>15</v>
      </c>
      <c r="C49" s="2">
        <v>10909</v>
      </c>
      <c r="D49" s="2">
        <v>-11575</v>
      </c>
      <c r="E49" s="2">
        <f t="shared" ref="E49:H51" si="25">AB21-AB$19</f>
        <v>0.26986356726081528</v>
      </c>
      <c r="F49" s="2">
        <f t="shared" si="25"/>
        <v>-0.13990960125968305</v>
      </c>
      <c r="G49" s="2">
        <v>0.60033725768127233</v>
      </c>
      <c r="H49" s="2">
        <f t="shared" si="25"/>
        <v>11939</v>
      </c>
      <c r="I49" s="2">
        <f t="shared" si="24"/>
        <v>-20922</v>
      </c>
      <c r="J49" s="2">
        <f t="shared" si="24"/>
        <v>0.35779101057649432</v>
      </c>
      <c r="K49" s="2">
        <f t="shared" si="24"/>
        <v>-0.16743528992339329</v>
      </c>
      <c r="L49" s="2">
        <f t="shared" si="24"/>
        <v>0.70968226381463217</v>
      </c>
      <c r="W49" s="2">
        <v>3441</v>
      </c>
      <c r="X49" s="2">
        <v>50636</v>
      </c>
      <c r="Y49" s="2">
        <v>30046</v>
      </c>
    </row>
    <row r="50" spans="1:25" x14ac:dyDescent="0.25">
      <c r="A50" s="1" t="s">
        <v>13</v>
      </c>
      <c r="B50" s="1" t="s">
        <v>16</v>
      </c>
      <c r="C50" s="2">
        <v>58104</v>
      </c>
      <c r="D50" s="2">
        <v>32746</v>
      </c>
      <c r="E50" s="2">
        <f t="shared" si="25"/>
        <v>-0.20368425943315258</v>
      </c>
      <c r="F50" s="2">
        <f t="shared" si="25"/>
        <v>-0.14441008518346343</v>
      </c>
      <c r="G50" s="2">
        <v>8.6584212776653235E-2</v>
      </c>
      <c r="H50" s="2">
        <f t="shared" si="25"/>
        <v>270282</v>
      </c>
      <c r="I50" s="2">
        <f t="shared" si="24"/>
        <v>395562</v>
      </c>
      <c r="J50" s="2">
        <f t="shared" si="24"/>
        <v>-0.23807666465958788</v>
      </c>
      <c r="K50" s="2">
        <f t="shared" si="24"/>
        <v>-0.23719029846019773</v>
      </c>
      <c r="L50" s="2">
        <f t="shared" si="24"/>
        <v>-0.21049145127854399</v>
      </c>
    </row>
    <row r="51" spans="1:25" x14ac:dyDescent="0.25">
      <c r="A51" s="1" t="s">
        <v>13</v>
      </c>
      <c r="B51" s="1" t="s">
        <v>17</v>
      </c>
      <c r="C51" s="2">
        <v>37514</v>
      </c>
      <c r="D51" s="2">
        <v>-10651</v>
      </c>
      <c r="E51" s="2">
        <f t="shared" si="25"/>
        <v>0.44336506241756024</v>
      </c>
      <c r="F51" s="2">
        <f t="shared" si="25"/>
        <v>-0.14087525623217476</v>
      </c>
      <c r="G51" s="2">
        <v>0.62134750989588206</v>
      </c>
      <c r="H51" s="2">
        <f t="shared" si="25"/>
        <v>29063</v>
      </c>
      <c r="I51" s="2">
        <f t="shared" si="24"/>
        <v>22860</v>
      </c>
      <c r="J51" s="2">
        <f t="shared" si="24"/>
        <v>0.32697335557842422</v>
      </c>
      <c r="K51" s="2">
        <f t="shared" si="24"/>
        <v>0.244716575448785</v>
      </c>
      <c r="L51" s="2">
        <f t="shared" si="24"/>
        <v>0.188938047757329</v>
      </c>
      <c r="X51" s="2">
        <f>K$2-$J$2</f>
        <v>47195</v>
      </c>
      <c r="Y51" s="2">
        <f>L$2-$J$2</f>
        <v>26605</v>
      </c>
    </row>
    <row r="52" spans="1:25" x14ac:dyDescent="0.25">
      <c r="A52" s="1" t="s">
        <v>14</v>
      </c>
      <c r="B52" s="1" t="s">
        <v>15</v>
      </c>
      <c r="C52" s="2">
        <v>3441</v>
      </c>
      <c r="D52" s="2">
        <v>-9170</v>
      </c>
      <c r="E52" s="2">
        <f>AB21-AB$20</f>
        <v>-0.2671460637823867</v>
      </c>
      <c r="F52" s="2">
        <f>AC21-AC$20</f>
        <v>-0.29156914236795262</v>
      </c>
      <c r="G52" s="2">
        <v>0.33483937631781269</v>
      </c>
      <c r="H52" s="2">
        <f>AE21-AE$20</f>
        <v>17288</v>
      </c>
      <c r="I52" s="2">
        <f t="shared" ref="I52:L54" si="26">AF21-AF$20</f>
        <v>-1574</v>
      </c>
      <c r="J52" s="2">
        <f t="shared" si="26"/>
        <v>-8.3902827690639059E-2</v>
      </c>
      <c r="K52" s="2">
        <f t="shared" si="26"/>
        <v>-0.34185208316247884</v>
      </c>
      <c r="L52" s="2">
        <f>AI21-AI$20</f>
        <v>0.31898327868761589</v>
      </c>
      <c r="X52" s="2">
        <v>47195</v>
      </c>
      <c r="Y52" s="2">
        <v>26605</v>
      </c>
    </row>
    <row r="53" spans="1:25" x14ac:dyDescent="0.25">
      <c r="A53" s="1" t="s">
        <v>14</v>
      </c>
      <c r="B53" s="1" t="s">
        <v>16</v>
      </c>
      <c r="C53" s="2">
        <v>50636</v>
      </c>
      <c r="D53" s="2">
        <v>35151</v>
      </c>
      <c r="E53" s="2">
        <f t="shared" ref="E53:H54" si="27">AB22-AB$20</f>
        <v>-0.74069389047635459</v>
      </c>
      <c r="F53" s="2">
        <f t="shared" si="27"/>
        <v>-0.29606962629173295</v>
      </c>
      <c r="G53" s="2">
        <v>-0.17891366858680641</v>
      </c>
      <c r="H53" s="2">
        <f t="shared" si="27"/>
        <v>275631</v>
      </c>
      <c r="I53" s="2">
        <f t="shared" si="26"/>
        <v>414910</v>
      </c>
      <c r="J53" s="2">
        <f t="shared" si="26"/>
        <v>-0.67977050292672125</v>
      </c>
      <c r="K53" s="2">
        <f t="shared" si="26"/>
        <v>-0.41160709169928328</v>
      </c>
      <c r="L53" s="2">
        <f t="shared" si="26"/>
        <v>-0.60119043640556025</v>
      </c>
    </row>
    <row r="54" spans="1:25" x14ac:dyDescent="0.25">
      <c r="A54" s="1" t="s">
        <v>14</v>
      </c>
      <c r="B54" s="1" t="s">
        <v>17</v>
      </c>
      <c r="C54" s="2">
        <v>30046</v>
      </c>
      <c r="D54" s="2">
        <v>-8246</v>
      </c>
      <c r="E54" s="2">
        <f t="shared" si="27"/>
        <v>-9.3644568625641744E-2</v>
      </c>
      <c r="F54" s="2">
        <f t="shared" si="27"/>
        <v>-0.2925347973404443</v>
      </c>
      <c r="G54" s="2">
        <v>0.35584962853242241</v>
      </c>
      <c r="H54" s="2">
        <f t="shared" si="27"/>
        <v>34412</v>
      </c>
      <c r="I54" s="2">
        <f t="shared" si="26"/>
        <v>42208</v>
      </c>
      <c r="J54" s="2">
        <f t="shared" si="26"/>
        <v>-0.11472048268870916</v>
      </c>
      <c r="K54" s="2">
        <f t="shared" si="26"/>
        <v>7.0299782209699457E-2</v>
      </c>
      <c r="L54" s="2">
        <f t="shared" si="26"/>
        <v>-0.20176093736968723</v>
      </c>
      <c r="Y54" s="2">
        <f>L$2-$K$2</f>
        <v>-20590</v>
      </c>
    </row>
    <row r="55" spans="1:25" x14ac:dyDescent="0.25">
      <c r="A55" s="1" t="s">
        <v>15</v>
      </c>
      <c r="B55" s="1" t="s">
        <v>16</v>
      </c>
      <c r="C55" s="2">
        <v>47195</v>
      </c>
      <c r="D55" s="2">
        <v>44321</v>
      </c>
      <c r="E55" s="2">
        <f>AB22-AB$21</f>
        <v>-0.47354782669396789</v>
      </c>
      <c r="F55" s="2">
        <f>AC22-AC$21</f>
        <v>-4.5004839237803712E-3</v>
      </c>
      <c r="G55" s="2">
        <v>-0.51375304490461904</v>
      </c>
      <c r="H55" s="2">
        <f>AE22-AE$21</f>
        <v>258343</v>
      </c>
      <c r="I55" s="2">
        <f t="shared" ref="I55:K55" si="28">AF22-AF$21</f>
        <v>416484</v>
      </c>
      <c r="J55" s="2">
        <f t="shared" si="28"/>
        <v>-0.59586767523608219</v>
      </c>
      <c r="K55" s="2">
        <f t="shared" si="28"/>
        <v>-6.9755008536804441E-2</v>
      </c>
      <c r="L55" s="2">
        <f>AI22-AI$21</f>
        <v>-0.92017371509317614</v>
      </c>
      <c r="Y55" s="2">
        <v>-20590</v>
      </c>
    </row>
    <row r="56" spans="1:25" x14ac:dyDescent="0.25">
      <c r="A56" s="1" t="s">
        <v>15</v>
      </c>
      <c r="B56" s="1" t="s">
        <v>17</v>
      </c>
      <c r="C56" s="2">
        <v>26605</v>
      </c>
      <c r="D56" s="2">
        <v>924</v>
      </c>
      <c r="E56" s="2">
        <f>AB23-AB$21</f>
        <v>0.17350149515674496</v>
      </c>
      <c r="F56" s="2">
        <f>AC23-AC$21</f>
        <v>-9.6565497249171545E-4</v>
      </c>
      <c r="G56" s="2">
        <v>2.1010252214609726E-2</v>
      </c>
      <c r="H56" s="2">
        <f>AE23-AE$21</f>
        <v>17124</v>
      </c>
      <c r="I56" s="2">
        <f t="shared" ref="I56:K56" si="29">AF23-AF$21</f>
        <v>43782</v>
      </c>
      <c r="J56" s="2">
        <f t="shared" si="29"/>
        <v>-3.0817654998070099E-2</v>
      </c>
      <c r="K56" s="2">
        <f t="shared" si="29"/>
        <v>0.41215186537217829</v>
      </c>
      <c r="L56" s="2">
        <f>AI23-AI$21</f>
        <v>-0.52074421605730314</v>
      </c>
    </row>
    <row r="57" spans="1:25" x14ac:dyDescent="0.25">
      <c r="A57" s="1" t="s">
        <v>16</v>
      </c>
      <c r="B57" s="1" t="s">
        <v>17</v>
      </c>
      <c r="C57" s="1">
        <v>-20590</v>
      </c>
      <c r="D57" s="1">
        <v>-43397</v>
      </c>
      <c r="E57" s="2">
        <f>AB23-AB22</f>
        <v>0.64704932185071284</v>
      </c>
      <c r="F57" s="2">
        <f>AC23-AC22</f>
        <v>3.5348289512886558E-3</v>
      </c>
      <c r="G57" s="2">
        <v>0.53476329711922888</v>
      </c>
      <c r="H57" s="2">
        <f>AE23-AE22</f>
        <v>-241219</v>
      </c>
      <c r="I57" s="2">
        <f t="shared" ref="I57:K57" si="30">AF23-AF22</f>
        <v>-372702</v>
      </c>
      <c r="J57" s="2">
        <f t="shared" si="30"/>
        <v>0.5650500202380121</v>
      </c>
      <c r="K57" s="2">
        <f t="shared" si="30"/>
        <v>0.48190687390898274</v>
      </c>
      <c r="L57" s="2">
        <f>AI23-AI22</f>
        <v>0.39942949903587299</v>
      </c>
    </row>
    <row r="61" spans="1:25" x14ac:dyDescent="0.25">
      <c r="P61" s="4">
        <f>D8-$C$8</f>
        <v>0.13277491396956892</v>
      </c>
      <c r="Q61" s="4">
        <f t="shared" ref="Q61:V61" si="31">E8-$C$8</f>
        <v>0.50141407736594967</v>
      </c>
      <c r="R61" s="4">
        <f t="shared" si="31"/>
        <v>0.52775945346481268</v>
      </c>
      <c r="S61" s="4">
        <f t="shared" si="31"/>
        <v>0.36180684505169175</v>
      </c>
      <c r="T61" s="4">
        <f t="shared" si="31"/>
        <v>-4.4906442404236191E-2</v>
      </c>
      <c r="U61" s="4">
        <f t="shared" si="31"/>
        <v>0.22059143895922345</v>
      </c>
      <c r="V61" s="4">
        <f t="shared" si="31"/>
        <v>0.55543081527703619</v>
      </c>
      <c r="W61" s="4">
        <f t="shared" ref="W61:X61" si="32">K8-$C$8</f>
        <v>4.1677770372417045E-2</v>
      </c>
      <c r="X61" s="4">
        <f t="shared" si="32"/>
        <v>0.57644106749164581</v>
      </c>
    </row>
    <row r="62" spans="1:25" x14ac:dyDescent="0.25">
      <c r="F62" s="6"/>
      <c r="G62" s="6"/>
      <c r="H62" s="6"/>
      <c r="I62" s="6"/>
      <c r="J62" s="6"/>
      <c r="K62" s="6"/>
      <c r="P62" s="4"/>
      <c r="Q62" s="4"/>
      <c r="R62" s="4"/>
      <c r="S62" s="4"/>
      <c r="T62" s="4"/>
      <c r="U62" s="4"/>
      <c r="V62" s="4"/>
      <c r="W62" s="4"/>
      <c r="X62" s="4"/>
    </row>
    <row r="63" spans="1:25" x14ac:dyDescent="0.25">
      <c r="L63" s="4"/>
      <c r="Q63" s="2">
        <v>0.13277491396956892</v>
      </c>
      <c r="R63" s="2">
        <v>0.50141407736594967</v>
      </c>
      <c r="S63" s="2">
        <v>0.52775945346481268</v>
      </c>
      <c r="T63" s="2">
        <v>0.36180684505169175</v>
      </c>
      <c r="U63" s="2">
        <v>-4.4906442404236191E-2</v>
      </c>
      <c r="V63" s="2">
        <v>0.22059143895922345</v>
      </c>
      <c r="W63" s="2">
        <v>0.55543081527703619</v>
      </c>
      <c r="X63" s="2">
        <v>4.1677770372417045E-2</v>
      </c>
      <c r="Y63" s="2">
        <v>0.57644106749164581</v>
      </c>
    </row>
    <row r="64" spans="1:25" x14ac:dyDescent="0.25">
      <c r="L64" s="4"/>
    </row>
    <row r="65" spans="2:24" x14ac:dyDescent="0.25">
      <c r="L65" s="4"/>
      <c r="Q65" s="4">
        <f t="shared" ref="Q65:X65" si="33">E8-$D$8</f>
        <v>0.36863916339638081</v>
      </c>
      <c r="R65" s="4">
        <f t="shared" si="33"/>
        <v>0.3949845394952437</v>
      </c>
      <c r="S65" s="4">
        <f t="shared" si="33"/>
        <v>0.22903193108212283</v>
      </c>
      <c r="T65" s="4">
        <f t="shared" si="33"/>
        <v>-0.17768135637380511</v>
      </c>
      <c r="U65" s="4">
        <f t="shared" si="33"/>
        <v>8.7816524989654532E-2</v>
      </c>
      <c r="V65" s="4">
        <f t="shared" si="33"/>
        <v>0.42265590130746722</v>
      </c>
      <c r="W65" s="4">
        <f t="shared" si="33"/>
        <v>-9.1097143597151875E-2</v>
      </c>
      <c r="X65" s="4">
        <f t="shared" si="33"/>
        <v>0.44366615352207694</v>
      </c>
    </row>
    <row r="66" spans="2:24" x14ac:dyDescent="0.25">
      <c r="L66" s="4"/>
      <c r="Q66" s="2">
        <v>0.36863916339638081</v>
      </c>
      <c r="R66" s="2">
        <v>0.3949845394952437</v>
      </c>
      <c r="S66" s="2">
        <v>0.22903193108212283</v>
      </c>
      <c r="T66" s="2">
        <v>-0.17768135637380511</v>
      </c>
      <c r="U66" s="2">
        <v>8.7816524989654532E-2</v>
      </c>
      <c r="V66" s="2">
        <v>0.42265590130746722</v>
      </c>
      <c r="W66" s="2">
        <v>-9.1097143597151875E-2</v>
      </c>
      <c r="X66" s="2">
        <v>0.44366615352207694</v>
      </c>
    </row>
    <row r="67" spans="2:24" x14ac:dyDescent="0.25">
      <c r="L67" s="4"/>
    </row>
    <row r="68" spans="2:24" x14ac:dyDescent="0.25">
      <c r="L68" s="4"/>
      <c r="Q68" s="4">
        <f>F8-$E$8</f>
        <v>2.6345376098862894E-2</v>
      </c>
      <c r="R68" s="4">
        <f t="shared" ref="R68:W68" si="34">G8-$E$8</f>
        <v>-0.13960723231425798</v>
      </c>
      <c r="S68" s="4">
        <f t="shared" si="34"/>
        <v>-0.54632051977018592</v>
      </c>
      <c r="T68" s="4">
        <f t="shared" si="34"/>
        <v>-0.28082263840672628</v>
      </c>
      <c r="U68" s="4">
        <f t="shared" si="34"/>
        <v>5.401673791108641E-2</v>
      </c>
      <c r="V68" s="4">
        <f t="shared" si="34"/>
        <v>-0.45973630699353268</v>
      </c>
      <c r="W68" s="4">
        <f t="shared" si="34"/>
        <v>7.5026990125696136E-2</v>
      </c>
    </row>
    <row r="69" spans="2:24" x14ac:dyDescent="0.25">
      <c r="L69" s="4"/>
      <c r="Q69" s="2">
        <v>2.6345376098862894E-2</v>
      </c>
      <c r="R69" s="2">
        <v>-0.13960723231425798</v>
      </c>
      <c r="S69" s="2">
        <v>-0.54632051977018592</v>
      </c>
      <c r="T69" s="2">
        <v>-0.28082263840672628</v>
      </c>
      <c r="U69" s="2">
        <v>5.401673791108641E-2</v>
      </c>
      <c r="V69" s="2">
        <v>-0.45973630699353268</v>
      </c>
      <c r="W69" s="2">
        <v>7.5026990125696136E-2</v>
      </c>
    </row>
    <row r="70" spans="2:24" x14ac:dyDescent="0.25">
      <c r="L70" s="4"/>
    </row>
    <row r="71" spans="2:24" x14ac:dyDescent="0.25">
      <c r="L71" s="4"/>
      <c r="Q71" s="4">
        <f>G8-$F$8</f>
        <v>-0.16595260841312087</v>
      </c>
      <c r="R71" s="4">
        <f t="shared" ref="R71:V71" si="35">H8-$F$8</f>
        <v>-0.57266589586904881</v>
      </c>
      <c r="S71" s="4">
        <f t="shared" si="35"/>
        <v>-0.30716801450558917</v>
      </c>
      <c r="T71" s="4">
        <f t="shared" si="35"/>
        <v>2.7671361812223516E-2</v>
      </c>
      <c r="U71" s="4">
        <f t="shared" si="35"/>
        <v>-0.48608168309239558</v>
      </c>
      <c r="V71" s="4">
        <f t="shared" si="35"/>
        <v>4.8681614026833242E-2</v>
      </c>
    </row>
    <row r="72" spans="2:24" x14ac:dyDescent="0.25">
      <c r="L72" s="4"/>
      <c r="Q72" s="2">
        <v>-0.16595260841312087</v>
      </c>
      <c r="R72" s="2">
        <v>-0.57266589586904881</v>
      </c>
      <c r="S72" s="2">
        <v>-0.30716801450558917</v>
      </c>
      <c r="T72" s="2">
        <v>2.7671361812223516E-2</v>
      </c>
      <c r="U72" s="2">
        <v>-0.48608168309239558</v>
      </c>
      <c r="V72" s="2">
        <v>4.8681614026833242E-2</v>
      </c>
    </row>
    <row r="74" spans="2:24" x14ac:dyDescent="0.25">
      <c r="Q74" s="4">
        <f>H8-$G$8</f>
        <v>-0.40671328745592794</v>
      </c>
      <c r="R74" s="4">
        <f t="shared" ref="R74:U74" si="36">I8-$G$8</f>
        <v>-0.1412154060924683</v>
      </c>
      <c r="S74" s="4">
        <f t="shared" si="36"/>
        <v>0.19362397022534439</v>
      </c>
      <c r="T74" s="4">
        <f t="shared" si="36"/>
        <v>-0.32012907467927471</v>
      </c>
      <c r="U74" s="4">
        <f t="shared" si="36"/>
        <v>0.21463422243995411</v>
      </c>
    </row>
    <row r="75" spans="2:24" x14ac:dyDescent="0.25">
      <c r="Q75" s="2">
        <v>-0.40671328745592794</v>
      </c>
      <c r="R75" s="2">
        <v>-0.1412154060924683</v>
      </c>
      <c r="S75" s="2">
        <v>0.19362397022534439</v>
      </c>
      <c r="T75" s="2">
        <v>-0.32012907467927471</v>
      </c>
      <c r="U75" s="2">
        <v>0.21463422243995411</v>
      </c>
    </row>
    <row r="76" spans="2:24" x14ac:dyDescent="0.25">
      <c r="C76" s="6" t="s">
        <v>31</v>
      </c>
      <c r="D76" s="6"/>
      <c r="E76" s="6"/>
      <c r="F76" s="6" t="s">
        <v>32</v>
      </c>
      <c r="G76" s="6"/>
      <c r="H76" s="6"/>
    </row>
    <row r="77" spans="2:24" x14ac:dyDescent="0.25">
      <c r="C77" s="2" t="s">
        <v>0</v>
      </c>
      <c r="D77" s="2" t="s">
        <v>1</v>
      </c>
      <c r="E77" s="2" t="s">
        <v>30</v>
      </c>
      <c r="F77" s="2" t="s">
        <v>0</v>
      </c>
      <c r="G77" s="2" t="s">
        <v>1</v>
      </c>
      <c r="H77" s="2" t="s">
        <v>30</v>
      </c>
      <c r="Q77" s="4">
        <f>I8-$H$8</f>
        <v>0.26549788136345964</v>
      </c>
      <c r="R77" s="4">
        <f t="shared" ref="R77:T77" si="37">J8-$H$8</f>
        <v>0.60033725768127233</v>
      </c>
      <c r="S77" s="4">
        <f t="shared" si="37"/>
        <v>8.6584212776653235E-2</v>
      </c>
      <c r="T77" s="4">
        <f t="shared" si="37"/>
        <v>0.62134750989588206</v>
      </c>
    </row>
    <row r="78" spans="2:24" x14ac:dyDescent="0.25">
      <c r="B78" s="2" t="s">
        <v>8</v>
      </c>
      <c r="C78" s="4">
        <v>0.61429999999999996</v>
      </c>
      <c r="D78" s="4">
        <v>0.29189999999999999</v>
      </c>
      <c r="E78" s="4">
        <v>0.90620000000000001</v>
      </c>
      <c r="F78" s="4">
        <v>0.39079999999999998</v>
      </c>
      <c r="G78" s="4">
        <v>0.31290000000000001</v>
      </c>
      <c r="H78" s="4">
        <v>0.70369999999999999</v>
      </c>
      <c r="Q78" s="2">
        <v>0.26549788136345964</v>
      </c>
      <c r="R78" s="2">
        <v>0.60033725768127233</v>
      </c>
      <c r="S78" s="2">
        <v>8.6584212776653235E-2</v>
      </c>
      <c r="T78" s="2">
        <v>0.62134750989588206</v>
      </c>
    </row>
    <row r="79" spans="2:24" x14ac:dyDescent="0.25">
      <c r="B79" s="2" t="s">
        <v>9</v>
      </c>
      <c r="C79" s="4">
        <v>0.67720000000000002</v>
      </c>
      <c r="D79" s="4">
        <v>4.5469999999999997</v>
      </c>
      <c r="E79" s="4">
        <v>5.2241999999999997</v>
      </c>
      <c r="F79" s="4">
        <v>0.34089999999999998</v>
      </c>
      <c r="G79" s="4">
        <v>4.0381999999999998</v>
      </c>
      <c r="H79" s="4">
        <v>4.3791000000000002</v>
      </c>
    </row>
    <row r="80" spans="2:24" x14ac:dyDescent="0.25">
      <c r="B80" s="2" t="s">
        <v>10</v>
      </c>
      <c r="C80" s="4">
        <v>30.462199999999999</v>
      </c>
      <c r="D80" s="4">
        <v>22.631699999999999</v>
      </c>
      <c r="E80" s="4">
        <v>53.093899999999998</v>
      </c>
      <c r="F80" s="4">
        <v>4.1050000000000004</v>
      </c>
      <c r="G80" s="4">
        <v>29.357600000000001</v>
      </c>
      <c r="H80" s="4">
        <v>33.462600000000002</v>
      </c>
      <c r="Q80" s="4">
        <f>J8-$I$8</f>
        <v>0.33483937631781269</v>
      </c>
      <c r="R80" s="4">
        <f t="shared" ref="R80:S80" si="38">K8-$I$8</f>
        <v>-0.17891366858680641</v>
      </c>
      <c r="S80" s="4">
        <f t="shared" si="38"/>
        <v>0.35584962853242241</v>
      </c>
    </row>
    <row r="81" spans="2:19" x14ac:dyDescent="0.25">
      <c r="B81" s="2" t="s">
        <v>11</v>
      </c>
      <c r="C81" s="4">
        <v>1.9222999999999999</v>
      </c>
      <c r="D81" s="4">
        <v>0.74970000000000003</v>
      </c>
      <c r="E81" s="4">
        <v>2.6720000000000002</v>
      </c>
      <c r="F81" s="4">
        <v>0.2084</v>
      </c>
      <c r="G81" s="4">
        <v>1.9785999999999999</v>
      </c>
      <c r="H81" s="4">
        <v>2.1869999999999998</v>
      </c>
      <c r="Q81" s="2">
        <v>0.33483937631781269</v>
      </c>
      <c r="R81" s="2">
        <v>-0.17891366858680641</v>
      </c>
      <c r="S81" s="2">
        <v>0.35584962853242241</v>
      </c>
    </row>
    <row r="82" spans="2:19" x14ac:dyDescent="0.25">
      <c r="B82" s="2" t="s">
        <v>12</v>
      </c>
      <c r="C82" s="4">
        <v>2.0768</v>
      </c>
      <c r="D82" s="4">
        <v>6.4867999999999997</v>
      </c>
      <c r="E82" s="4">
        <v>8.5635999999999992</v>
      </c>
      <c r="F82" s="4">
        <v>0.56979999999999997</v>
      </c>
      <c r="G82" s="4">
        <v>3.8167</v>
      </c>
      <c r="H82" s="4">
        <v>4.3864999999999998</v>
      </c>
    </row>
    <row r="83" spans="2:19" x14ac:dyDescent="0.25">
      <c r="B83" s="2" t="s">
        <v>13</v>
      </c>
      <c r="C83" s="4">
        <v>2.0748000000000002</v>
      </c>
      <c r="D83" s="4">
        <v>1.7374000000000001</v>
      </c>
      <c r="E83" s="4">
        <v>3.8121999999999998</v>
      </c>
      <c r="F83" s="4">
        <v>1.4131</v>
      </c>
      <c r="G83" s="4">
        <v>3.2505000000000002</v>
      </c>
      <c r="H83" s="4">
        <v>4.6635999999999997</v>
      </c>
      <c r="Q83" s="4">
        <f>K8-$J$8</f>
        <v>-0.51375304490461904</v>
      </c>
      <c r="R83" s="4">
        <f>L8-$J$8</f>
        <v>2.1010252214609726E-2</v>
      </c>
    </row>
    <row r="84" spans="2:19" x14ac:dyDescent="0.25">
      <c r="B84" s="2" t="s">
        <v>14</v>
      </c>
      <c r="C84" s="4">
        <v>2.8216000000000001</v>
      </c>
      <c r="D84" s="4">
        <v>0.45569999999999999</v>
      </c>
      <c r="E84" s="4">
        <v>3.2772999999999999</v>
      </c>
      <c r="F84" s="4">
        <v>1.1726000000000001</v>
      </c>
      <c r="G84" s="4">
        <v>1.5562</v>
      </c>
      <c r="H84" s="4">
        <v>2.7288000000000001</v>
      </c>
      <c r="Q84" s="2">
        <v>-0.51375304490461904</v>
      </c>
      <c r="R84" s="2">
        <v>2.1010252214609726E-2</v>
      </c>
    </row>
    <row r="85" spans="2:19" x14ac:dyDescent="0.25">
      <c r="B85" s="2" t="s">
        <v>15</v>
      </c>
      <c r="C85" s="4">
        <v>3.1657000000000002</v>
      </c>
      <c r="D85" s="4">
        <v>1.8404</v>
      </c>
      <c r="E85" s="4">
        <v>5.0061</v>
      </c>
      <c r="F85" s="4">
        <v>0.25559999999999999</v>
      </c>
      <c r="G85" s="4">
        <v>2.3157999999999999</v>
      </c>
      <c r="H85" s="4">
        <v>2.5714000000000001</v>
      </c>
    </row>
    <row r="86" spans="2:19" x14ac:dyDescent="0.25">
      <c r="B86" s="2" t="s">
        <v>16</v>
      </c>
      <c r="C86" s="4">
        <v>7.8852000000000002</v>
      </c>
      <c r="D86" s="4">
        <v>22.955200000000001</v>
      </c>
      <c r="E86" s="4">
        <v>30.840399999999999</v>
      </c>
      <c r="F86" s="4">
        <v>4.6877000000000004</v>
      </c>
      <c r="G86" s="4">
        <v>39.5321</v>
      </c>
      <c r="H86" s="4">
        <v>44.219799999999999</v>
      </c>
      <c r="Q86" s="4">
        <f>L8-$K$8</f>
        <v>0.53476329711922888</v>
      </c>
    </row>
    <row r="87" spans="2:19" x14ac:dyDescent="0.25">
      <c r="B87" s="2" t="s">
        <v>17</v>
      </c>
      <c r="C87" s="4">
        <v>5.8262</v>
      </c>
      <c r="D87" s="4">
        <v>0.89229999999999998</v>
      </c>
      <c r="E87" s="4">
        <v>6.7184999999999997</v>
      </c>
      <c r="F87" s="4">
        <v>0.34799999999999998</v>
      </c>
      <c r="G87" s="4">
        <v>6.6016000000000004</v>
      </c>
      <c r="H87" s="4">
        <v>6.9496000000000002</v>
      </c>
      <c r="Q87" s="2">
        <v>0.53476329711922888</v>
      </c>
    </row>
  </sheetData>
  <mergeCells count="8">
    <mergeCell ref="C76:E76"/>
    <mergeCell ref="F76:H76"/>
    <mergeCell ref="A2:A4"/>
    <mergeCell ref="A5:A7"/>
    <mergeCell ref="AB1:AD1"/>
    <mergeCell ref="AE1:AG1"/>
    <mergeCell ref="F62:H62"/>
    <mergeCell ref="I62:K6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Davis</dc:creator>
  <cp:lastModifiedBy>Charles Drew Minsavage-Davis</cp:lastModifiedBy>
  <dcterms:created xsi:type="dcterms:W3CDTF">2015-06-05T18:17:20Z</dcterms:created>
  <dcterms:modified xsi:type="dcterms:W3CDTF">2024-10-22T17:48:45Z</dcterms:modified>
</cp:coreProperties>
</file>