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banma\OneDrive - POLYSTYLEX SIA\Documents\GITHUB\Northbridge Engineering &amp; Construction Ltd\"/>
    </mc:Choice>
  </mc:AlternateContent>
  <xr:revisionPtr revIDLastSave="0" documentId="13_ncr:1_{42597C1A-5682-4BB4-A0F8-4749321D322B}" xr6:coauthVersionLast="47" xr6:coauthVersionMax="47" xr10:uidLastSave="{00000000-0000-0000-0000-000000000000}"/>
  <bookViews>
    <workbookView xWindow="-108" yWindow="-108" windowWidth="23256" windowHeight="12456" xr2:uid="{825D624A-9947-40EC-AA0E-A57F0FC1B20C}"/>
  </bookViews>
  <sheets>
    <sheet name="Portfolio Cockpit" sheetId="5" r:id="rId1"/>
    <sheet name="Cost &amp; EAC Cockpit" sheetId="2" r:id="rId2"/>
    <sheet name="Cash &amp; Commitments Cockpit" sheetId="7" r:id="rId3"/>
    <sheet name="Support Sheet" sheetId="3" r:id="rId4"/>
    <sheet name="Model_Map" sheetId="1" r:id="rId5"/>
  </sheets>
  <definedNames>
    <definedName name="Slicer_month_key">#N/A</definedName>
    <definedName name="Slicer_region_name">#N/A</definedName>
  </definedNames>
  <calcPr calcId="191029"/>
  <pivotCaches>
    <pivotCache cacheId="1033" r:id="rId6"/>
    <pivotCache cacheId="1036" r:id="rId7"/>
    <pivotCache cacheId="1039" r:id="rId8"/>
    <pivotCache cacheId="1043" r:id="rId9"/>
    <pivotCache cacheId="1046" r:id="rId10"/>
    <pivotCache cacheId="1050" r:id="rId11"/>
    <pivotCache cacheId="1053" r:id="rId12"/>
    <pivotCache cacheId="1056" r:id="rId13"/>
    <pivotCache cacheId="1059" r:id="rId14"/>
    <pivotCache cacheId="1062" r:id="rId15"/>
    <pivotCache cacheId="1065" r:id="rId16"/>
    <pivotCache cacheId="1071" r:id="rId17"/>
  </pivotCaches>
  <extLst>
    <ext xmlns:x14="http://schemas.microsoft.com/office/spreadsheetml/2009/9/main" uri="{876F7934-8845-4945-9796-88D515C7AA90}">
      <x14:pivotCaches>
        <pivotCache cacheId="1042" r:id="rId18"/>
        <pivotCache cacheId="1049"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lient_cf0eb174-21d3-48d8-a6d9-1158e6cced5d" name="dim_client" connection="Query - dim_client"/>
          <x15:modelTable id="dim_company_4dbe1c16-ab2c-4cc8-8840-28bd196b9319" name="dim_company" connection="Query - dim_company"/>
          <x15:modelTable id="dim_date_month_0d5ce2b5-7b34-4803-a3b4-af3039259521" name="dim_date_month" connection="Query - dim_date_month"/>
          <x15:modelTable id="dim_project_9a692e47-ec54-4ab6-8b97-a14e1b185975" name="dim_project" connection="Query - dim_project"/>
          <x15:modelTable id="dim_vendor_60e255dc-0e28-412f-bd79-9f45a8369353" name="dim_vendor" connection="Query - dim_vendor"/>
          <x15:modelTable id="fact_project_month_0a4128f5-c0eb-418d-9a74-3613e1bed682" name="fact_project_month" connection="Query - fact_project_month"/>
          <x15:modelTable id="fact_project_contract_8c74a722-7829-4dfc-868c-cd278659fb05" name="fact_project_contract" connection="Query - fact_project_contract"/>
          <x15:modelTable id="fact_baseline_month_9d69b40e-d363-411b-871a-858caf6c1408" name="fact_baseline_month" connection="Query - fact_baseline_month"/>
          <x15:modelTable id="fact_resource_plan_month_ac4a80b9-7f98-46d5-ac36-9429449bbaf8" name="fact_resource_plan_month" connection="Query - fact_resource_plan_month"/>
          <x15:modelTable id="fact_commitments_6dafadd0-5aab-4abc-a3ce-389dcee4c316" name="fact_commitments" connection="Query - fact_commitments"/>
          <x15:modelTable id="fact_forecast_snapshot_1bb7c3b0-0670-408e-a531-17162dad14d8" name="fact_forecast_snapshot" connection="Query - fact_forecast_snapshot"/>
          <x15:modelTable id="dim_region_15db1c8b-09de-4693-957a-64e051f58b32" name="dim_region" connection="Query - dim_region"/>
        </x15:modelTables>
        <x15:modelRelationships>
          <x15:modelRelationship fromTable="dim_project" fromColumn="company_key" toTable="dim_company" toColumn="company_key"/>
          <x15:modelRelationship fromTable="dim_project" fromColumn="client_key" toTable="dim_client" toColumn="client_key"/>
          <x15:modelRelationship fromTable="dim_project" fromColumn="region_key" toTable="dim_region" toColumn="region_key"/>
          <x15:modelRelationship fromTable="fact_project_month" fromColumn="project_id" toTable="dim_project" toColumn="project_id"/>
          <x15:modelRelationship fromTable="fact_project_month" fromColumn="month_key" toTable="dim_date_month" toColumn="month_key"/>
          <x15:modelRelationship fromTable="fact_project_contract" fromColumn="project_id" toTable="dim_project" toColumn="project_id"/>
          <x15:modelRelationship fromTable="fact_baseline_month" fromColumn="project_id" toTable="dim_project" toColumn="project_id"/>
          <x15:modelRelationship fromTable="fact_baseline_month" fromColumn="month_key" toTable="dim_date_month" toColumn="month_key"/>
          <x15:modelRelationship fromTable="fact_resource_plan_month" fromColumn="month_key" toTable="dim_date_month" toColumn="month_key"/>
          <x15:modelRelationship fromTable="fact_commitments" fromColumn="vendor_key" toTable="dim_vendor" toColumn="vendor_key"/>
          <x15:modelRelationship fromTable="fact_commitments" fromColumn="expected_payment_month_key" toTable="dim_date_month" toColumn="month_key"/>
          <x15:modelRelationship fromTable="fact_forecast_snapshot" fromColumn="project_id" toTable="dim_project" toColumn="project_id"/>
          <x15:modelRelationship fromTable="fact_forecast_snapshot" fromColumn="month_key" toTable="dim_date_month" toColumn="month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3" l="1"/>
  <c r="E34" i="3"/>
  <c r="C34" i="3"/>
  <c r="A34" i="3"/>
  <c r="H8" i="3"/>
  <c r="L15" i="2"/>
  <c r="E5" i="3"/>
  <c r="D5" i="3"/>
  <c r="C5" i="3"/>
  <c r="B5" i="3"/>
  <c r="L1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C4D1E-2EA0-416B-9F42-3F2B6918F177}" keepAlive="1" name="Query - Controlling_TrainingModelCSV" description="Connection to the 'Controlling_TrainingModelCSV' query in the workbook." type="5" refreshedVersion="0" background="1">
    <dbPr connection="Provider=Microsoft.Mashup.OleDb.1;Data Source=$Workbook$;Location=Controlling_TrainingModelCSV;Extended Properties=&quot;&quot;" command="SELECT * FROM [Controlling_TrainingModelCSV]"/>
  </connection>
  <connection id="2" xr16:uid="{19D2723C-E151-4883-B7DF-F0678E8D631F}" name="Query - dim_client" description="Connection to the 'dim_client' query in the workbook." type="100" refreshedVersion="8" minRefreshableVersion="5">
    <extLst>
      <ext xmlns:x15="http://schemas.microsoft.com/office/spreadsheetml/2010/11/main" uri="{DE250136-89BD-433C-8126-D09CA5730AF9}">
        <x15:connection id="052f9b0d-0817-4754-a0e2-a82242da8939">
          <x15:oledbPr connection="Provider=Microsoft.Mashup.OleDb.1;Data Source=$Workbook$;Location=dim_client;Extended Properties=&quot;&quot;">
            <x15:dbTables>
              <x15:dbTable name="dim_client"/>
            </x15:dbTables>
          </x15:oledbPr>
        </x15:connection>
      </ext>
    </extLst>
  </connection>
  <connection id="3" xr16:uid="{CCE58C4E-5E22-49FC-8B21-D68C9D4EFA04}" name="Query - dim_company" description="Connection to the 'dim_company' query in the workbook." type="100" refreshedVersion="8" minRefreshableVersion="5">
    <extLst>
      <ext xmlns:x15="http://schemas.microsoft.com/office/spreadsheetml/2010/11/main" uri="{DE250136-89BD-433C-8126-D09CA5730AF9}">
        <x15:connection id="40613c5a-4923-4ca7-a7d7-19902318c06a">
          <x15:oledbPr connection="Provider=Microsoft.Mashup.OleDb.1;Data Source=$Workbook$;Location=dim_company;Extended Properties=&quot;&quot;">
            <x15:dbTables>
              <x15:dbTable name="dim_company"/>
            </x15:dbTables>
          </x15:oledbPr>
        </x15:connection>
      </ext>
    </extLst>
  </connection>
  <connection id="4" xr16:uid="{8D41F4F4-E6A9-41D2-A715-364C9940E643}" name="Query - dim_date_month" description="Connection to the 'dim_date_month' query in the workbook." type="100" refreshedVersion="8" minRefreshableVersion="5">
    <extLst>
      <ext xmlns:x15="http://schemas.microsoft.com/office/spreadsheetml/2010/11/main" uri="{DE250136-89BD-433C-8126-D09CA5730AF9}">
        <x15:connection id="977ccc51-21a8-4e62-b755-df32d0975f34"/>
      </ext>
    </extLst>
  </connection>
  <connection id="5" xr16:uid="{758248A4-87A4-47CC-823B-B46343AB5AD9}" name="Query - dim_project" description="Connection to the 'dim_project' query in the workbook." type="100" refreshedVersion="8" minRefreshableVersion="5">
    <extLst>
      <ext xmlns:x15="http://schemas.microsoft.com/office/spreadsheetml/2010/11/main" uri="{DE250136-89BD-433C-8126-D09CA5730AF9}">
        <x15:connection id="cbf1c10e-3882-4356-884c-d89075e70348">
          <x15:oledbPr connection="Provider=Microsoft.Mashup.OleDb.1;Data Source=$Workbook$;Location=dim_project;Extended Properties=&quot;&quot;">
            <x15:dbTables>
              <x15:dbTable name="dim_project"/>
            </x15:dbTables>
          </x15:oledbPr>
        </x15:connection>
      </ext>
    </extLst>
  </connection>
  <connection id="6" xr16:uid="{3953F7CD-B645-4B1E-B4DB-DCD12B04C243}" name="Query - dim_region" description="Connection to the 'dim_region' query in the workbook." type="100" refreshedVersion="8" minRefreshableVersion="5">
    <extLst>
      <ext xmlns:x15="http://schemas.microsoft.com/office/spreadsheetml/2010/11/main" uri="{DE250136-89BD-433C-8126-D09CA5730AF9}">
        <x15:connection id="00499e2a-d1b0-4819-b9c9-ce63a288095c">
          <x15:oledbPr connection="Provider=Microsoft.Mashup.OleDb.1;Data Source=$Workbook$;Location=dim_region;Extended Properties=&quot;&quot;">
            <x15:dbTables>
              <x15:dbTable name="dim_region"/>
            </x15:dbTables>
          </x15:oledbPr>
        </x15:connection>
      </ext>
    </extLst>
  </connection>
  <connection id="7" xr16:uid="{F4622520-A161-4AAB-B37D-F5EDD395317B}" name="Query - dim_vendor" description="Connection to the 'dim_vendor' query in the workbook." type="100" refreshedVersion="8" minRefreshableVersion="5">
    <extLst>
      <ext xmlns:x15="http://schemas.microsoft.com/office/spreadsheetml/2010/11/main" uri="{DE250136-89BD-433C-8126-D09CA5730AF9}">
        <x15:connection id="db9fca8a-4bf8-4174-a4d8-6a85638a3744">
          <x15:oledbPr connection="Provider=Microsoft.Mashup.OleDb.1;Data Source=$Workbook$;Location=dim_vendor;Extended Properties=&quot;&quot;">
            <x15:dbTables>
              <x15:dbTable name="dim_vendor"/>
            </x15:dbTables>
          </x15:oledbPr>
        </x15:connection>
      </ext>
    </extLst>
  </connection>
  <connection id="8" xr16:uid="{76161B31-9AA6-419C-BC4A-5EDD470FA6B3}" name="Query - fact_baseline_month" description="Connection to the 'fact_baseline_month' query in the workbook." type="100" refreshedVersion="8" minRefreshableVersion="5">
    <extLst>
      <ext xmlns:x15="http://schemas.microsoft.com/office/spreadsheetml/2010/11/main" uri="{DE250136-89BD-433C-8126-D09CA5730AF9}">
        <x15:connection id="81c6d730-28cb-47f7-9de4-f4bfefdbc24b">
          <x15:oledbPr connection="Provider=Microsoft.Mashup.OleDb.1;Data Source=$Workbook$;Location=fact_baseline_month;Extended Properties=&quot;&quot;">
            <x15:dbTables>
              <x15:dbTable name="fact_baseline_month"/>
            </x15:dbTables>
          </x15:oledbPr>
        </x15:connection>
      </ext>
    </extLst>
  </connection>
  <connection id="9" xr16:uid="{144D2C76-950C-4BC3-97EE-C0E0BC02CC3A}" name="Query - fact_commitments" description="Connection to the 'fact_commitments' query in the workbook." type="100" refreshedVersion="8" minRefreshableVersion="5">
    <extLst>
      <ext xmlns:x15="http://schemas.microsoft.com/office/spreadsheetml/2010/11/main" uri="{DE250136-89BD-433C-8126-D09CA5730AF9}">
        <x15:connection id="cc80d12d-b5a8-4bb1-8985-d355888b47cf">
          <x15:oledbPr connection="Provider=Microsoft.Mashup.OleDb.1;Data Source=$Workbook$;Location=fact_commitments;Extended Properties=&quot;&quot;">
            <x15:dbTables>
              <x15:dbTable name="fact_commitments"/>
            </x15:dbTables>
          </x15:oledbPr>
        </x15:connection>
      </ext>
    </extLst>
  </connection>
  <connection id="10" xr16:uid="{7889B112-1759-4891-9707-D5B15EDC1FAE}" name="Query - fact_forecast_snapshot" description="Connection to the 'fact_forecast_snapshot' query in the workbook." type="100" refreshedVersion="8" minRefreshableVersion="5">
    <extLst>
      <ext xmlns:x15="http://schemas.microsoft.com/office/spreadsheetml/2010/11/main" uri="{DE250136-89BD-433C-8126-D09CA5730AF9}">
        <x15:connection id="121a1154-2e3c-45aa-874e-1a90fc378904">
          <x15:oledbPr connection="Provider=Microsoft.Mashup.OleDb.1;Data Source=$Workbook$;Location=fact_forecast_snapshot;Extended Properties=&quot;&quot;">
            <x15:dbTables>
              <x15:dbTable name="fact_forecast_snapshot"/>
            </x15:dbTables>
          </x15:oledbPr>
        </x15:connection>
      </ext>
    </extLst>
  </connection>
  <connection id="11" xr16:uid="{14153BCA-5057-4F14-856D-5772A1173BB7}" name="Query - fact_project_contract" description="Connection to the 'fact_project_contract' query in the workbook." type="100" refreshedVersion="8" minRefreshableVersion="5">
    <extLst>
      <ext xmlns:x15="http://schemas.microsoft.com/office/spreadsheetml/2010/11/main" uri="{DE250136-89BD-433C-8126-D09CA5730AF9}">
        <x15:connection id="71014fb5-906d-4683-a39f-98919aeae9b8">
          <x15:oledbPr connection="Provider=Microsoft.Mashup.OleDb.1;Data Source=$Workbook$;Location=fact_project_contract;Extended Properties=&quot;&quot;">
            <x15:dbTables>
              <x15:dbTable name="fact_project_contract"/>
            </x15:dbTables>
          </x15:oledbPr>
        </x15:connection>
      </ext>
    </extLst>
  </connection>
  <connection id="12" xr16:uid="{C52A738B-C34B-42B1-8AFA-17286148A027}" name="Query - fact_project_month" description="Connection to the 'fact_project_month' query in the workbook." type="100" refreshedVersion="8" minRefreshableVersion="5">
    <extLst>
      <ext xmlns:x15="http://schemas.microsoft.com/office/spreadsheetml/2010/11/main" uri="{DE250136-89BD-433C-8126-D09CA5730AF9}">
        <x15:connection id="90c56ecf-110b-4ef4-942a-39302bc3b4ac">
          <x15:oledbPr connection="Provider=Microsoft.Mashup.OleDb.1;Data Source=$Workbook$;Location=fact_project_month;Extended Properties=&quot;&quot;">
            <x15:dbTables>
              <x15:dbTable name="fact_project_month"/>
            </x15:dbTables>
          </x15:oledbPr>
        </x15:connection>
      </ext>
    </extLst>
  </connection>
  <connection id="13" xr16:uid="{2AC3FA83-FE26-42F9-AD87-17346CB7EDEA}" name="Query - fact_resource_plan_month" description="Connection to the 'fact_resource_plan_month' query in the workbook." type="100" refreshedVersion="8" minRefreshableVersion="5">
    <extLst>
      <ext xmlns:x15="http://schemas.microsoft.com/office/spreadsheetml/2010/11/main" uri="{DE250136-89BD-433C-8126-D09CA5730AF9}">
        <x15:connection id="5b442c4d-c7fa-4ae8-8ab4-a646bfdd88b7">
          <x15:oledbPr connection="Provider=Microsoft.Mashup.OleDb.1;Data Source=$Workbook$;Location=fact_resource_plan_month;Extended Properties=&quot;&quot;">
            <x15:dbTables>
              <x15:dbTable name="fact_resource_plan_month"/>
            </x15:dbTables>
          </x15:oledbPr>
        </x15:connection>
      </ext>
    </extLst>
  </connection>
  <connection id="14" xr16:uid="{01D36326-9957-4416-9F3F-22C018B790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<sst xmlns="http://schemas.openxmlformats.org/spreadsheetml/2006/main" count="261" uniqueCount="185">
  <si>
    <t>Description</t>
  </si>
  <si>
    <t>Controlling_TrainingModelCSV</t>
  </si>
  <si>
    <t>dim_client</t>
  </si>
  <si>
    <t>dim_company</t>
  </si>
  <si>
    <t>dim_date_month</t>
  </si>
  <si>
    <t>dim_project</t>
  </si>
  <si>
    <t>company_key; client_key; region_key</t>
  </si>
  <si>
    <t>dim_region</t>
  </si>
  <si>
    <t>dim_vendor</t>
  </si>
  <si>
    <t>fact_project_month</t>
  </si>
  <si>
    <t>Fact</t>
  </si>
  <si>
    <t>project_id; month_key; company_key; client_key; region_key</t>
  </si>
  <si>
    <t>fact_baseline_month</t>
  </si>
  <si>
    <t>project_id; month_key</t>
  </si>
  <si>
    <t>fact_resource_plan_month</t>
  </si>
  <si>
    <t>fact_project_contract</t>
  </si>
  <si>
    <t>project_id</t>
  </si>
  <si>
    <t>fact_commitments</t>
  </si>
  <si>
    <t>project_id; vendor_key; po_issue_month_key; expected_payment_month_key</t>
  </si>
  <si>
    <t>fact_forecast_snapshot</t>
  </si>
  <si>
    <t>Table Name</t>
  </si>
  <si>
    <t>Table Type (Dim/Fact)</t>
  </si>
  <si>
    <t>Grain (Fact only)</t>
  </si>
  <si>
    <t>Primary Key</t>
  </si>
  <si>
    <t>Foreign Keys</t>
  </si>
  <si>
    <t>Relationships (From -&gt; To)</t>
  </si>
  <si>
    <t>Active?</t>
  </si>
  <si>
    <t>Hide in Report View?</t>
  </si>
  <si>
    <t>Notes</t>
  </si>
  <si>
    <t>Staging (Do not load)</t>
  </si>
  <si>
    <t>Folder query listing all CSV files (staging only).</t>
  </si>
  <si>
    <t>N/A</t>
  </si>
  <si>
    <t>No</t>
  </si>
  <si>
    <t>Yes</t>
  </si>
  <si>
    <t>Keep as Connection Only. Do not add to Data Model.</t>
  </si>
  <si>
    <t>Dim</t>
  </si>
  <si>
    <t>Client master list (who we work for).</t>
  </si>
  <si>
    <t>client_key</t>
  </si>
  <si>
    <t>—</t>
  </si>
  <si>
    <t>dim_client[client_key] -&gt; dim_project[client_key] (1:*)</t>
  </si>
  <si>
    <t>Company / legal entity (internal).</t>
  </si>
  <si>
    <t>company_key</t>
  </si>
  <si>
    <t>dim_company[company_key] -&gt; dim_project[company_key] (1:*)</t>
  </si>
  <si>
    <t>USA regions (Gulf Coast, West, South, etc.).</t>
  </si>
  <si>
    <t>region_key</t>
  </si>
  <si>
    <t>dim_region[region_key] -&gt; dim_project[region_key] (1:*)</t>
  </si>
  <si>
    <t>Vendor / subcontractor master list.</t>
  </si>
  <si>
    <t>vendor_key</t>
  </si>
  <si>
    <t>dim_vendor[vendor_key] -&gt; fact_commitments[vendor_key] (1:*)</t>
  </si>
  <si>
    <t>Calendar month table for time intelligence.</t>
  </si>
  <si>
    <t>month_key</t>
  </si>
  <si>
    <t>dim_date_month[month_key] -&gt; fact_project_month[month_key] (1:*)</t>
  </si>
  <si>
    <t>Also used by multiple facts. Some relationships may be inactive (see facts).</t>
  </si>
  <si>
    <t>Project master (attributes: company, client, region).</t>
  </si>
  <si>
    <t>dim_project[project_id] -&gt; fact_project_month[project_id] (1:*)</t>
  </si>
  <si>
    <t>This is the main hub for project-related slicing.</t>
  </si>
  <si>
    <t>Monthly actuals &amp; performance (cost, revenue, progress, risk KPIs, etc.).</t>
  </si>
  <si>
    <t>One row per Project per Month</t>
  </si>
  <si>
    <t>project_id + month_key</t>
  </si>
  <si>
    <t>dim_project[project_id] -&gt; fact_project_month[project_id] (1:*); dim_date_month[month_key] -&gt; fact_project_month[month_key] (1:*)</t>
  </si>
  <si>
    <t>Prefer slicing Company/Client/Region via dim_project (avoid duplicate filter paths).</t>
  </si>
  <si>
    <t>Baseline / plan curve by month (planned progress/value).</t>
  </si>
  <si>
    <t>dim_project[project_id] -&gt; fact_baseline_month[project_id] (1:*); dim_date_month[month_key] -&gt; fact_baseline_month[month_key] (1:*)</t>
  </si>
  <si>
    <t>Resource plan by month (planned hours, cost, blended rate).</t>
  </si>
  <si>
    <t>dim_project[project_id] -&gt; fact_resource_plan_month[project_id] (1:*); dim_date_month[month_key] -&gt; fact_resource_plan_month[month_key] (1:*)</t>
  </si>
  <si>
    <t>Project contract snapshot (contract value, COs, budget, planned margin).</t>
  </si>
  <si>
    <t>One row per Project</t>
  </si>
  <si>
    <t>dim_project[project_id] -&gt; fact_project_contract[project_id] (1:*)</t>
  </si>
  <si>
    <t>Purchase orders &amp; commitment lifecycle (committed, invoiced, paid, retainage, status).</t>
  </si>
  <si>
    <t>One row per PO</t>
  </si>
  <si>
    <t>po_id</t>
  </si>
  <si>
    <t>dim_project[project_id] -&gt; fact_commitments[project_id] (1:*); dim_vendor[vendor_key] -&gt; fact_commitments[vendor_key] (1:*); dim_date_month[month_key] -&gt; fact_commitments[po_issue_month_key] (ACTIVE); dim_date_month[month_key] -&gt; fact_commitments[expected_payment_month_key] (INACTIVE)</t>
  </si>
  <si>
    <t>Second date relationship should be inactive; use USERELATIONSHIP in measures (or create a 2nd date table later).</t>
  </si>
  <si>
    <t>Forecast over time with snapshotting (EAC cost, cash in/out) by snapshot month.</t>
  </si>
  <si>
    <t>One row per Project per Month per Snapshot Month</t>
  </si>
  <si>
    <t>project_id + month_key + snapshot_month_key</t>
  </si>
  <si>
    <t>project_id; month_key; snapshot_month_key</t>
  </si>
  <si>
    <t>dim_project[project_id] -&gt; fact_forecast_snapshot[project_id] (1:*); dim_date_month[month_key] -&gt; fact_forecast_snapshot[month_key] (ACTIVE); dim_date_month[month_key] -&gt; fact_forecast_snapshot[snapshot_month_key] (INACTIVE)</t>
  </si>
  <si>
    <t>For snapshot analysis you’ll use USERELATIONSHIP or later create a dedicated Snapshot Date dimension.</t>
  </si>
  <si>
    <t>Purchase order commitments (amounts, status, retainage)</t>
  </si>
  <si>
    <t>One row per PO (po_id)</t>
  </si>
  <si>
    <r>
      <t>dim_project[project_id] -&gt; fact_commitments[project_id] (1:</t>
    </r>
    <r>
      <rPr>
        <i/>
        <sz val="11"/>
        <color theme="1"/>
        <rFont val="Aptos Narrow"/>
        <family val="2"/>
        <charset val="238"/>
        <scheme val="minor"/>
      </rPr>
      <t>) ; dim_vendor[vendor_key] -&gt; fact_commitments[vendor_key] (1:</t>
    </r>
    <r>
      <rPr>
        <sz val="11"/>
        <color theme="1"/>
        <rFont val="Aptos Narrow"/>
        <family val="2"/>
        <charset val="238"/>
        <scheme val="minor"/>
      </rPr>
      <t>) ; dim_date_month[month_key] -&gt; fact_commitments[po_issue_month_key] (1:*)</t>
    </r>
  </si>
  <si>
    <r>
      <t xml:space="preserve">Keep </t>
    </r>
    <r>
      <rPr>
        <b/>
        <sz val="11"/>
        <color theme="1"/>
        <rFont val="Aptos Narrow"/>
        <family val="2"/>
        <charset val="238"/>
        <scheme val="minor"/>
      </rPr>
      <t>only one</t>
    </r>
    <r>
      <rPr>
        <sz val="11"/>
        <color theme="1"/>
        <rFont val="Aptos Narrow"/>
        <family val="2"/>
        <charset val="238"/>
        <scheme val="minor"/>
      </rPr>
      <t xml:space="preserve"> active date relationship. Use po_issue as the default “time”. expected_payment can be added later as role-playing date or inactive.</t>
    </r>
  </si>
  <si>
    <t>Forecast versions (snapshot) with cash in/out and EAC</t>
  </si>
  <si>
    <t>One row per snapshot_month_key + project_id + month_key</t>
  </si>
  <si>
    <t>snapshot_month_key + project_id + month_key</t>
  </si>
  <si>
    <r>
      <t>dim_project[project_id] -&gt; fact_forecast_snapshot[project_id] (1:</t>
    </r>
    <r>
      <rPr>
        <i/>
        <sz val="11"/>
        <color theme="1"/>
        <rFont val="Aptos Narrow"/>
        <family val="2"/>
        <charset val="238"/>
        <scheme val="minor"/>
      </rPr>
      <t>) ; dim_date_month[month_key] -&gt; fact_forecast_snapshot[month_key] (1:</t>
    </r>
    <r>
      <rPr>
        <sz val="11"/>
        <color theme="1"/>
        <rFont val="Aptos Narrow"/>
        <family val="2"/>
        <charset val="238"/>
        <scheme val="minor"/>
      </rPr>
      <t>)</t>
    </r>
  </si>
  <si>
    <r>
      <t xml:space="preserve">This fact has </t>
    </r>
    <r>
      <rPr>
        <b/>
        <sz val="11"/>
        <color theme="1"/>
        <rFont val="Aptos Narrow"/>
        <family val="2"/>
        <charset val="238"/>
        <scheme val="minor"/>
      </rPr>
      <t>two date roles</t>
    </r>
    <r>
      <rPr>
        <sz val="11"/>
        <color theme="1"/>
        <rFont val="Aptos Narrow"/>
        <family val="2"/>
        <charset val="238"/>
        <scheme val="minor"/>
      </rPr>
      <t xml:space="preserve">: “forecast month” (month_key) and “snapshot month” (snapshot_month_key). For now keep </t>
    </r>
    <r>
      <rPr>
        <b/>
        <sz val="11"/>
        <color theme="1"/>
        <rFont val="Aptos Narrow"/>
        <family val="2"/>
        <charset val="238"/>
        <scheme val="minor"/>
      </rPr>
      <t>month_key active</t>
    </r>
    <r>
      <rPr>
        <sz val="11"/>
        <color theme="1"/>
        <rFont val="Aptos Narrow"/>
        <family val="2"/>
        <charset val="238"/>
        <scheme val="minor"/>
      </rPr>
      <t>. Later we can add a copy of dim_date_month as dim_snapshot_month to connect snapshot_month_key (then both can be active).</t>
    </r>
  </si>
  <si>
    <t>Row Labels</t>
  </si>
  <si>
    <t>Grand Total</t>
  </si>
  <si>
    <t>Delaware City Refinery</t>
  </si>
  <si>
    <t>Small Projects Portfolio</t>
  </si>
  <si>
    <t>Other Projects Portfolio</t>
  </si>
  <si>
    <t>Seattle Marine Terminal</t>
  </si>
  <si>
    <t>EAC v. BAC (Forecasted Projects)</t>
  </si>
  <si>
    <t>BAC (Forecasted Projects)</t>
  </si>
  <si>
    <t>EAC (Portfolio, Snapshot)</t>
  </si>
  <si>
    <t>ETC (Forecasted Projects)</t>
  </si>
  <si>
    <t># Forecasted Projects</t>
  </si>
  <si>
    <t>Scope:</t>
  </si>
  <si>
    <t>Selected Snapshot Month</t>
  </si>
  <si>
    <t>forecasted projects</t>
  </si>
  <si>
    <t>Snapshot:</t>
  </si>
  <si>
    <t>Cash In</t>
  </si>
  <si>
    <t>Cash Out</t>
  </si>
  <si>
    <t>Beaumont Petrochem Plant</t>
  </si>
  <si>
    <t>Corporate Modernization Program</t>
  </si>
  <si>
    <t>Houston Marine Terminal</t>
  </si>
  <si>
    <t>Jacksonville Terminal</t>
  </si>
  <si>
    <t>Newark Tank Farm</t>
  </si>
  <si>
    <t>Pascagoula Refinery</t>
  </si>
  <si>
    <t>Salt Lake City Refinery</t>
  </si>
  <si>
    <t>Shared Services Upgrade</t>
  </si>
  <si>
    <t>Wood River Refinery</t>
  </si>
  <si>
    <t>Total Contract (M)</t>
  </si>
  <si>
    <t>Gulf Coast</t>
  </si>
  <si>
    <t>Midwest</t>
  </si>
  <si>
    <t>Northeast</t>
  </si>
  <si>
    <t>Other</t>
  </si>
  <si>
    <t>South</t>
  </si>
  <si>
    <t>West</t>
  </si>
  <si>
    <t>Executive Summary:</t>
  </si>
  <si>
    <t>Portfolio: 13 624M total contract. Concentration: Gulf Coast 24%. Largest project: Jacksonville Terminal 924M.</t>
  </si>
  <si>
    <t>Sum of committed_amount</t>
  </si>
  <si>
    <t>Invoiced Amount</t>
  </si>
  <si>
    <t>Paid Amount</t>
  </si>
  <si>
    <t>Open Commitments</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</si>
  <si>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</si>
  <si>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</si>
  <si>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</si>
  <si>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</si>
  <si>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</si>
  <si>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</si>
  <si>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</si>
  <si>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</si>
  <si>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</si>
  <si>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</si>
  <si>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</si>
  <si>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</si>
  <si>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</si>
  <si>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</si>
  <si>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</si>
  <si>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</si>
  <si>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</si>
  <si>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</si>
  <si>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</si>
  <si>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</si>
  <si>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</si>
  <si>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</si>
  <si>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</si>
  <si>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</si>
  <si>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</si>
  <si>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</si>
  <si>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</si>
  <si>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</si>
  <si>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</si>
  <si>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</si>
  <si>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</si>
  <si>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</si>
  <si>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</si>
  <si>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</si>
  <si>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</si>
  <si>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</si>
  <si>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</si>
  <si>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</si>
  <si>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</si>
  <si>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</si>
  <si>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</si>
  <si>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</si>
  <si>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</si>
  <si>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</si>
  <si>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</si>
  <si>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</si>
  <si>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</si>
  <si>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</si>
  <si>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</si>
  <si>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</si>
  <si>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</si>
  <si>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</si>
  <si>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</si>
  <si>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2027-03</t>
  </si>
  <si>
    <t>2027-05</t>
  </si>
  <si>
    <t>2027-07</t>
  </si>
  <si>
    <t>Committed</t>
  </si>
  <si>
    <t xml:space="preserve">Paid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</si>
</sst>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5" formatCode="#,##0.0,,,&quot;B&quot;"/>
    <numFmt numFmtId="166" formatCode="#,##0.0,,&quot;M&quot;"/>
    <numFmt numFmtId="168" formatCode="#,##0.0"/>
  </numFmts>
  <fonts count="9" x14ac:knownFonts="1">
    <font>
      <sz val="11"/>
      <color theme="1"/>
      <name val="Aptos Narrow"/>
      <family val="2"/>
      <charset val="238"/>
      <scheme val="minor"/>
    </font>
    <font>
      <b/>
      <sz val="11"/>
      <color theme="1"/>
      <name val="Aptos Narrow"/>
      <family val="2"/>
      <charset val="238"/>
      <scheme val="minor"/>
    </font>
    <font>
      <i/>
      <sz val="11"/>
      <color theme="1"/>
      <name val="Aptos Narrow"/>
      <family val="2"/>
      <charset val="238"/>
      <scheme val="minor"/>
    </font>
    <font>
      <sz val="11"/>
      <color theme="1"/>
      <name val="Calibri"/>
      <family val="2"/>
      <charset val="238"/>
    </font>
    <font>
      <sz val="11"/>
      <color rgb="FF6B7280"/>
      <name val="Aptos Narrow"/>
      <family val="2"/>
      <charset val="238"/>
      <scheme val="minor"/>
    </font>
    <font>
      <sz val="11"/>
      <name val="Aptos Narrow"/>
      <family val="2"/>
      <charset val="238"/>
      <scheme val="minor"/>
    </font>
    <font>
      <sz val="12"/>
      <color theme="1"/>
      <name val="Aptos Narrow"/>
      <family val="2"/>
      <scheme val="minor"/>
    </font>
    <font>
      <b/>
      <sz val="12"/>
      <color rgb="FF0B1F33"/>
      <name val="Aptos Narrow"/>
      <family val="2"/>
      <scheme val="minor"/>
    </font>
    <font>
      <sz val="12"/>
      <color rgb="FF6B728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0" xfId="0" applyAlignment="1">
      <alignment vertical="center" wrapText="1"/>
    </xf>
    <xf numFmtId="0" fontId="0" fillId="0" borderId="0" xfId="0" pivotButton="1"/>
    <xf numFmtId="0" fontId="0" fillId="0" borderId="0" xfId="0" applyAlignment="1">
      <alignment horizontal="left"/>
    </xf>
    <xf numFmtId="0" fontId="3" fillId="2" borderId="0" xfId="0" applyFont="1" applyFill="1"/>
    <xf numFmtId="0" fontId="4" fillId="0" borderId="0" xfId="0" applyFont="1" applyAlignment="1">
      <alignment horizontal="center"/>
    </xf>
    <xf numFmtId="0" fontId="4" fillId="0" borderId="0" xfId="0" applyFont="1" applyAlignment="1">
      <alignment horizontal="left"/>
    </xf>
    <xf numFmtId="0" fontId="4" fillId="0" borderId="0" xfId="0" applyFont="1"/>
    <xf numFmtId="0" fontId="4" fillId="0" borderId="0" xfId="0" applyFont="1" applyAlignment="1"/>
    <xf numFmtId="168" fontId="0" fillId="0" borderId="0" xfId="0" applyNumberFormat="1"/>
    <xf numFmtId="0" fontId="0" fillId="0" borderId="0" xfId="0" applyAlignment="1">
      <alignment horizontal="left"/>
    </xf>
    <xf numFmtId="0" fontId="7" fillId="0" borderId="0" xfId="0" applyFont="1" applyAlignment="1">
      <alignment horizontal="left"/>
    </xf>
    <xf numFmtId="0" fontId="8" fillId="0" borderId="0" xfId="0" applyFont="1" applyAlignment="1">
      <alignment horizontal="left" vertical="center" wrapText="1"/>
    </xf>
    <xf numFmtId="0" fontId="6" fillId="0" borderId="0" xfId="0" applyFont="1" applyAlignment="1">
      <alignment horizontal="left" vertical="center" wrapText="1"/>
    </xf>
    <xf numFmtId="0" fontId="0" fillId="2" borderId="0" xfId="0" applyFill="1"/>
    <xf numFmtId="0" fontId="0" fillId="2" borderId="0" xfId="0" applyNumberFormat="1" applyFill="1"/>
    <xf numFmtId="0" fontId="5" fillId="2" borderId="0" xfId="0" applyFont="1" applyFill="1"/>
    <xf numFmtId="165" fontId="5" fillId="2" borderId="0" xfId="0" applyNumberFormat="1" applyFont="1" applyFill="1"/>
    <xf numFmtId="166" fontId="5" fillId="2" borderId="0" xfId="0" applyNumberFormat="1" applyFont="1" applyFill="1"/>
    <xf numFmtId="0" fontId="5" fillId="2" borderId="0" xfId="0" applyNumberFormat="1" applyFont="1" applyFill="1"/>
    <xf numFmtId="0" fontId="5" fillId="2" borderId="0" xfId="0" applyFont="1" applyFill="1" applyAlignment="1">
      <alignment horizontal="left"/>
    </xf>
    <xf numFmtId="3" fontId="5" fillId="2" borderId="0" xfId="0" applyNumberFormat="1" applyFont="1" applyFill="1"/>
  </cellXfs>
  <cellStyles count="1">
    <cellStyle name="Normal" xfId="0" builtinId="0"/>
  </cellStyles>
  <dxfs count="135">
    <dxf>
      <numFmt numFmtId="168" formatCode="#,##0.0"/>
    </dxf>
    <dxf>
      <numFmt numFmtId="168" formatCode="#,##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3" formatCode="#,##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ill>
        <patternFill patternType="solid">
          <bgColor rgb="FF0B1F33"/>
        </patternFill>
      </fill>
    </dxf>
    <dxf>
      <font>
        <b/>
        <i val="0"/>
        <color rgb="FF0B1F33"/>
      </font>
      <fill>
        <patternFill>
          <bgColor rgb="FFE5E7EB"/>
        </patternFill>
      </fill>
      <border>
        <bottom style="thin">
          <color theme="4"/>
        </bottom>
        <vertical/>
        <horizontal/>
      </border>
    </dxf>
    <dxf>
      <font>
        <color theme="1"/>
      </font>
      <fill>
        <patternFill>
          <bgColor rgb="FFFFFFFF"/>
        </patternFill>
      </fill>
      <border>
        <left style="thin">
          <color theme="4"/>
        </left>
        <right style="thin">
          <color theme="4"/>
        </right>
        <top style="thin">
          <color theme="4"/>
        </top>
        <bottom style="thin">
          <color theme="4"/>
        </bottom>
        <vertical/>
        <horizontal/>
      </border>
    </dxf>
    <dxf>
      <numFmt numFmtId="165" formatCode="#,##0.0,,,&quot;B&quot;"/>
    </dxf>
    <dxf>
      <numFmt numFmtId="165" formatCode="#,##0.0,,,&quot;B&quot;"/>
    </dxf>
    <dxf>
      <numFmt numFmtId="167" formatCode="#,##0.00,,,&quot;B&quot;"/>
    </dxf>
    <dxf>
      <numFmt numFmtId="166" formatCode="#,##0.0,,&quot;M&quot;"/>
    </dxf>
    <dxf>
      <numFmt numFmtId="166" formatCode="#,##0.0,,&quot;M&quot;"/>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1" defaultTableStyle="TableStyleMedium2" defaultPivotStyle="PivotStyleLight16">
    <tableStyle name="Nortbridge" pivot="0" table="0" count="10" xr9:uid="{C512731E-8514-44AD-B6C0-6456E874E887}">
      <tableStyleElement type="wholeTable" dxfId="127"/>
      <tableStyleElement type="headerRow" dxfId="126"/>
    </tableStyle>
  </tableStyles>
  <colors>
    <mruColors>
      <color rgb="FF0B1F33"/>
      <color rgb="FF6B7280"/>
      <color rgb="FFCBD5E1"/>
      <color rgb="FFF3F4F6"/>
      <color rgb="FFE5E7EB"/>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4" tint="0.59999389629810485"/>
              <bgColor rgb="FF0B1F3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6B728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ortbridg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2.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3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69" Type="http://schemas.openxmlformats.org/officeDocument/2006/relationships/customXml" Target="../customXml/item42.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72"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5.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73"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2.xml"/><Relationship Id="rId71" Type="http://schemas.openxmlformats.org/officeDocument/2006/relationships/customXml" Target="../customXml/item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[Controlling_TrainingModel.xlsx]Support Sheet!top_projects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solidFill>
                  <a:srgbClr val="0B1F33"/>
                </a:solidFill>
                <a:latin typeface="Calibri" panose="020F0502020204030204" pitchFamily="34" charset="0"/>
                <a:ea typeface="Calibri" panose="020F0502020204030204" pitchFamily="34" charset="0"/>
                <a:cs typeface="Calibri" panose="020F0502020204030204" pitchFamily="34" charset="0"/>
              </a:rPr>
              <a:t>Top Projects — Total Contract</a:t>
            </a:r>
            <a:endParaRPr lang="en-US" b="1">
              <a:solidFill>
                <a:srgbClr val="0B1F33"/>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B72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72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72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B72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 Sheet'!$B$17</c:f>
              <c:strCache>
                <c:ptCount val="1"/>
                <c:pt idx="0">
                  <c:v>Total</c:v>
                </c:pt>
              </c:strCache>
            </c:strRef>
          </c:tx>
          <c:spPr>
            <a:solidFill>
              <a:srgbClr val="6B72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Sheet'!$A$18:$A$28</c:f>
              <c:strCache>
                <c:ptCount val="10"/>
                <c:pt idx="0">
                  <c:v>Jacksonville Terminal</c:v>
                </c:pt>
                <c:pt idx="1">
                  <c:v>Wood River Refinery</c:v>
                </c:pt>
                <c:pt idx="2">
                  <c:v>Shared Services Upgrade</c:v>
                </c:pt>
                <c:pt idx="3">
                  <c:v>Beaumont Petrochem Plant</c:v>
                </c:pt>
                <c:pt idx="4">
                  <c:v>Newark Tank Farm</c:v>
                </c:pt>
                <c:pt idx="5">
                  <c:v>Corporate Modernization Program</c:v>
                </c:pt>
                <c:pt idx="6">
                  <c:v>Pascagoula Refinery</c:v>
                </c:pt>
                <c:pt idx="7">
                  <c:v>Small Projects Portfolio</c:v>
                </c:pt>
                <c:pt idx="8">
                  <c:v>Houston Marine Terminal</c:v>
                </c:pt>
                <c:pt idx="9">
                  <c:v>Salt Lake City Refinery</c:v>
                </c:pt>
              </c:strCache>
            </c:strRef>
          </c:cat>
          <c:val>
            <c:numRef>
              <c:f>'Support Sheet'!$B$18:$B$28</c:f>
              <c:numCache>
                <c:formatCode>#,##0</c:formatCode>
                <c:ptCount val="10"/>
                <c:pt idx="0">
                  <c:v>924.09974698304029</c:v>
                </c:pt>
                <c:pt idx="1">
                  <c:v>884.12948184629511</c:v>
                </c:pt>
                <c:pt idx="2">
                  <c:v>883.39282844381376</c:v>
                </c:pt>
                <c:pt idx="3">
                  <c:v>767.5111207633762</c:v>
                </c:pt>
                <c:pt idx="4">
                  <c:v>549.35230768839722</c:v>
                </c:pt>
                <c:pt idx="5">
                  <c:v>530.92671525190383</c:v>
                </c:pt>
                <c:pt idx="6">
                  <c:v>526.55470186872412</c:v>
                </c:pt>
                <c:pt idx="7">
                  <c:v>510.51852083964377</c:v>
                </c:pt>
                <c:pt idx="8">
                  <c:v>498.07820621624268</c:v>
                </c:pt>
                <c:pt idx="9">
                  <c:v>492.85168206746181</c:v>
                </c:pt>
              </c:numCache>
            </c:numRef>
          </c:val>
          <c:extLst>
            <c:ext xmlns:c16="http://schemas.microsoft.com/office/drawing/2014/chart" uri="{C3380CC4-5D6E-409C-BE32-E72D297353CC}">
              <c16:uniqueId val="{00000000-6303-4AC8-81B3-75850C1FC2AE}"/>
            </c:ext>
          </c:extLst>
        </c:ser>
        <c:dLbls>
          <c:showLegendKey val="0"/>
          <c:showVal val="0"/>
          <c:showCatName val="0"/>
          <c:showSerName val="0"/>
          <c:showPercent val="0"/>
          <c:showBubbleSize val="0"/>
        </c:dLbls>
        <c:gapWidth val="70"/>
        <c:axId val="1934298944"/>
        <c:axId val="1934297504"/>
      </c:barChart>
      <c:catAx>
        <c:axId val="1934298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crossAx val="1934297504"/>
        <c:crosses val="autoZero"/>
        <c:auto val="1"/>
        <c:lblAlgn val="ctr"/>
        <c:lblOffset val="100"/>
        <c:noMultiLvlLbl val="0"/>
      </c:catAx>
      <c:valAx>
        <c:axId val="1934297504"/>
        <c:scaling>
          <c:orientation val="minMax"/>
        </c:scaling>
        <c:delete val="1"/>
        <c:axPos val="t"/>
        <c:numFmt formatCode="#,##0" sourceLinked="1"/>
        <c:majorTickMark val="none"/>
        <c:minorTickMark val="none"/>
        <c:tickLblPos val="nextTo"/>
        <c:crossAx val="193429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[Controlling_TrainingModel.xlsx]Support Sheet!contract_by_region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solidFill>
                  <a:srgbClr val="0B1F33"/>
                </a:solidFill>
                <a:latin typeface="Calibri" panose="020F0502020204030204" pitchFamily="34" charset="0"/>
                <a:ea typeface="Calibri" panose="020F0502020204030204" pitchFamily="34" charset="0"/>
                <a:cs typeface="Calibri" panose="020F0502020204030204" pitchFamily="34" charset="0"/>
              </a:rPr>
              <a:t>Contract Mix by Region</a:t>
            </a:r>
            <a:endParaRPr lang="en-US" sz="1400" b="1">
              <a:solidFill>
                <a:srgbClr val="0B1F33"/>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B1F33"/>
          </a:solidFill>
          <a:ln w="19050">
            <a:solidFill>
              <a:schemeClr val="lt1"/>
            </a:solidFill>
          </a:ln>
          <a:effectLst/>
        </c:spPr>
        <c:dLbl>
          <c:idx val="0"/>
          <c:layout>
            <c:manualLayout>
              <c:x val="8.611111111111111E-2"/>
              <c:y val="-0.10185185185185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6B7280"/>
          </a:solidFill>
          <a:ln w="19050">
            <a:solidFill>
              <a:schemeClr val="lt1"/>
            </a:solidFill>
          </a:ln>
          <a:effectLst/>
        </c:spPr>
        <c:dLbl>
          <c:idx val="0"/>
          <c:layout>
            <c:manualLayout>
              <c:x val="0.11944444444444445"/>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E5E7EB"/>
          </a:solidFill>
          <a:ln w="19050">
            <a:solidFill>
              <a:schemeClr val="lt1"/>
            </a:solidFill>
          </a:ln>
          <a:effectLst/>
        </c:spPr>
        <c:dLbl>
          <c:idx val="0"/>
          <c:layout>
            <c:manualLayout>
              <c:x val="-0.1277777777777778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CBD5E1"/>
          </a:solidFill>
          <a:ln w="19050">
            <a:solidFill>
              <a:schemeClr val="lt1"/>
            </a:solidFill>
          </a:ln>
          <a:effectLst/>
        </c:spPr>
        <c:dLbl>
          <c:idx val="0"/>
          <c:layout>
            <c:manualLayout>
              <c:x val="-0.10555555555555558"/>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3F4F6"/>
          </a:solidFill>
          <a:ln w="19050">
            <a:solidFill>
              <a:schemeClr val="lt1"/>
            </a:solidFill>
          </a:ln>
          <a:effectLst/>
        </c:spPr>
        <c:dLbl>
          <c:idx val="0"/>
          <c:layout>
            <c:manualLayout>
              <c:x val="-0.10833333333333334"/>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c:spPr>
        <c:dLbl>
          <c:idx val="0"/>
          <c:layout>
            <c:manualLayout>
              <c:x val="-7.777777777777777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0B1F33"/>
          </a:solidFill>
          <a:ln w="19050">
            <a:solidFill>
              <a:schemeClr val="lt1"/>
            </a:solidFill>
          </a:ln>
          <a:effectLst/>
        </c:spPr>
        <c:dLbl>
          <c:idx val="0"/>
          <c:layout>
            <c:manualLayout>
              <c:x val="8.611111111111111E-2"/>
              <c:y val="-0.10185185185185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6B7280"/>
          </a:solidFill>
          <a:ln w="19050">
            <a:solidFill>
              <a:schemeClr val="lt1"/>
            </a:solidFill>
          </a:ln>
          <a:effectLst/>
        </c:spPr>
        <c:dLbl>
          <c:idx val="0"/>
          <c:layout>
            <c:manualLayout>
              <c:x val="0.11944444444444445"/>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E5E7EB"/>
          </a:solidFill>
          <a:ln w="19050">
            <a:solidFill>
              <a:schemeClr val="lt1"/>
            </a:solidFill>
          </a:ln>
          <a:effectLst/>
        </c:spPr>
        <c:dLbl>
          <c:idx val="0"/>
          <c:layout>
            <c:manualLayout>
              <c:x val="-0.1277777777777778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CBD5E1"/>
          </a:solidFill>
          <a:ln w="19050">
            <a:solidFill>
              <a:schemeClr val="lt1"/>
            </a:solidFill>
          </a:ln>
          <a:effectLst/>
        </c:spPr>
        <c:dLbl>
          <c:idx val="0"/>
          <c:layout>
            <c:manualLayout>
              <c:x val="-0.10555555555555558"/>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3F4F6"/>
          </a:solidFill>
          <a:ln w="19050">
            <a:solidFill>
              <a:schemeClr val="lt1"/>
            </a:solidFill>
          </a:ln>
          <a:effectLst/>
        </c:spPr>
        <c:dLbl>
          <c:idx val="0"/>
          <c:layout>
            <c:manualLayout>
              <c:x val="-0.10833333333333334"/>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bg1">
              <a:lumMod val="85000"/>
            </a:schemeClr>
          </a:solidFill>
          <a:ln w="19050">
            <a:solidFill>
              <a:schemeClr val="lt1"/>
            </a:solidFill>
          </a:ln>
          <a:effectLst/>
        </c:spPr>
        <c:dLbl>
          <c:idx val="0"/>
          <c:layout>
            <c:manualLayout>
              <c:x val="-7.777777777777777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0B1F33"/>
          </a:solidFill>
          <a:ln w="19050">
            <a:solidFill>
              <a:schemeClr val="lt1"/>
            </a:solidFill>
          </a:ln>
          <a:effectLst/>
        </c:spPr>
        <c:dLbl>
          <c:idx val="0"/>
          <c:layout>
            <c:manualLayout>
              <c:x val="8.611111111111111E-2"/>
              <c:y val="-0.10185185185185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6B7280"/>
          </a:solidFill>
          <a:ln w="19050">
            <a:solidFill>
              <a:schemeClr val="lt1"/>
            </a:solidFill>
          </a:ln>
          <a:effectLst/>
        </c:spPr>
        <c:dLbl>
          <c:idx val="0"/>
          <c:layout>
            <c:manualLayout>
              <c:x val="0.11944444444444445"/>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5E7EB"/>
          </a:solidFill>
          <a:ln w="19050">
            <a:solidFill>
              <a:schemeClr val="lt1"/>
            </a:solidFill>
          </a:ln>
          <a:effectLst/>
        </c:spPr>
        <c:dLbl>
          <c:idx val="0"/>
          <c:layout>
            <c:manualLayout>
              <c:x val="-0.1277777777777778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CBD5E1"/>
          </a:solidFill>
          <a:ln w="19050">
            <a:solidFill>
              <a:schemeClr val="lt1"/>
            </a:solidFill>
          </a:ln>
          <a:effectLst/>
        </c:spPr>
        <c:dLbl>
          <c:idx val="0"/>
          <c:layout>
            <c:manualLayout>
              <c:x val="-0.10555555555555558"/>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F3F4F6"/>
          </a:solidFill>
          <a:ln w="19050">
            <a:solidFill>
              <a:schemeClr val="lt1"/>
            </a:solidFill>
          </a:ln>
          <a:effectLst/>
        </c:spPr>
        <c:dLbl>
          <c:idx val="0"/>
          <c:layout>
            <c:manualLayout>
              <c:x val="-0.10833333333333334"/>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bg1">
              <a:lumMod val="85000"/>
            </a:schemeClr>
          </a:solidFill>
          <a:ln w="19050">
            <a:solidFill>
              <a:schemeClr val="lt1"/>
            </a:solidFill>
          </a:ln>
          <a:effectLst/>
        </c:spPr>
        <c:dLbl>
          <c:idx val="0"/>
          <c:layout>
            <c:manualLayout>
              <c:x val="-7.777777777777777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'Support Sheet'!$E$17</c:f>
              <c:strCache>
                <c:ptCount val="1"/>
                <c:pt idx="0">
                  <c:v>Total</c:v>
                </c:pt>
              </c:strCache>
            </c:strRef>
          </c:tx>
          <c:dPt>
            <c:idx val="0"/>
            <c:bubble3D val="0"/>
            <c:spPr>
              <a:solidFill>
                <a:srgbClr val="0B1F33"/>
              </a:solidFill>
              <a:ln w="19050">
                <a:solidFill>
                  <a:schemeClr val="lt1"/>
                </a:solidFill>
              </a:ln>
              <a:effectLst/>
            </c:spPr>
            <c:extLst>
              <c:ext xmlns:c16="http://schemas.microsoft.com/office/drawing/2014/chart" uri="{C3380CC4-5D6E-409C-BE32-E72D297353CC}">
                <c16:uniqueId val="{00000001-F7D5-4452-9646-82D5C7FCA86E}"/>
              </c:ext>
            </c:extLst>
          </c:dPt>
          <c:dPt>
            <c:idx val="1"/>
            <c:bubble3D val="0"/>
            <c:spPr>
              <a:solidFill>
                <a:srgbClr val="6B7280"/>
              </a:solidFill>
              <a:ln w="19050">
                <a:solidFill>
                  <a:schemeClr val="lt1"/>
                </a:solidFill>
              </a:ln>
              <a:effectLst/>
            </c:spPr>
            <c:extLst>
              <c:ext xmlns:c16="http://schemas.microsoft.com/office/drawing/2014/chart" uri="{C3380CC4-5D6E-409C-BE32-E72D297353CC}">
                <c16:uniqueId val="{00000003-F7D5-4452-9646-82D5C7FCA86E}"/>
              </c:ext>
            </c:extLst>
          </c:dPt>
          <c:dPt>
            <c:idx val="2"/>
            <c:bubble3D val="0"/>
            <c:spPr>
              <a:solidFill>
                <a:srgbClr val="E5E7EB"/>
              </a:solidFill>
              <a:ln w="19050">
                <a:solidFill>
                  <a:schemeClr val="lt1"/>
                </a:solidFill>
              </a:ln>
              <a:effectLst/>
            </c:spPr>
            <c:extLst>
              <c:ext xmlns:c16="http://schemas.microsoft.com/office/drawing/2014/chart" uri="{C3380CC4-5D6E-409C-BE32-E72D297353CC}">
                <c16:uniqueId val="{00000005-F7D5-4452-9646-82D5C7FCA86E}"/>
              </c:ext>
            </c:extLst>
          </c:dPt>
          <c:dPt>
            <c:idx val="3"/>
            <c:bubble3D val="0"/>
            <c:spPr>
              <a:solidFill>
                <a:srgbClr val="CBD5E1"/>
              </a:solidFill>
              <a:ln w="19050">
                <a:solidFill>
                  <a:schemeClr val="lt1"/>
                </a:solidFill>
              </a:ln>
              <a:effectLst/>
            </c:spPr>
            <c:extLst>
              <c:ext xmlns:c16="http://schemas.microsoft.com/office/drawing/2014/chart" uri="{C3380CC4-5D6E-409C-BE32-E72D297353CC}">
                <c16:uniqueId val="{00000007-F7D5-4452-9646-82D5C7FCA86E}"/>
              </c:ext>
            </c:extLst>
          </c:dPt>
          <c:dPt>
            <c:idx val="4"/>
            <c:bubble3D val="0"/>
            <c:spPr>
              <a:solidFill>
                <a:srgbClr val="F3F4F6"/>
              </a:solidFill>
              <a:ln w="19050">
                <a:solidFill>
                  <a:schemeClr val="lt1"/>
                </a:solidFill>
              </a:ln>
              <a:effectLst/>
            </c:spPr>
            <c:extLst>
              <c:ext xmlns:c16="http://schemas.microsoft.com/office/drawing/2014/chart" uri="{C3380CC4-5D6E-409C-BE32-E72D297353CC}">
                <c16:uniqueId val="{00000009-F7D5-4452-9646-82D5C7FCA86E}"/>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F7D5-4452-9646-82D5C7FCA86E}"/>
              </c:ext>
            </c:extLst>
          </c:dPt>
          <c:dLbls>
            <c:dLbl>
              <c:idx val="0"/>
              <c:layout>
                <c:manualLayout>
                  <c:x val="8.611111111111111E-2"/>
                  <c:y val="-0.101851851851851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D5-4452-9646-82D5C7FCA86E}"/>
                </c:ext>
              </c:extLst>
            </c:dLbl>
            <c:dLbl>
              <c:idx val="1"/>
              <c:layout>
                <c:manualLayout>
                  <c:x val="0.11944444444444445"/>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D5-4452-9646-82D5C7FCA86E}"/>
                </c:ext>
              </c:extLst>
            </c:dLbl>
            <c:dLbl>
              <c:idx val="2"/>
              <c:layout>
                <c:manualLayout>
                  <c:x val="-0.1277777777777778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D5-4452-9646-82D5C7FCA86E}"/>
                </c:ext>
              </c:extLst>
            </c:dLbl>
            <c:dLbl>
              <c:idx val="3"/>
              <c:layout>
                <c:manualLayout>
                  <c:x val="-0.10555555555555558"/>
                  <c:y val="4.62962962962963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7D5-4452-9646-82D5C7FCA86E}"/>
                </c:ext>
              </c:extLst>
            </c:dLbl>
            <c:dLbl>
              <c:idx val="4"/>
              <c:layout>
                <c:manualLayout>
                  <c:x val="-0.10833333333333334"/>
                  <c:y val="-4.62962962962963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7D5-4452-9646-82D5C7FCA86E}"/>
                </c:ext>
              </c:extLst>
            </c:dLbl>
            <c:dLbl>
              <c:idx val="5"/>
              <c:layout>
                <c:manualLayout>
                  <c:x val="-7.7777777777777779E-2"/>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7D5-4452-9646-82D5C7FCA8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showLegendKey val="0"/>
            <c:showVal val="0"/>
            <c:showCatName val="1"/>
            <c:showSerName val="0"/>
            <c:showPercent val="1"/>
            <c:showBubbleSize val="0"/>
            <c:showLeaderLines val="1"/>
            <c:leaderLines>
              <c:spPr>
                <a:ln w="9525" cap="flat" cmpd="sng" algn="ctr">
                  <a:solidFill>
                    <a:srgbClr val="CBD5E1"/>
                  </a:solidFill>
                  <a:round/>
                </a:ln>
                <a:effectLst/>
              </c:spPr>
            </c:leaderLines>
            <c:extLst>
              <c:ext xmlns:c15="http://schemas.microsoft.com/office/drawing/2012/chart" uri="{CE6537A1-D6FC-4f65-9D91-7224C49458BB}"/>
            </c:extLst>
          </c:dLbls>
          <c:cat>
            <c:strRef>
              <c:f>'Support Sheet'!$D$18:$D$24</c:f>
              <c:strCache>
                <c:ptCount val="6"/>
                <c:pt idx="0">
                  <c:v>Gulf Coast</c:v>
                </c:pt>
                <c:pt idx="1">
                  <c:v>Other</c:v>
                </c:pt>
                <c:pt idx="2">
                  <c:v>South</c:v>
                </c:pt>
                <c:pt idx="3">
                  <c:v>Midwest</c:v>
                </c:pt>
                <c:pt idx="4">
                  <c:v>Northeast</c:v>
                </c:pt>
                <c:pt idx="5">
                  <c:v>West</c:v>
                </c:pt>
              </c:strCache>
            </c:strRef>
          </c:cat>
          <c:val>
            <c:numRef>
              <c:f>'Support Sheet'!$E$18:$E$24</c:f>
              <c:numCache>
                <c:formatCode>#,##0</c:formatCode>
                <c:ptCount val="6"/>
                <c:pt idx="0">
                  <c:v>3300.4125378487342</c:v>
                </c:pt>
                <c:pt idx="1">
                  <c:v>2920.5917775954722</c:v>
                </c:pt>
                <c:pt idx="2">
                  <c:v>2342.1186445708945</c:v>
                </c:pt>
                <c:pt idx="3">
                  <c:v>1958.8598501105914</c:v>
                </c:pt>
                <c:pt idx="4">
                  <c:v>1643.358893844962</c:v>
                </c:pt>
                <c:pt idx="5">
                  <c:v>1458.4291128502014</c:v>
                </c:pt>
              </c:numCache>
            </c:numRef>
          </c:val>
          <c:extLst>
            <c:ext xmlns:c16="http://schemas.microsoft.com/office/drawing/2014/chart" uri="{C3380CC4-5D6E-409C-BE32-E72D297353CC}">
              <c16:uniqueId val="{0000000C-F7D5-4452-9646-82D5C7FCA86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[Controlling_TrainingModel.xlsx]Support Sheet!top_variance</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pl-PL" sz="1400" b="1" i="0" u="none" strike="noStrike" baseline="0">
                <a:solidFill>
                  <a:srgbClr val="0B1F33"/>
                </a:solidFill>
                <a:latin typeface="Calibri" panose="020F0502020204030204" pitchFamily="34" charset="0"/>
                <a:ea typeface="Calibri" panose="020F0502020204030204" pitchFamily="34" charset="0"/>
                <a:cs typeface="Calibri" panose="020F0502020204030204" pitchFamily="34" charset="0"/>
              </a:rPr>
              <a:t>Top Variance – EAC vs BAC</a:t>
            </a:r>
            <a:endParaRPr lang="pl-PL" b="1">
              <a:solidFill>
                <a:srgbClr val="0B1F33"/>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pl-PL"/>
        </a:p>
      </c:txPr>
    </c:title>
    <c:autoTitleDeleted val="0"/>
    <c:pivotFmts>
      <c:pivotFmt>
        <c:idx val="0"/>
        <c:spPr>
          <a:solidFill>
            <a:srgbClr val="6B7280"/>
          </a:solidFill>
          <a:ln>
            <a:noFill/>
          </a:ln>
          <a:effectLst/>
        </c:spPr>
        <c:marker>
          <c:symbol val="none"/>
        </c:marker>
        <c:dLbl>
          <c:idx val="0"/>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1F33"/>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7280"/>
          </a:solidFill>
          <a:ln>
            <a:noFill/>
          </a:ln>
          <a:effectLst/>
        </c:spPr>
        <c:marker>
          <c:symbol val="none"/>
        </c:marker>
        <c:dLbl>
          <c:idx val="0"/>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1F33"/>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7280"/>
          </a:solidFill>
          <a:ln>
            <a:noFill/>
          </a:ln>
          <a:effectLst/>
        </c:spPr>
        <c:marker>
          <c:symbol val="none"/>
        </c:marker>
        <c:dLbl>
          <c:idx val="0"/>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1F33"/>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 Sheet'!$C$7</c:f>
              <c:strCache>
                <c:ptCount val="1"/>
                <c:pt idx="0">
                  <c:v>Total</c:v>
                </c:pt>
              </c:strCache>
            </c:strRef>
          </c:tx>
          <c:spPr>
            <a:solidFill>
              <a:srgbClr val="6B7280"/>
            </a:solidFill>
            <a:ln>
              <a:noFill/>
            </a:ln>
            <a:effectLst/>
          </c:spPr>
          <c:invertIfNegative val="0"/>
          <c:dLbls>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1F33"/>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Sheet'!$B$8:$B$12</c:f>
              <c:strCache>
                <c:ptCount val="4"/>
                <c:pt idx="0">
                  <c:v>Small Projects Portfolio</c:v>
                </c:pt>
                <c:pt idx="1">
                  <c:v>Delaware City Refinery</c:v>
                </c:pt>
                <c:pt idx="2">
                  <c:v>Seattle Marine Terminal</c:v>
                </c:pt>
                <c:pt idx="3">
                  <c:v>Other Projects Portfolio</c:v>
                </c:pt>
              </c:strCache>
            </c:strRef>
          </c:cat>
          <c:val>
            <c:numRef>
              <c:f>'Support Sheet'!$C$8:$C$12</c:f>
              <c:numCache>
                <c:formatCode>General</c:formatCode>
                <c:ptCount val="4"/>
                <c:pt idx="0">
                  <c:v>-48828143.508381575</c:v>
                </c:pt>
                <c:pt idx="1">
                  <c:v>-26381680.057528824</c:v>
                </c:pt>
                <c:pt idx="2">
                  <c:v>-12179819.227157921</c:v>
                </c:pt>
                <c:pt idx="3">
                  <c:v>-7800042.4632595778</c:v>
                </c:pt>
              </c:numCache>
            </c:numRef>
          </c:val>
          <c:extLst>
            <c:ext xmlns:c16="http://schemas.microsoft.com/office/drawing/2014/chart" uri="{C3380CC4-5D6E-409C-BE32-E72D297353CC}">
              <c16:uniqueId val="{00000000-A344-40E7-87FA-B4EF97444C3B}"/>
            </c:ext>
          </c:extLst>
        </c:ser>
        <c:dLbls>
          <c:showLegendKey val="0"/>
          <c:showVal val="0"/>
          <c:showCatName val="0"/>
          <c:showSerName val="0"/>
          <c:showPercent val="0"/>
          <c:showBubbleSize val="0"/>
        </c:dLbls>
        <c:gapWidth val="103"/>
        <c:axId val="1296994080"/>
        <c:axId val="1296994560"/>
      </c:barChart>
      <c:catAx>
        <c:axId val="1296994080"/>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crossAx val="1296994560"/>
        <c:crosses val="autoZero"/>
        <c:auto val="1"/>
        <c:lblAlgn val="ctr"/>
        <c:lblOffset val="100"/>
        <c:noMultiLvlLbl val="0"/>
      </c:catAx>
      <c:valAx>
        <c:axId val="1296994560"/>
        <c:scaling>
          <c:orientation val="minMax"/>
        </c:scaling>
        <c:delete val="1"/>
        <c:axPos val="t"/>
        <c:numFmt formatCode="General" sourceLinked="1"/>
        <c:majorTickMark val="none"/>
        <c:minorTickMark val="none"/>
        <c:tickLblPos val="nextTo"/>
        <c:crossAx val="129699408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[Controlling_TrainingModel.xlsx]Support Sheet!forecast_cash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solidFill>
                  <a:srgbClr val="0B1F33"/>
                </a:solidFill>
                <a:latin typeface="Calibri" panose="020F0502020204030204" pitchFamily="34" charset="0"/>
                <a:ea typeface="Calibri" panose="020F0502020204030204" pitchFamily="34" charset="0"/>
                <a:cs typeface="Calibri" panose="020F0502020204030204" pitchFamily="34" charset="0"/>
              </a:rPr>
              <a:t>Forecast Cash – In vs Out</a:t>
            </a:r>
            <a:endParaRPr lang="pl-PL" b="1">
              <a:solidFill>
                <a:srgbClr val="0B1F33"/>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B1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B1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B1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 Sheet'!$L$3</c:f>
              <c:strCache>
                <c:ptCount val="1"/>
                <c:pt idx="0">
                  <c:v>Cash In</c:v>
                </c:pt>
              </c:strCache>
            </c:strRef>
          </c:tx>
          <c:spPr>
            <a:ln w="28575" cap="rnd">
              <a:solidFill>
                <a:srgbClr val="6B7280"/>
              </a:solidFill>
              <a:round/>
            </a:ln>
            <a:effectLst/>
          </c:spPr>
          <c:marker>
            <c:symbol val="none"/>
          </c:marker>
          <c:cat>
            <c:strRef>
              <c:f>'Support Sheet'!$K$4:$K$13</c:f>
              <c:strCache>
                <c:ptCount val="9"/>
                <c:pt idx="0">
                  <c:v>202703</c:v>
                </c:pt>
                <c:pt idx="1">
                  <c:v>202704</c:v>
                </c:pt>
                <c:pt idx="2">
                  <c:v>202705</c:v>
                </c:pt>
                <c:pt idx="3">
                  <c:v>202706</c:v>
                </c:pt>
                <c:pt idx="4">
                  <c:v>202707</c:v>
                </c:pt>
                <c:pt idx="5">
                  <c:v>202708</c:v>
                </c:pt>
                <c:pt idx="6">
                  <c:v>202709</c:v>
                </c:pt>
                <c:pt idx="7">
                  <c:v>202710</c:v>
                </c:pt>
                <c:pt idx="8">
                  <c:v>202711</c:v>
                </c:pt>
              </c:strCache>
            </c:strRef>
          </c:cat>
          <c:val>
            <c:numRef>
              <c:f>'Support Sheet'!$L$4:$L$13</c:f>
              <c:numCache>
                <c:formatCode>General</c:formatCode>
                <c:ptCount val="9"/>
                <c:pt idx="0">
                  <c:v>13927902.334024288</c:v>
                </c:pt>
                <c:pt idx="1">
                  <c:v>28843321.541991163</c:v>
                </c:pt>
                <c:pt idx="2">
                  <c:v>38755629.408572376</c:v>
                </c:pt>
                <c:pt idx="3">
                  <c:v>39427269.803537115</c:v>
                </c:pt>
                <c:pt idx="4">
                  <c:v>45347792.348537534</c:v>
                </c:pt>
                <c:pt idx="5">
                  <c:v>51231235.851065271</c:v>
                </c:pt>
                <c:pt idx="6">
                  <c:v>47622309.893673047</c:v>
                </c:pt>
                <c:pt idx="7">
                  <c:v>36723130.070203215</c:v>
                </c:pt>
                <c:pt idx="8">
                  <c:v>32688925.732945241</c:v>
                </c:pt>
              </c:numCache>
            </c:numRef>
          </c:val>
          <c:smooth val="0"/>
          <c:extLst>
            <c:ext xmlns:c16="http://schemas.microsoft.com/office/drawing/2014/chart" uri="{C3380CC4-5D6E-409C-BE32-E72D297353CC}">
              <c16:uniqueId val="{00000000-837C-43E3-8C74-E94C786A0191}"/>
            </c:ext>
          </c:extLst>
        </c:ser>
        <c:ser>
          <c:idx val="1"/>
          <c:order val="1"/>
          <c:tx>
            <c:strRef>
              <c:f>'Support Sheet'!$M$3</c:f>
              <c:strCache>
                <c:ptCount val="1"/>
                <c:pt idx="0">
                  <c:v>Cash Out</c:v>
                </c:pt>
              </c:strCache>
            </c:strRef>
          </c:tx>
          <c:spPr>
            <a:ln w="28575" cap="rnd">
              <a:solidFill>
                <a:srgbClr val="0B1F33"/>
              </a:solidFill>
              <a:round/>
            </a:ln>
            <a:effectLst/>
          </c:spPr>
          <c:marker>
            <c:symbol val="none"/>
          </c:marker>
          <c:cat>
            <c:strRef>
              <c:f>'Support Sheet'!$K$4:$K$13</c:f>
              <c:strCache>
                <c:ptCount val="9"/>
                <c:pt idx="0">
                  <c:v>202703</c:v>
                </c:pt>
                <c:pt idx="1">
                  <c:v>202704</c:v>
                </c:pt>
                <c:pt idx="2">
                  <c:v>202705</c:v>
                </c:pt>
                <c:pt idx="3">
                  <c:v>202706</c:v>
                </c:pt>
                <c:pt idx="4">
                  <c:v>202707</c:v>
                </c:pt>
                <c:pt idx="5">
                  <c:v>202708</c:v>
                </c:pt>
                <c:pt idx="6">
                  <c:v>202709</c:v>
                </c:pt>
                <c:pt idx="7">
                  <c:v>202710</c:v>
                </c:pt>
                <c:pt idx="8">
                  <c:v>202711</c:v>
                </c:pt>
              </c:strCache>
            </c:strRef>
          </c:cat>
          <c:val>
            <c:numRef>
              <c:f>'Support Sheet'!$M$4:$M$13</c:f>
              <c:numCache>
                <c:formatCode>General</c:formatCode>
                <c:ptCount val="9"/>
                <c:pt idx="0">
                  <c:v>7996880.1783091258</c:v>
                </c:pt>
                <c:pt idx="1">
                  <c:v>9658242.7204272356</c:v>
                </c:pt>
                <c:pt idx="2">
                  <c:v>14167642.464211037</c:v>
                </c:pt>
                <c:pt idx="3">
                  <c:v>13866721.85288723</c:v>
                </c:pt>
                <c:pt idx="4">
                  <c:v>24378180.878306575</c:v>
                </c:pt>
                <c:pt idx="5">
                  <c:v>24377874.534026965</c:v>
                </c:pt>
                <c:pt idx="6">
                  <c:v>22376755.778971769</c:v>
                </c:pt>
                <c:pt idx="7">
                  <c:v>22801193.882113166</c:v>
                </c:pt>
                <c:pt idx="8">
                  <c:v>28207906.091807198</c:v>
                </c:pt>
              </c:numCache>
            </c:numRef>
          </c:val>
          <c:smooth val="0"/>
          <c:extLst>
            <c:ext xmlns:c16="http://schemas.microsoft.com/office/drawing/2014/chart" uri="{C3380CC4-5D6E-409C-BE32-E72D297353CC}">
              <c16:uniqueId val="{00000001-837C-43E3-8C74-E94C786A0191}"/>
            </c:ext>
          </c:extLst>
        </c:ser>
        <c:dLbls>
          <c:showLegendKey val="0"/>
          <c:showVal val="0"/>
          <c:showCatName val="0"/>
          <c:showSerName val="0"/>
          <c:showPercent val="0"/>
          <c:showBubbleSize val="0"/>
        </c:dLbls>
        <c:smooth val="0"/>
        <c:axId val="1292371120"/>
        <c:axId val="1292373040"/>
      </c:lineChart>
      <c:catAx>
        <c:axId val="129237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crossAx val="1292373040"/>
        <c:crosses val="autoZero"/>
        <c:auto val="1"/>
        <c:lblAlgn val="ctr"/>
        <c:lblOffset val="100"/>
        <c:noMultiLvlLbl val="0"/>
      </c:catAx>
      <c:valAx>
        <c:axId val="1292373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crossAx val="1292371120"/>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[Controlling_TrainingModel.xlsx]Support Sheet!PivotTable12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solidFill>
                  <a:srgbClr val="0B1F33"/>
                </a:solidFill>
                <a:latin typeface="Calibri" panose="020F0502020204030204" pitchFamily="34" charset="0"/>
                <a:ea typeface="Calibri" panose="020F0502020204030204" pitchFamily="34" charset="0"/>
                <a:cs typeface="Calibri" panose="020F0502020204030204" pitchFamily="34" charset="0"/>
              </a:rPr>
              <a:t>Cash &amp; Commitments – Expected Pay</a:t>
            </a:r>
            <a:endParaRPr lang="pl-PL" b="1">
              <a:solidFill>
                <a:srgbClr val="0B1F33"/>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428904861918827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7280"/>
          </a:solidFill>
          <a:ln>
            <a:solidFill>
              <a:srgbClr val="6B728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0B1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B7280"/>
          </a:solidFill>
          <a:ln>
            <a:solidFill>
              <a:srgbClr val="6B7280"/>
            </a:solidFill>
          </a:ln>
          <a:effectLst/>
        </c:spPr>
      </c:pivotFmt>
      <c:pivotFmt>
        <c:idx val="5"/>
        <c:spPr>
          <a:solidFill>
            <a:srgbClr val="6B7280"/>
          </a:solidFill>
          <a:ln>
            <a:solidFill>
              <a:srgbClr val="6B728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0B1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B7280"/>
          </a:solidFill>
          <a:ln>
            <a:solidFill>
              <a:srgbClr val="6B728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rgbClr val="0B1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 Sheet'!$B$37</c:f>
              <c:strCache>
                <c:ptCount val="1"/>
                <c:pt idx="0">
                  <c:v>Committed</c:v>
                </c:pt>
              </c:strCache>
            </c:strRef>
          </c:tx>
          <c:spPr>
            <a:solidFill>
              <a:srgbClr val="6B7280"/>
            </a:solidFill>
            <a:ln>
              <a:solidFill>
                <a:srgbClr val="6B7280"/>
              </a:solidFill>
            </a:ln>
            <a:effectLst/>
          </c:spPr>
          <c:invertIfNegative val="0"/>
          <c:cat>
            <c:strRef>
              <c:f>'Support Sheet'!$A$38:$A$94</c:f>
              <c:strCache>
                <c:ptCount val="56"/>
                <c:pt idx="0">
                  <c:v>2022-08</c:v>
                </c:pt>
                <c:pt idx="1">
                  <c:v>2022-09</c:v>
                </c:pt>
                <c:pt idx="2">
                  <c:v>2022-10</c:v>
                </c:pt>
                <c:pt idx="3">
                  <c:v>2022-11</c:v>
                </c:pt>
                <c:pt idx="4">
                  <c:v>2022-12</c:v>
                </c:pt>
                <c:pt idx="5">
                  <c:v>2023-01</c:v>
                </c:pt>
                <c:pt idx="6">
                  <c:v>2023-02</c:v>
                </c:pt>
                <c:pt idx="7">
                  <c:v>2023-03</c:v>
                </c:pt>
                <c:pt idx="8">
                  <c:v>2023-04</c:v>
                </c:pt>
                <c:pt idx="9">
                  <c:v>2023-05</c:v>
                </c:pt>
                <c:pt idx="10">
                  <c:v>2023-06</c:v>
                </c:pt>
                <c:pt idx="11">
                  <c:v>2023-07</c:v>
                </c:pt>
                <c:pt idx="12">
                  <c:v>2023-08</c:v>
                </c:pt>
                <c:pt idx="13">
                  <c:v>2023-09</c:v>
                </c:pt>
                <c:pt idx="14">
                  <c:v>2023-10</c:v>
                </c:pt>
                <c:pt idx="15">
                  <c:v>2023-11</c:v>
                </c:pt>
                <c:pt idx="16">
                  <c:v>2023-12</c:v>
                </c:pt>
                <c:pt idx="17">
                  <c:v>2024-01</c:v>
                </c:pt>
                <c:pt idx="18">
                  <c:v>2024-02</c:v>
                </c:pt>
                <c:pt idx="19">
                  <c:v>2024-03</c:v>
                </c:pt>
                <c:pt idx="20">
                  <c:v>2024-04</c:v>
                </c:pt>
                <c:pt idx="21">
                  <c:v>2024-05</c:v>
                </c:pt>
                <c:pt idx="22">
                  <c:v>2024-06</c:v>
                </c:pt>
                <c:pt idx="23">
                  <c:v>2024-07</c:v>
                </c:pt>
                <c:pt idx="24">
                  <c:v>2024-08</c:v>
                </c:pt>
                <c:pt idx="25">
                  <c:v>2024-09</c:v>
                </c:pt>
                <c:pt idx="26">
                  <c:v>2024-10</c:v>
                </c:pt>
                <c:pt idx="27">
                  <c:v>2024-11</c:v>
                </c:pt>
                <c:pt idx="28">
                  <c:v>2024-12</c:v>
                </c:pt>
                <c:pt idx="29">
                  <c:v>2025-01</c:v>
                </c:pt>
                <c:pt idx="30">
                  <c:v>2025-02</c:v>
                </c:pt>
                <c:pt idx="31">
                  <c:v>2025-03</c:v>
                </c:pt>
                <c:pt idx="32">
                  <c:v>2025-04</c:v>
                </c:pt>
                <c:pt idx="33">
                  <c:v>2025-05</c:v>
                </c:pt>
                <c:pt idx="34">
                  <c:v>2025-06</c:v>
                </c:pt>
                <c:pt idx="35">
                  <c:v>2025-07</c:v>
                </c:pt>
                <c:pt idx="36">
                  <c:v>2025-08</c:v>
                </c:pt>
                <c:pt idx="37">
                  <c:v>2025-09</c:v>
                </c:pt>
                <c:pt idx="38">
                  <c:v>2025-10</c:v>
                </c:pt>
                <c:pt idx="39">
                  <c:v>2025-11</c:v>
                </c:pt>
                <c:pt idx="40">
                  <c:v>2025-12</c:v>
                </c:pt>
                <c:pt idx="41">
                  <c:v>2026-01</c:v>
                </c:pt>
                <c:pt idx="42">
                  <c:v>2026-02</c:v>
                </c:pt>
                <c:pt idx="43">
                  <c:v>2026-03</c:v>
                </c:pt>
                <c:pt idx="44">
                  <c:v>2026-04</c:v>
                </c:pt>
                <c:pt idx="45">
                  <c:v>2026-05</c:v>
                </c:pt>
                <c:pt idx="46">
                  <c:v>2026-06</c:v>
                </c:pt>
                <c:pt idx="47">
                  <c:v>2026-07</c:v>
                </c:pt>
                <c:pt idx="48">
                  <c:v>2026-08</c:v>
                </c:pt>
                <c:pt idx="49">
                  <c:v>2026-09</c:v>
                </c:pt>
                <c:pt idx="50">
                  <c:v>2026-10</c:v>
                </c:pt>
                <c:pt idx="51">
                  <c:v>2026-11</c:v>
                </c:pt>
                <c:pt idx="52">
                  <c:v>2026-12</c:v>
                </c:pt>
                <c:pt idx="53">
                  <c:v>2027-03</c:v>
                </c:pt>
                <c:pt idx="54">
                  <c:v>2027-05</c:v>
                </c:pt>
                <c:pt idx="55">
                  <c:v>2027-07</c:v>
                </c:pt>
              </c:strCache>
            </c:strRef>
          </c:cat>
          <c:val>
            <c:numRef>
              <c:f>'Support Sheet'!$B$38:$B$94</c:f>
              <c:numCache>
                <c:formatCode>#\ ##0.0</c:formatCode>
                <c:ptCount val="56"/>
                <c:pt idx="0">
                  <c:v>5.615752140656121</c:v>
                </c:pt>
                <c:pt idx="1">
                  <c:v>127.58621955950575</c:v>
                </c:pt>
                <c:pt idx="2">
                  <c:v>55.398986144159672</c:v>
                </c:pt>
                <c:pt idx="3">
                  <c:v>75.609292428431644</c:v>
                </c:pt>
                <c:pt idx="4">
                  <c:v>130.28448837403477</c:v>
                </c:pt>
                <c:pt idx="5">
                  <c:v>64.037681566195758</c:v>
                </c:pt>
                <c:pt idx="6">
                  <c:v>123.25631649376881</c:v>
                </c:pt>
                <c:pt idx="7">
                  <c:v>184.9088333067053</c:v>
                </c:pt>
                <c:pt idx="8">
                  <c:v>222.97684342050732</c:v>
                </c:pt>
                <c:pt idx="9">
                  <c:v>70.2121390673083</c:v>
                </c:pt>
                <c:pt idx="10">
                  <c:v>174.33482588238994</c:v>
                </c:pt>
                <c:pt idx="11">
                  <c:v>261.73601824645857</c:v>
                </c:pt>
                <c:pt idx="12">
                  <c:v>230.72027825343031</c:v>
                </c:pt>
                <c:pt idx="13">
                  <c:v>215.78020246325593</c:v>
                </c:pt>
                <c:pt idx="14">
                  <c:v>432.08773320907613</c:v>
                </c:pt>
                <c:pt idx="15">
                  <c:v>469.20062280418273</c:v>
                </c:pt>
                <c:pt idx="16">
                  <c:v>278.93018875916994</c:v>
                </c:pt>
                <c:pt idx="17">
                  <c:v>338.91999044402382</c:v>
                </c:pt>
                <c:pt idx="18">
                  <c:v>324.98935699693629</c:v>
                </c:pt>
                <c:pt idx="19">
                  <c:v>255.86489829554861</c:v>
                </c:pt>
                <c:pt idx="20">
                  <c:v>318.49282167070714</c:v>
                </c:pt>
                <c:pt idx="21">
                  <c:v>376.30004668739457</c:v>
                </c:pt>
                <c:pt idx="22">
                  <c:v>487.37708598996579</c:v>
                </c:pt>
                <c:pt idx="23">
                  <c:v>131.14887264469593</c:v>
                </c:pt>
                <c:pt idx="24">
                  <c:v>352.0116917473498</c:v>
                </c:pt>
                <c:pt idx="25">
                  <c:v>432.05161302205545</c:v>
                </c:pt>
                <c:pt idx="26">
                  <c:v>319.04393178421287</c:v>
                </c:pt>
                <c:pt idx="27">
                  <c:v>246.284199973661</c:v>
                </c:pt>
                <c:pt idx="28">
                  <c:v>385.37036327059923</c:v>
                </c:pt>
                <c:pt idx="29">
                  <c:v>207.59929871326875</c:v>
                </c:pt>
                <c:pt idx="30">
                  <c:v>142.6246877439298</c:v>
                </c:pt>
                <c:pt idx="31">
                  <c:v>250.97118574344987</c:v>
                </c:pt>
                <c:pt idx="32">
                  <c:v>238.16000373509939</c:v>
                </c:pt>
                <c:pt idx="33">
                  <c:v>126.54481937069434</c:v>
                </c:pt>
                <c:pt idx="34">
                  <c:v>331.02222583628901</c:v>
                </c:pt>
                <c:pt idx="35">
                  <c:v>152.02076286728743</c:v>
                </c:pt>
                <c:pt idx="36">
                  <c:v>112.59727323122213</c:v>
                </c:pt>
                <c:pt idx="37">
                  <c:v>204.37144874304968</c:v>
                </c:pt>
                <c:pt idx="38">
                  <c:v>189.60353854528717</c:v>
                </c:pt>
                <c:pt idx="39">
                  <c:v>189.80199233977891</c:v>
                </c:pt>
                <c:pt idx="40">
                  <c:v>80.57267327388125</c:v>
                </c:pt>
                <c:pt idx="41">
                  <c:v>67.723653978981702</c:v>
                </c:pt>
                <c:pt idx="42">
                  <c:v>32.508849835694832</c:v>
                </c:pt>
                <c:pt idx="43">
                  <c:v>100.46758177673088</c:v>
                </c:pt>
                <c:pt idx="44">
                  <c:v>83.7133009866577</c:v>
                </c:pt>
                <c:pt idx="45">
                  <c:v>69.431390626718994</c:v>
                </c:pt>
                <c:pt idx="46">
                  <c:v>51.202396309839322</c:v>
                </c:pt>
                <c:pt idx="47">
                  <c:v>37.965540501074017</c:v>
                </c:pt>
                <c:pt idx="48">
                  <c:v>14.76617207666288</c:v>
                </c:pt>
                <c:pt idx="49">
                  <c:v>2.0885129086949501</c:v>
                </c:pt>
                <c:pt idx="50">
                  <c:v>55.231893042450622</c:v>
                </c:pt>
                <c:pt idx="51">
                  <c:v>17.316698481774271</c:v>
                </c:pt>
                <c:pt idx="52">
                  <c:v>16.760534849221401</c:v>
                </c:pt>
                <c:pt idx="53">
                  <c:v>7.9228965278504075</c:v>
                </c:pt>
                <c:pt idx="54">
                  <c:v>2.19691378659159</c:v>
                </c:pt>
                <c:pt idx="55">
                  <c:v>3.9359144691725425</c:v>
                </c:pt>
              </c:numCache>
            </c:numRef>
          </c:val>
          <c:extLst>
            <c:ext xmlns:c16="http://schemas.microsoft.com/office/drawing/2014/chart" uri="{C3380CC4-5D6E-409C-BE32-E72D297353CC}">
              <c16:uniqueId val="{00000000-C354-4275-80B8-08A5E8B5B666}"/>
            </c:ext>
          </c:extLst>
        </c:ser>
        <c:dLbls>
          <c:showLegendKey val="0"/>
          <c:showVal val="0"/>
          <c:showCatName val="0"/>
          <c:showSerName val="0"/>
          <c:showPercent val="0"/>
          <c:showBubbleSize val="0"/>
        </c:dLbls>
        <c:gapWidth val="60"/>
        <c:axId val="264018063"/>
        <c:axId val="264021423"/>
      </c:barChart>
      <c:lineChart>
        <c:grouping val="standard"/>
        <c:varyColors val="0"/>
        <c:ser>
          <c:idx val="1"/>
          <c:order val="1"/>
          <c:tx>
            <c:strRef>
              <c:f>'Support Sheet'!$C$37</c:f>
              <c:strCache>
                <c:ptCount val="1"/>
                <c:pt idx="0">
                  <c:v>Paid </c:v>
                </c:pt>
              </c:strCache>
            </c:strRef>
          </c:tx>
          <c:spPr>
            <a:ln w="19050" cap="rnd">
              <a:solidFill>
                <a:srgbClr val="0B1F33"/>
              </a:solidFill>
              <a:round/>
            </a:ln>
            <a:effectLst/>
          </c:spPr>
          <c:marker>
            <c:symbol val="none"/>
          </c:marker>
          <c:cat>
            <c:strRef>
              <c:f>'Support Sheet'!$A$38:$A$94</c:f>
              <c:strCache>
                <c:ptCount val="56"/>
                <c:pt idx="0">
                  <c:v>2022-08</c:v>
                </c:pt>
                <c:pt idx="1">
                  <c:v>2022-09</c:v>
                </c:pt>
                <c:pt idx="2">
                  <c:v>2022-10</c:v>
                </c:pt>
                <c:pt idx="3">
                  <c:v>2022-11</c:v>
                </c:pt>
                <c:pt idx="4">
                  <c:v>2022-12</c:v>
                </c:pt>
                <c:pt idx="5">
                  <c:v>2023-01</c:v>
                </c:pt>
                <c:pt idx="6">
                  <c:v>2023-02</c:v>
                </c:pt>
                <c:pt idx="7">
                  <c:v>2023-03</c:v>
                </c:pt>
                <c:pt idx="8">
                  <c:v>2023-04</c:v>
                </c:pt>
                <c:pt idx="9">
                  <c:v>2023-05</c:v>
                </c:pt>
                <c:pt idx="10">
                  <c:v>2023-06</c:v>
                </c:pt>
                <c:pt idx="11">
                  <c:v>2023-07</c:v>
                </c:pt>
                <c:pt idx="12">
                  <c:v>2023-08</c:v>
                </c:pt>
                <c:pt idx="13">
                  <c:v>2023-09</c:v>
                </c:pt>
                <c:pt idx="14">
                  <c:v>2023-10</c:v>
                </c:pt>
                <c:pt idx="15">
                  <c:v>2023-11</c:v>
                </c:pt>
                <c:pt idx="16">
                  <c:v>2023-12</c:v>
                </c:pt>
                <c:pt idx="17">
                  <c:v>2024-01</c:v>
                </c:pt>
                <c:pt idx="18">
                  <c:v>2024-02</c:v>
                </c:pt>
                <c:pt idx="19">
                  <c:v>2024-03</c:v>
                </c:pt>
                <c:pt idx="20">
                  <c:v>2024-04</c:v>
                </c:pt>
                <c:pt idx="21">
                  <c:v>2024-05</c:v>
                </c:pt>
                <c:pt idx="22">
                  <c:v>2024-06</c:v>
                </c:pt>
                <c:pt idx="23">
                  <c:v>2024-07</c:v>
                </c:pt>
                <c:pt idx="24">
                  <c:v>2024-08</c:v>
                </c:pt>
                <c:pt idx="25">
                  <c:v>2024-09</c:v>
                </c:pt>
                <c:pt idx="26">
                  <c:v>2024-10</c:v>
                </c:pt>
                <c:pt idx="27">
                  <c:v>2024-11</c:v>
                </c:pt>
                <c:pt idx="28">
                  <c:v>2024-12</c:v>
                </c:pt>
                <c:pt idx="29">
                  <c:v>2025-01</c:v>
                </c:pt>
                <c:pt idx="30">
                  <c:v>2025-02</c:v>
                </c:pt>
                <c:pt idx="31">
                  <c:v>2025-03</c:v>
                </c:pt>
                <c:pt idx="32">
                  <c:v>2025-04</c:v>
                </c:pt>
                <c:pt idx="33">
                  <c:v>2025-05</c:v>
                </c:pt>
                <c:pt idx="34">
                  <c:v>2025-06</c:v>
                </c:pt>
                <c:pt idx="35">
                  <c:v>2025-07</c:v>
                </c:pt>
                <c:pt idx="36">
                  <c:v>2025-08</c:v>
                </c:pt>
                <c:pt idx="37">
                  <c:v>2025-09</c:v>
                </c:pt>
                <c:pt idx="38">
                  <c:v>2025-10</c:v>
                </c:pt>
                <c:pt idx="39">
                  <c:v>2025-11</c:v>
                </c:pt>
                <c:pt idx="40">
                  <c:v>2025-12</c:v>
                </c:pt>
                <c:pt idx="41">
                  <c:v>2026-01</c:v>
                </c:pt>
                <c:pt idx="42">
                  <c:v>2026-02</c:v>
                </c:pt>
                <c:pt idx="43">
                  <c:v>2026-03</c:v>
                </c:pt>
                <c:pt idx="44">
                  <c:v>2026-04</c:v>
                </c:pt>
                <c:pt idx="45">
                  <c:v>2026-05</c:v>
                </c:pt>
                <c:pt idx="46">
                  <c:v>2026-06</c:v>
                </c:pt>
                <c:pt idx="47">
                  <c:v>2026-07</c:v>
                </c:pt>
                <c:pt idx="48">
                  <c:v>2026-08</c:v>
                </c:pt>
                <c:pt idx="49">
                  <c:v>2026-09</c:v>
                </c:pt>
                <c:pt idx="50">
                  <c:v>2026-10</c:v>
                </c:pt>
                <c:pt idx="51">
                  <c:v>2026-11</c:v>
                </c:pt>
                <c:pt idx="52">
                  <c:v>2026-12</c:v>
                </c:pt>
                <c:pt idx="53">
                  <c:v>2027-03</c:v>
                </c:pt>
                <c:pt idx="54">
                  <c:v>2027-05</c:v>
                </c:pt>
                <c:pt idx="55">
                  <c:v>2027-07</c:v>
                </c:pt>
              </c:strCache>
            </c:strRef>
          </c:cat>
          <c:val>
            <c:numRef>
              <c:f>'Support Sheet'!$C$38:$C$94</c:f>
              <c:numCache>
                <c:formatCode>#\ ##0.0</c:formatCode>
                <c:ptCount val="56"/>
                <c:pt idx="0">
                  <c:v>8.8372382719006607E-3</c:v>
                </c:pt>
                <c:pt idx="1">
                  <c:v>56.820695596075325</c:v>
                </c:pt>
                <c:pt idx="2">
                  <c:v>39.346946445052474</c:v>
                </c:pt>
                <c:pt idx="3">
                  <c:v>25.906782381748481</c:v>
                </c:pt>
                <c:pt idx="4">
                  <c:v>74.590467774651515</c:v>
                </c:pt>
                <c:pt idx="5">
                  <c:v>33.202410183234235</c:v>
                </c:pt>
                <c:pt idx="6">
                  <c:v>61.043315648828468</c:v>
                </c:pt>
                <c:pt idx="7">
                  <c:v>95.455321803235606</c:v>
                </c:pt>
                <c:pt idx="8">
                  <c:v>128.20136098455956</c:v>
                </c:pt>
                <c:pt idx="9">
                  <c:v>49.653307645060352</c:v>
                </c:pt>
                <c:pt idx="10">
                  <c:v>39.310956635745313</c:v>
                </c:pt>
                <c:pt idx="11">
                  <c:v>126.25524432615552</c:v>
                </c:pt>
                <c:pt idx="12">
                  <c:v>143.70391261496036</c:v>
                </c:pt>
                <c:pt idx="13">
                  <c:v>48.266328753188724</c:v>
                </c:pt>
                <c:pt idx="14">
                  <c:v>233.15997308177765</c:v>
                </c:pt>
                <c:pt idx="15">
                  <c:v>146.88433255958827</c:v>
                </c:pt>
                <c:pt idx="16">
                  <c:v>105.67816134696898</c:v>
                </c:pt>
                <c:pt idx="17">
                  <c:v>170.13714958453477</c:v>
                </c:pt>
                <c:pt idx="18">
                  <c:v>207.58056210542293</c:v>
                </c:pt>
                <c:pt idx="19">
                  <c:v>141.73686578748911</c:v>
                </c:pt>
                <c:pt idx="20">
                  <c:v>126.75875625317761</c:v>
                </c:pt>
                <c:pt idx="21">
                  <c:v>112.64265866864851</c:v>
                </c:pt>
                <c:pt idx="22">
                  <c:v>301.05013655389286</c:v>
                </c:pt>
                <c:pt idx="23">
                  <c:v>66.053058769860698</c:v>
                </c:pt>
                <c:pt idx="24">
                  <c:v>159.99817705030597</c:v>
                </c:pt>
                <c:pt idx="25">
                  <c:v>223.56529170011723</c:v>
                </c:pt>
                <c:pt idx="26">
                  <c:v>117.3266909516088</c:v>
                </c:pt>
                <c:pt idx="27">
                  <c:v>133.13161227584783</c:v>
                </c:pt>
                <c:pt idx="28">
                  <c:v>200.68173688508375</c:v>
                </c:pt>
                <c:pt idx="29">
                  <c:v>94.18812001805388</c:v>
                </c:pt>
                <c:pt idx="30">
                  <c:v>58.732858005187239</c:v>
                </c:pt>
                <c:pt idx="31">
                  <c:v>122.0926942056718</c:v>
                </c:pt>
                <c:pt idx="32">
                  <c:v>81.789226873681713</c:v>
                </c:pt>
                <c:pt idx="33">
                  <c:v>86.560742135570422</c:v>
                </c:pt>
                <c:pt idx="34">
                  <c:v>231.9435901499491</c:v>
                </c:pt>
                <c:pt idx="35">
                  <c:v>57.997125431012151</c:v>
                </c:pt>
                <c:pt idx="36">
                  <c:v>48.005879595261064</c:v>
                </c:pt>
                <c:pt idx="37">
                  <c:v>99.079483783998498</c:v>
                </c:pt>
                <c:pt idx="38">
                  <c:v>62.068467743892079</c:v>
                </c:pt>
                <c:pt idx="39">
                  <c:v>116.76967249644613</c:v>
                </c:pt>
                <c:pt idx="40">
                  <c:v>35.567587375657105</c:v>
                </c:pt>
                <c:pt idx="41">
                  <c:v>39.65800630988025</c:v>
                </c:pt>
                <c:pt idx="42">
                  <c:v>4.8633048392266991</c:v>
                </c:pt>
                <c:pt idx="43">
                  <c:v>46.299879393048727</c:v>
                </c:pt>
                <c:pt idx="44">
                  <c:v>22.937297886695362</c:v>
                </c:pt>
                <c:pt idx="45">
                  <c:v>47.196508336719418</c:v>
                </c:pt>
                <c:pt idx="46">
                  <c:v>20.267132615953674</c:v>
                </c:pt>
                <c:pt idx="47">
                  <c:v>13.298948155794275</c:v>
                </c:pt>
                <c:pt idx="48">
                  <c:v>10.050669394013468</c:v>
                </c:pt>
                <c:pt idx="49">
                  <c:v>1.0273244938756783</c:v>
                </c:pt>
                <c:pt idx="50">
                  <c:v>37.6757511725366</c:v>
                </c:pt>
                <c:pt idx="51">
                  <c:v>10.203891153402934</c:v>
                </c:pt>
                <c:pt idx="52">
                  <c:v>11.295598217277981</c:v>
                </c:pt>
                <c:pt idx="53">
                  <c:v>3.1837259041177886</c:v>
                </c:pt>
                <c:pt idx="54">
                  <c:v>9.7613857638645815E-2</c:v>
                </c:pt>
                <c:pt idx="55">
                  <c:v>1.9170991861964273E-2</c:v>
                </c:pt>
              </c:numCache>
            </c:numRef>
          </c:val>
          <c:smooth val="0"/>
          <c:extLst>
            <c:ext xmlns:c16="http://schemas.microsoft.com/office/drawing/2014/chart" uri="{C3380CC4-5D6E-409C-BE32-E72D297353CC}">
              <c16:uniqueId val="{00000001-C354-4275-80B8-08A5E8B5B666}"/>
            </c:ext>
          </c:extLst>
        </c:ser>
        <c:dLbls>
          <c:showLegendKey val="0"/>
          <c:showVal val="0"/>
          <c:showCatName val="0"/>
          <c:showSerName val="0"/>
          <c:showPercent val="0"/>
          <c:showBubbleSize val="0"/>
        </c:dLbls>
        <c:marker val="1"/>
        <c:smooth val="0"/>
        <c:axId val="264018063"/>
        <c:axId val="264021423"/>
      </c:lineChart>
      <c:catAx>
        <c:axId val="26401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crossAx val="264021423"/>
        <c:crosses val="autoZero"/>
        <c:auto val="1"/>
        <c:lblAlgn val="ctr"/>
        <c:lblOffset val="100"/>
        <c:tickLblSkip val="4"/>
        <c:noMultiLvlLbl val="0"/>
      </c:catAx>
      <c:valAx>
        <c:axId val="2640214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crossAx val="264018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B7280"/>
              </a:solidFill>
              <a:latin typeface="Calibri" panose="020F0502020204030204" pitchFamily="34" charset="0"/>
              <a:ea typeface="Calibri" panose="020F0502020204030204" pitchFamily="34" charset="0"/>
              <a:cs typeface="Calibri" panose="020F0502020204030204" pitchFamily="34"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7620</xdr:colOff>
      <xdr:row>38</xdr:row>
      <xdr:rowOff>11430</xdr:rowOff>
    </xdr:to>
    <xdr:sp macro="" textlink="">
      <xdr:nvSpPr>
        <xdr:cNvPr id="2" name="Rectangle: Rounded Corners 1">
          <a:extLst>
            <a:ext uri="{FF2B5EF4-FFF2-40B4-BE49-F238E27FC236}">
              <a16:creationId xmlns:a16="http://schemas.microsoft.com/office/drawing/2014/main" id="{6CBE5304-F167-4B55-86EF-7455FDAA8223}"/>
            </a:ext>
          </a:extLst>
        </xdr:cNvPr>
        <xdr:cNvSpPr/>
      </xdr:nvSpPr>
      <xdr:spPr>
        <a:xfrm>
          <a:off x="0" y="0"/>
          <a:ext cx="1828800" cy="697992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absolute">
    <xdr:from>
      <xdr:col>0</xdr:col>
      <xdr:colOff>175260</xdr:colOff>
      <xdr:row>1</xdr:row>
      <xdr:rowOff>60960</xdr:rowOff>
    </xdr:from>
    <xdr:to>
      <xdr:col>17</xdr:col>
      <xdr:colOff>0</xdr:colOff>
      <xdr:row>5</xdr:row>
      <xdr:rowOff>22860</xdr:rowOff>
    </xdr:to>
    <xdr:sp macro="" textlink="">
      <xdr:nvSpPr>
        <xdr:cNvPr id="3" name="Rectangle: Rounded Corners 2">
          <a:extLst>
            <a:ext uri="{FF2B5EF4-FFF2-40B4-BE49-F238E27FC236}">
              <a16:creationId xmlns:a16="http://schemas.microsoft.com/office/drawing/2014/main" id="{5035A057-7A8C-4AB7-86CC-3684B07F4AC1}"/>
            </a:ext>
          </a:extLst>
        </xdr:cNvPr>
        <xdr:cNvSpPr/>
      </xdr:nvSpPr>
      <xdr:spPr>
        <a:xfrm>
          <a:off x="175260" y="243840"/>
          <a:ext cx="12031980" cy="69342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1800" b="1">
              <a:solidFill>
                <a:schemeClr val="bg1"/>
              </a:solidFill>
            </a:rPr>
            <a:t>NORTHBRIDGE | </a:t>
          </a:r>
          <a:r>
            <a:rPr lang="pl-PL" sz="1800"/>
            <a:t>Portfolio Cockpit</a:t>
          </a:r>
          <a:endParaRPr lang="pl-PL" sz="1800">
            <a:solidFill>
              <a:schemeClr val="bg1"/>
            </a:solidFill>
          </a:endParaRPr>
        </a:p>
      </xdr:txBody>
    </xdr:sp>
    <xdr:clientData/>
  </xdr:twoCellAnchor>
  <xdr:twoCellAnchor>
    <xdr:from>
      <xdr:col>0</xdr:col>
      <xdr:colOff>0</xdr:colOff>
      <xdr:row>0</xdr:row>
      <xdr:rowOff>0</xdr:rowOff>
    </xdr:from>
    <xdr:to>
      <xdr:col>3</xdr:col>
      <xdr:colOff>198120</xdr:colOff>
      <xdr:row>7</xdr:row>
      <xdr:rowOff>71120</xdr:rowOff>
    </xdr:to>
    <xdr:pic>
      <xdr:nvPicPr>
        <xdr:cNvPr id="4" name="Picture 3">
          <a:extLst>
            <a:ext uri="{FF2B5EF4-FFF2-40B4-BE49-F238E27FC236}">
              <a16:creationId xmlns:a16="http://schemas.microsoft.com/office/drawing/2014/main" id="{9A0C28FB-F96C-4465-BC6F-B88A0038DA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628900" cy="1351280"/>
        </a:xfrm>
        <a:prstGeom prst="rect">
          <a:avLst/>
        </a:prstGeom>
        <a:ln>
          <a:noFill/>
        </a:ln>
      </xdr:spPr>
    </xdr:pic>
    <xdr:clientData/>
  </xdr:twoCellAnchor>
  <xdr:twoCellAnchor>
    <xdr:from>
      <xdr:col>6</xdr:col>
      <xdr:colOff>114300</xdr:colOff>
      <xdr:row>3</xdr:row>
      <xdr:rowOff>89535</xdr:rowOff>
    </xdr:from>
    <xdr:to>
      <xdr:col>12</xdr:col>
      <xdr:colOff>215265</xdr:colOff>
      <xdr:row>3</xdr:row>
      <xdr:rowOff>97155</xdr:rowOff>
    </xdr:to>
    <xdr:cxnSp macro="">
      <xdr:nvCxnSpPr>
        <xdr:cNvPr id="5" name="Straight Connector 4">
          <a:extLst>
            <a:ext uri="{FF2B5EF4-FFF2-40B4-BE49-F238E27FC236}">
              <a16:creationId xmlns:a16="http://schemas.microsoft.com/office/drawing/2014/main" id="{DE9BF8CA-EFC5-4BDE-80E7-A53AE2E3CFF3}"/>
            </a:ext>
          </a:extLst>
        </xdr:cNvPr>
        <xdr:cNvCxnSpPr/>
      </xdr:nvCxnSpPr>
      <xdr:spPr>
        <a:xfrm flipV="1">
          <a:off x="4371975" y="632460"/>
          <a:ext cx="3520440" cy="7620"/>
        </a:xfrm>
        <a:prstGeom prst="line">
          <a:avLst/>
        </a:prstGeom>
        <a:ln>
          <a:solidFill>
            <a:srgbClr val="CBD5E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925830</xdr:colOff>
      <xdr:row>7</xdr:row>
      <xdr:rowOff>70485</xdr:rowOff>
    </xdr:from>
    <xdr:to>
      <xdr:col>2</xdr:col>
      <xdr:colOff>19049</xdr:colOff>
      <xdr:row>34</xdr:row>
      <xdr:rowOff>108585</xdr:rowOff>
    </xdr:to>
    <xdr:sp macro="" textlink="">
      <xdr:nvSpPr>
        <xdr:cNvPr id="23" name="Rectangle: Rounded Corners 22">
          <a:extLst>
            <a:ext uri="{FF2B5EF4-FFF2-40B4-BE49-F238E27FC236}">
              <a16:creationId xmlns:a16="http://schemas.microsoft.com/office/drawing/2014/main" id="{FFD7B9D7-1FC3-4AD5-9E81-92053536D672}"/>
            </a:ext>
          </a:extLst>
        </xdr:cNvPr>
        <xdr:cNvSpPr/>
      </xdr:nvSpPr>
      <xdr:spPr>
        <a:xfrm>
          <a:off x="1794510" y="1350645"/>
          <a:ext cx="45719" cy="5524500"/>
        </a:xfrm>
        <a:prstGeom prst="roundRect">
          <a:avLst/>
        </a:prstGeom>
        <a:solidFill>
          <a:srgbClr val="CBD5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2</xdr:col>
      <xdr:colOff>161925</xdr:colOff>
      <xdr:row>13</xdr:row>
      <xdr:rowOff>28575</xdr:rowOff>
    </xdr:from>
    <xdr:to>
      <xdr:col>12</xdr:col>
      <xdr:colOff>228600</xdr:colOff>
      <xdr:row>30</xdr:row>
      <xdr:rowOff>114300</xdr:rowOff>
    </xdr:to>
    <xdr:grpSp>
      <xdr:nvGrpSpPr>
        <xdr:cNvPr id="29" name="Group 28">
          <a:extLst>
            <a:ext uri="{FF2B5EF4-FFF2-40B4-BE49-F238E27FC236}">
              <a16:creationId xmlns:a16="http://schemas.microsoft.com/office/drawing/2014/main" id="{2963B0C7-D589-55FB-99C3-D65C777A8545}"/>
            </a:ext>
          </a:extLst>
        </xdr:cNvPr>
        <xdr:cNvGrpSpPr/>
      </xdr:nvGrpSpPr>
      <xdr:grpSpPr>
        <a:xfrm>
          <a:off x="1981200" y="2400300"/>
          <a:ext cx="5924550" cy="3162300"/>
          <a:chOff x="2162175" y="1295400"/>
          <a:chExt cx="5924550" cy="3162300"/>
        </a:xfrm>
      </xdr:grpSpPr>
      <xdr:graphicFrame macro="">
        <xdr:nvGraphicFramePr>
          <xdr:cNvPr id="27" name="Chart 26">
            <a:extLst>
              <a:ext uri="{FF2B5EF4-FFF2-40B4-BE49-F238E27FC236}">
                <a16:creationId xmlns:a16="http://schemas.microsoft.com/office/drawing/2014/main" id="{32CBA874-82A3-4288-B195-13A06F23DD61}"/>
              </a:ext>
            </a:extLst>
          </xdr:cNvPr>
          <xdr:cNvGraphicFramePr>
            <a:graphicFrameLocks/>
          </xdr:cNvGraphicFramePr>
        </xdr:nvGraphicFramePr>
        <xdr:xfrm>
          <a:off x="2162175" y="1295400"/>
          <a:ext cx="5924550" cy="31623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8" name="TextBox 1">
            <a:extLst>
              <a:ext uri="{FF2B5EF4-FFF2-40B4-BE49-F238E27FC236}">
                <a16:creationId xmlns:a16="http://schemas.microsoft.com/office/drawing/2014/main" id="{AA07D6C6-9155-C373-87B1-0CA1D5AF89AF}"/>
              </a:ext>
            </a:extLst>
          </xdr:cNvPr>
          <xdr:cNvSpPr txBox="1"/>
        </xdr:nvSpPr>
        <xdr:spPr>
          <a:xfrm>
            <a:off x="7458075" y="1400175"/>
            <a:ext cx="590550" cy="24765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pl-PL" sz="1000">
                <a:solidFill>
                  <a:srgbClr val="6B7280"/>
                </a:solidFill>
              </a:rPr>
              <a:t>Unit: M</a:t>
            </a:r>
            <a:endParaRPr lang="pl-PL" sz="1000" kern="1200">
              <a:solidFill>
                <a:srgbClr val="6B7280"/>
              </a:solidFill>
            </a:endParaRPr>
          </a:p>
        </xdr:txBody>
      </xdr:sp>
    </xdr:grpSp>
    <xdr:clientData/>
  </xdr:twoCellAnchor>
  <xdr:twoCellAnchor>
    <xdr:from>
      <xdr:col>12</xdr:col>
      <xdr:colOff>575309</xdr:colOff>
      <xdr:row>12</xdr:row>
      <xdr:rowOff>161925</xdr:rowOff>
    </xdr:from>
    <xdr:to>
      <xdr:col>18</xdr:col>
      <xdr:colOff>553334</xdr:colOff>
      <xdr:row>31</xdr:row>
      <xdr:rowOff>17145</xdr:rowOff>
    </xdr:to>
    <xdr:graphicFrame macro="">
      <xdr:nvGraphicFramePr>
        <xdr:cNvPr id="30" name="Chart 29">
          <a:extLst>
            <a:ext uri="{FF2B5EF4-FFF2-40B4-BE49-F238E27FC236}">
              <a16:creationId xmlns:a16="http://schemas.microsoft.com/office/drawing/2014/main" id="{41531550-98BD-479F-A913-32F5E5B04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8</xdr:row>
      <xdr:rowOff>118533</xdr:rowOff>
    </xdr:from>
    <xdr:to>
      <xdr:col>1</xdr:col>
      <xdr:colOff>812800</xdr:colOff>
      <xdr:row>19</xdr:row>
      <xdr:rowOff>135467</xdr:rowOff>
    </xdr:to>
    <mc:AlternateContent xmlns:mc="http://schemas.openxmlformats.org/markup-compatibility/2006">
      <mc:Choice xmlns:a14="http://schemas.microsoft.com/office/drawing/2010/main" Requires="a14">
        <xdr:graphicFrame macro="">
          <xdr:nvGraphicFramePr>
            <xdr:cNvPr id="31" name="region_name">
              <a:extLst>
                <a:ext uri="{FF2B5EF4-FFF2-40B4-BE49-F238E27FC236}">
                  <a16:creationId xmlns:a16="http://schemas.microsoft.com/office/drawing/2014/main" id="{CB07E45B-04FC-464E-8CB2-59CBE28DC46A}"/>
                </a:ext>
              </a:extLst>
            </xdr:cNvPr>
            <xdr:cNvGraphicFramePr/>
          </xdr:nvGraphicFramePr>
          <xdr:xfrm>
            <a:off x="0" y="0"/>
            <a:ext cx="0" cy="0"/>
          </xdr:xfrm>
          <a:graphic>
            <a:graphicData uri="http://schemas.microsoft.com/office/drawing/2010/slicer">
              <sle:slicer xmlns:sle="http://schemas.microsoft.com/office/drawing/2010/slicer" name="region_name"/>
            </a:graphicData>
          </a:graphic>
        </xdr:graphicFrame>
      </mc:Choice>
      <mc:Fallback>
        <xdr:sp macro="" textlink="">
          <xdr:nvSpPr>
            <xdr:cNvPr id="0" name=""/>
            <xdr:cNvSpPr>
              <a:spLocks noTextEdit="1"/>
            </xdr:cNvSpPr>
          </xdr:nvSpPr>
          <xdr:spPr>
            <a:xfrm>
              <a:off x="50800" y="1585383"/>
              <a:ext cx="1628775" cy="200765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7620</xdr:colOff>
      <xdr:row>38</xdr:row>
      <xdr:rowOff>30480</xdr:rowOff>
    </xdr:to>
    <xdr:sp macro="" textlink="">
      <xdr:nvSpPr>
        <xdr:cNvPr id="30" name="Rectangle: Rounded Corners 29">
          <a:extLst>
            <a:ext uri="{FF2B5EF4-FFF2-40B4-BE49-F238E27FC236}">
              <a16:creationId xmlns:a16="http://schemas.microsoft.com/office/drawing/2014/main" id="{5E81FA20-EA60-765C-5AA5-9C59F88A3BE8}"/>
            </a:ext>
          </a:extLst>
        </xdr:cNvPr>
        <xdr:cNvSpPr/>
      </xdr:nvSpPr>
      <xdr:spPr>
        <a:xfrm>
          <a:off x="0" y="0"/>
          <a:ext cx="1226820" cy="697992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absolute">
    <xdr:from>
      <xdr:col>0</xdr:col>
      <xdr:colOff>175260</xdr:colOff>
      <xdr:row>1</xdr:row>
      <xdr:rowOff>60960</xdr:rowOff>
    </xdr:from>
    <xdr:to>
      <xdr:col>17</xdr:col>
      <xdr:colOff>0</xdr:colOff>
      <xdr:row>5</xdr:row>
      <xdr:rowOff>22860</xdr:rowOff>
    </xdr:to>
    <xdr:sp macro="" textlink="">
      <xdr:nvSpPr>
        <xdr:cNvPr id="6" name="Rectangle: Rounded Corners 5">
          <a:extLst>
            <a:ext uri="{FF2B5EF4-FFF2-40B4-BE49-F238E27FC236}">
              <a16:creationId xmlns:a16="http://schemas.microsoft.com/office/drawing/2014/main" id="{2BACB902-C30A-A3EF-10F5-A2F82A625F1D}"/>
            </a:ext>
          </a:extLst>
        </xdr:cNvPr>
        <xdr:cNvSpPr/>
      </xdr:nvSpPr>
      <xdr:spPr>
        <a:xfrm>
          <a:off x="175260" y="241935"/>
          <a:ext cx="10187940" cy="68580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1800" b="1">
              <a:solidFill>
                <a:schemeClr val="bg1"/>
              </a:solidFill>
            </a:rPr>
            <a:t>NORTHBRIDGE | Cost &amp; EAC Cockpit</a:t>
          </a:r>
          <a:endParaRPr lang="pl-PL" sz="1800">
            <a:solidFill>
              <a:schemeClr val="bg1"/>
            </a:solidFill>
          </a:endParaRPr>
        </a:p>
      </xdr:txBody>
    </xdr:sp>
    <xdr:clientData/>
  </xdr:twoCellAnchor>
  <xdr:twoCellAnchor>
    <xdr:from>
      <xdr:col>0</xdr:col>
      <xdr:colOff>0</xdr:colOff>
      <xdr:row>0</xdr:row>
      <xdr:rowOff>0</xdr:rowOff>
    </xdr:from>
    <xdr:to>
      <xdr:col>3</xdr:col>
      <xdr:colOff>198120</xdr:colOff>
      <xdr:row>7</xdr:row>
      <xdr:rowOff>71120</xdr:rowOff>
    </xdr:to>
    <xdr:pic>
      <xdr:nvPicPr>
        <xdr:cNvPr id="10" name="Picture 9">
          <a:extLst>
            <a:ext uri="{FF2B5EF4-FFF2-40B4-BE49-F238E27FC236}">
              <a16:creationId xmlns:a16="http://schemas.microsoft.com/office/drawing/2014/main" id="{24D81EA1-6B7E-98AE-2353-AE88FCF4B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1351280"/>
        </a:xfrm>
        <a:prstGeom prst="rect">
          <a:avLst/>
        </a:prstGeom>
        <a:ln>
          <a:noFill/>
        </a:ln>
      </xdr:spPr>
    </xdr:pic>
    <xdr:clientData/>
  </xdr:twoCellAnchor>
  <xdr:twoCellAnchor>
    <xdr:from>
      <xdr:col>6</xdr:col>
      <xdr:colOff>171450</xdr:colOff>
      <xdr:row>3</xdr:row>
      <xdr:rowOff>99060</xdr:rowOff>
    </xdr:from>
    <xdr:to>
      <xdr:col>12</xdr:col>
      <xdr:colOff>272415</xdr:colOff>
      <xdr:row>3</xdr:row>
      <xdr:rowOff>106680</xdr:rowOff>
    </xdr:to>
    <xdr:cxnSp macro="">
      <xdr:nvCxnSpPr>
        <xdr:cNvPr id="8" name="Straight Connector 7">
          <a:extLst>
            <a:ext uri="{FF2B5EF4-FFF2-40B4-BE49-F238E27FC236}">
              <a16:creationId xmlns:a16="http://schemas.microsoft.com/office/drawing/2014/main" id="{1A695EA1-FD8F-220F-8BEC-974684CB53BC}"/>
            </a:ext>
          </a:extLst>
        </xdr:cNvPr>
        <xdr:cNvCxnSpPr/>
      </xdr:nvCxnSpPr>
      <xdr:spPr>
        <a:xfrm flipV="1">
          <a:off x="4429125" y="641985"/>
          <a:ext cx="3520440" cy="7620"/>
        </a:xfrm>
        <a:prstGeom prst="line">
          <a:avLst/>
        </a:prstGeom>
        <a:ln>
          <a:solidFill>
            <a:srgbClr val="CBD5E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4</xdr:col>
      <xdr:colOff>152400</xdr:colOff>
      <xdr:row>6</xdr:row>
      <xdr:rowOff>20955</xdr:rowOff>
    </xdr:from>
    <xdr:to>
      <xdr:col>16</xdr:col>
      <xdr:colOff>91440</xdr:colOff>
      <xdr:row>13</xdr:row>
      <xdr:rowOff>5715</xdr:rowOff>
    </xdr:to>
    <xdr:grpSp>
      <xdr:nvGrpSpPr>
        <xdr:cNvPr id="34" name="Group 33">
          <a:extLst>
            <a:ext uri="{FF2B5EF4-FFF2-40B4-BE49-F238E27FC236}">
              <a16:creationId xmlns:a16="http://schemas.microsoft.com/office/drawing/2014/main" id="{40FFAA1F-0847-FD59-B31B-07ADF9AF2E8F}"/>
            </a:ext>
          </a:extLst>
        </xdr:cNvPr>
        <xdr:cNvGrpSpPr/>
      </xdr:nvGrpSpPr>
      <xdr:grpSpPr>
        <a:xfrm>
          <a:off x="3190875" y="1106805"/>
          <a:ext cx="8197215" cy="1251585"/>
          <a:chOff x="1691640" y="1203960"/>
          <a:chExt cx="7254240" cy="1264920"/>
        </a:xfrm>
      </xdr:grpSpPr>
      <xdr:grpSp>
        <xdr:nvGrpSpPr>
          <xdr:cNvPr id="15" name="Group 14">
            <a:extLst>
              <a:ext uri="{FF2B5EF4-FFF2-40B4-BE49-F238E27FC236}">
                <a16:creationId xmlns:a16="http://schemas.microsoft.com/office/drawing/2014/main" id="{7380A36F-B001-C9D1-C648-15F2A2B931D8}"/>
              </a:ext>
            </a:extLst>
          </xdr:cNvPr>
          <xdr:cNvGrpSpPr/>
        </xdr:nvGrpSpPr>
        <xdr:grpSpPr>
          <a:xfrm>
            <a:off x="1691640" y="1203960"/>
            <a:ext cx="1348740" cy="1264920"/>
            <a:chOff x="601980" y="1463040"/>
            <a:chExt cx="1348740" cy="1264920"/>
          </a:xfrm>
        </xdr:grpSpPr>
        <xdr:sp macro="" textlink="">
          <xdr:nvSpPr>
            <xdr:cNvPr id="12" name="Rectangle: Rounded Corners 11">
              <a:extLst>
                <a:ext uri="{FF2B5EF4-FFF2-40B4-BE49-F238E27FC236}">
                  <a16:creationId xmlns:a16="http://schemas.microsoft.com/office/drawing/2014/main" id="{D3487220-CCBA-C20D-600E-6AB0B5173E05}"/>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3" name="TextBox 12">
              <a:extLst>
                <a:ext uri="{FF2B5EF4-FFF2-40B4-BE49-F238E27FC236}">
                  <a16:creationId xmlns:a16="http://schemas.microsoft.com/office/drawing/2014/main" id="{FB81BA6A-599E-0554-37B2-FC5547365FB0}"/>
                </a:ext>
              </a:extLst>
            </xdr:cNvPr>
            <xdr:cNvSpPr txBox="1"/>
          </xdr:nvSpPr>
          <xdr:spPr>
            <a:xfrm>
              <a:off x="769620" y="1630680"/>
              <a:ext cx="10287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b="1">
                  <a:solidFill>
                    <a:srgbClr val="6B7280"/>
                  </a:solidFill>
                </a:rPr>
                <a:t>BAC</a:t>
              </a:r>
              <a:endParaRPr lang="pl-PL" sz="1100" b="1">
                <a:solidFill>
                  <a:srgbClr val="6B7280"/>
                </a:solidFill>
              </a:endParaRPr>
            </a:p>
          </xdr:txBody>
        </xdr:sp>
        <xdr:sp macro="" textlink="'Support Sheet'!B5">
          <xdr:nvSpPr>
            <xdr:cNvPr id="14" name="TextBox 13">
              <a:extLst>
                <a:ext uri="{FF2B5EF4-FFF2-40B4-BE49-F238E27FC236}">
                  <a16:creationId xmlns:a16="http://schemas.microsoft.com/office/drawing/2014/main" id="{A6CC42F7-895E-40C1-B54E-A8EFBDBC2E5A}"/>
                </a:ext>
              </a:extLst>
            </xdr:cNvPr>
            <xdr:cNvSpPr txBox="1"/>
          </xdr:nvSpPr>
          <xdr:spPr>
            <a:xfrm>
              <a:off x="769620"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E7E9CA-E70F-4838-8793-260CB460DA62}" type="TxLink">
                <a:rPr lang="en-US" sz="2000" b="0" i="0" u="none" strike="noStrike">
                  <a:solidFill>
                    <a:srgbClr val="0B1F33"/>
                  </a:solidFill>
                  <a:latin typeface="Calibri" panose="020F0502020204030204" pitchFamily="34" charset="0"/>
                  <a:ea typeface="Calibri" panose="020F0502020204030204" pitchFamily="34" charset="0"/>
                  <a:cs typeface="Calibri" panose="020F0502020204030204" pitchFamily="34" charset="0"/>
                </a:rPr>
                <a:pPr algn="ctr"/>
                <a:t>0,9B</a:t>
              </a:fld>
              <a:endParaRPr lang="pl-PL" sz="4800" b="0">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16" name="Group 15">
            <a:extLst>
              <a:ext uri="{FF2B5EF4-FFF2-40B4-BE49-F238E27FC236}">
                <a16:creationId xmlns:a16="http://schemas.microsoft.com/office/drawing/2014/main" id="{04C632B9-8FDA-4309-81AB-BE614E613CAF}"/>
              </a:ext>
            </a:extLst>
          </xdr:cNvPr>
          <xdr:cNvGrpSpPr/>
        </xdr:nvGrpSpPr>
        <xdr:grpSpPr>
          <a:xfrm>
            <a:off x="3660140" y="1203960"/>
            <a:ext cx="1348740" cy="1264920"/>
            <a:chOff x="601980" y="1463040"/>
            <a:chExt cx="1348740" cy="1264920"/>
          </a:xfrm>
        </xdr:grpSpPr>
        <xdr:sp macro="" textlink="">
          <xdr:nvSpPr>
            <xdr:cNvPr id="17" name="Rectangle: Rounded Corners 16">
              <a:extLst>
                <a:ext uri="{FF2B5EF4-FFF2-40B4-BE49-F238E27FC236}">
                  <a16:creationId xmlns:a16="http://schemas.microsoft.com/office/drawing/2014/main" id="{F2B9862E-0549-B141-3BA4-F943CCCA0BA2}"/>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8" name="TextBox 17">
              <a:extLst>
                <a:ext uri="{FF2B5EF4-FFF2-40B4-BE49-F238E27FC236}">
                  <a16:creationId xmlns:a16="http://schemas.microsoft.com/office/drawing/2014/main" id="{74F82135-3C40-E0EB-A7B9-B3787B70E45C}"/>
                </a:ext>
              </a:extLst>
            </xdr:cNvPr>
            <xdr:cNvSpPr txBox="1"/>
          </xdr:nvSpPr>
          <xdr:spPr>
            <a:xfrm>
              <a:off x="769620" y="1630680"/>
              <a:ext cx="10287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b="1">
                  <a:solidFill>
                    <a:srgbClr val="6B7280"/>
                  </a:solidFill>
                </a:rPr>
                <a:t>EAC</a:t>
              </a:r>
              <a:endParaRPr lang="pl-PL" sz="1100" b="1">
                <a:solidFill>
                  <a:srgbClr val="6B7280"/>
                </a:solidFill>
              </a:endParaRPr>
            </a:p>
          </xdr:txBody>
        </xdr:sp>
        <xdr:sp macro="" textlink="'Support Sheet'!C5">
          <xdr:nvSpPr>
            <xdr:cNvPr id="19" name="TextBox 18">
              <a:extLst>
                <a:ext uri="{FF2B5EF4-FFF2-40B4-BE49-F238E27FC236}">
                  <a16:creationId xmlns:a16="http://schemas.microsoft.com/office/drawing/2014/main" id="{4E3B7AA5-598D-3C2A-4CA5-0430574497E6}"/>
                </a:ext>
              </a:extLst>
            </xdr:cNvPr>
            <xdr:cNvSpPr txBox="1"/>
          </xdr:nvSpPr>
          <xdr:spPr>
            <a:xfrm>
              <a:off x="769620"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0B913C-01DA-4876-BA9D-1BAC85AA9DE3}" type="TxLink">
                <a:rPr lang="en-US" sz="2000" b="0" i="0" u="none" strike="noStrike">
                  <a:solidFill>
                    <a:srgbClr val="0B1F33"/>
                  </a:solidFill>
                  <a:latin typeface="Calibri" panose="020F0502020204030204" pitchFamily="34" charset="0"/>
                  <a:ea typeface="Calibri" panose="020F0502020204030204" pitchFamily="34" charset="0"/>
                  <a:cs typeface="Calibri" panose="020F0502020204030204" pitchFamily="34" charset="0"/>
                </a:rPr>
                <a:pPr algn="ctr"/>
                <a:t>0,8B</a:t>
              </a:fld>
              <a:endParaRPr lang="pl-PL" sz="4800" b="1">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20" name="Group 19">
            <a:extLst>
              <a:ext uri="{FF2B5EF4-FFF2-40B4-BE49-F238E27FC236}">
                <a16:creationId xmlns:a16="http://schemas.microsoft.com/office/drawing/2014/main" id="{231AF989-A24A-4393-B9FF-14FAC77E0EF8}"/>
              </a:ext>
            </a:extLst>
          </xdr:cNvPr>
          <xdr:cNvGrpSpPr/>
        </xdr:nvGrpSpPr>
        <xdr:grpSpPr>
          <a:xfrm>
            <a:off x="5628640" y="1203960"/>
            <a:ext cx="1348740" cy="1264920"/>
            <a:chOff x="601980" y="1463040"/>
            <a:chExt cx="1348740" cy="1264920"/>
          </a:xfrm>
        </xdr:grpSpPr>
        <xdr:sp macro="" textlink="">
          <xdr:nvSpPr>
            <xdr:cNvPr id="21" name="Rectangle: Rounded Corners 20">
              <a:extLst>
                <a:ext uri="{FF2B5EF4-FFF2-40B4-BE49-F238E27FC236}">
                  <a16:creationId xmlns:a16="http://schemas.microsoft.com/office/drawing/2014/main" id="{8F33D8CA-2E2F-9C00-B12B-7B54CE350805}"/>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22" name="TextBox 21">
              <a:extLst>
                <a:ext uri="{FF2B5EF4-FFF2-40B4-BE49-F238E27FC236}">
                  <a16:creationId xmlns:a16="http://schemas.microsoft.com/office/drawing/2014/main" id="{A036F686-AE27-2816-3400-3215C7E6CE10}"/>
                </a:ext>
              </a:extLst>
            </xdr:cNvPr>
            <xdr:cNvSpPr txBox="1"/>
          </xdr:nvSpPr>
          <xdr:spPr>
            <a:xfrm>
              <a:off x="769620" y="1630680"/>
              <a:ext cx="10287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400" b="1">
                  <a:solidFill>
                    <a:srgbClr val="6B7280"/>
                  </a:solidFill>
                </a:rPr>
                <a:t>ETC</a:t>
              </a:r>
              <a:endParaRPr lang="pl-PL" sz="1100" b="1">
                <a:solidFill>
                  <a:srgbClr val="6B7280"/>
                </a:solidFill>
              </a:endParaRPr>
            </a:p>
          </xdr:txBody>
        </xdr:sp>
        <xdr:sp macro="" textlink="'Support Sheet'!D5">
          <xdr:nvSpPr>
            <xdr:cNvPr id="23" name="TextBox 22">
              <a:extLst>
                <a:ext uri="{FF2B5EF4-FFF2-40B4-BE49-F238E27FC236}">
                  <a16:creationId xmlns:a16="http://schemas.microsoft.com/office/drawing/2014/main" id="{0C474831-A088-2EE7-25FA-8E95D76AE511}"/>
                </a:ext>
              </a:extLst>
            </xdr:cNvPr>
            <xdr:cNvSpPr txBox="1"/>
          </xdr:nvSpPr>
          <xdr:spPr>
            <a:xfrm>
              <a:off x="769620"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16AEB-A005-40A1-935A-60B949C00E0E}" type="TxLink">
                <a:rPr lang="en-US" sz="2000" b="0" i="0" u="none" strike="noStrike">
                  <a:solidFill>
                    <a:srgbClr val="0B1F33"/>
                  </a:solidFill>
                  <a:latin typeface="Calibri" panose="020F0502020204030204" pitchFamily="34" charset="0"/>
                  <a:ea typeface="Calibri" panose="020F0502020204030204" pitchFamily="34" charset="0"/>
                  <a:cs typeface="Calibri" panose="020F0502020204030204" pitchFamily="34" charset="0"/>
                </a:rPr>
                <a:pPr algn="ctr"/>
                <a:t>13,8M</a:t>
              </a:fld>
              <a:endParaRPr lang="pl-PL" sz="4800" b="1">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24" name="Group 23">
            <a:extLst>
              <a:ext uri="{FF2B5EF4-FFF2-40B4-BE49-F238E27FC236}">
                <a16:creationId xmlns:a16="http://schemas.microsoft.com/office/drawing/2014/main" id="{50F65892-B843-41ED-B954-3F697ACDDAD9}"/>
              </a:ext>
            </a:extLst>
          </xdr:cNvPr>
          <xdr:cNvGrpSpPr/>
        </xdr:nvGrpSpPr>
        <xdr:grpSpPr>
          <a:xfrm>
            <a:off x="7597140" y="1203960"/>
            <a:ext cx="1348740" cy="1264920"/>
            <a:chOff x="601980" y="1463040"/>
            <a:chExt cx="1348740" cy="1264920"/>
          </a:xfrm>
        </xdr:grpSpPr>
        <xdr:sp macro="" textlink="">
          <xdr:nvSpPr>
            <xdr:cNvPr id="25" name="Rectangle: Rounded Corners 24">
              <a:extLst>
                <a:ext uri="{FF2B5EF4-FFF2-40B4-BE49-F238E27FC236}">
                  <a16:creationId xmlns:a16="http://schemas.microsoft.com/office/drawing/2014/main" id="{7B005CCC-08F7-2BBD-6D70-A6E482BC4524}"/>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26" name="TextBox 25">
              <a:extLst>
                <a:ext uri="{FF2B5EF4-FFF2-40B4-BE49-F238E27FC236}">
                  <a16:creationId xmlns:a16="http://schemas.microsoft.com/office/drawing/2014/main" id="{6E7F55A2-5FC5-29C6-9407-DBF0A028BA5B}"/>
                </a:ext>
              </a:extLst>
            </xdr:cNvPr>
            <xdr:cNvSpPr txBox="1"/>
          </xdr:nvSpPr>
          <xdr:spPr>
            <a:xfrm>
              <a:off x="769620" y="1630680"/>
              <a:ext cx="109728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400" b="1">
                  <a:solidFill>
                    <a:srgbClr val="6B7280"/>
                  </a:solidFill>
                </a:rPr>
                <a:t>EAC v. BAC</a:t>
              </a:r>
            </a:p>
          </xdr:txBody>
        </xdr:sp>
        <xdr:sp macro="" textlink="'Support Sheet'!E5">
          <xdr:nvSpPr>
            <xdr:cNvPr id="27" name="TextBox 26">
              <a:extLst>
                <a:ext uri="{FF2B5EF4-FFF2-40B4-BE49-F238E27FC236}">
                  <a16:creationId xmlns:a16="http://schemas.microsoft.com/office/drawing/2014/main" id="{0FCA6D21-C33A-8B0D-E6D3-853EB2895BEB}"/>
                </a:ext>
              </a:extLst>
            </xdr:cNvPr>
            <xdr:cNvSpPr txBox="1"/>
          </xdr:nvSpPr>
          <xdr:spPr>
            <a:xfrm>
              <a:off x="769620"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267B57-52F0-4712-9ACD-7F5E4A435FE0}" type="TxLink">
                <a:rPr lang="en-US" sz="2000" b="0" i="0" u="none" strike="noStrike">
                  <a:solidFill>
                    <a:srgbClr val="0B1F33"/>
                  </a:solidFill>
                  <a:latin typeface="Calibri" panose="020F0502020204030204" pitchFamily="34" charset="0"/>
                  <a:ea typeface="Calibri" panose="020F0502020204030204" pitchFamily="34" charset="0"/>
                  <a:cs typeface="Calibri" panose="020F0502020204030204" pitchFamily="34" charset="0"/>
                </a:rPr>
                <a:pPr algn="ctr"/>
                <a:t>-95,2M</a:t>
              </a:fld>
              <a:endParaRPr lang="pl-PL" sz="4800" b="1">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grpSp>
    <xdr:clientData/>
  </xdr:twoCellAnchor>
  <xdr:twoCellAnchor>
    <xdr:from>
      <xdr:col>1</xdr:col>
      <xdr:colOff>925830</xdr:colOff>
      <xdr:row>7</xdr:row>
      <xdr:rowOff>70485</xdr:rowOff>
    </xdr:from>
    <xdr:to>
      <xdr:col>2</xdr:col>
      <xdr:colOff>19049</xdr:colOff>
      <xdr:row>37</xdr:row>
      <xdr:rowOff>108585</xdr:rowOff>
    </xdr:to>
    <xdr:sp macro="" textlink="">
      <xdr:nvSpPr>
        <xdr:cNvPr id="33" name="Rectangle: Rounded Corners 32">
          <a:extLst>
            <a:ext uri="{FF2B5EF4-FFF2-40B4-BE49-F238E27FC236}">
              <a16:creationId xmlns:a16="http://schemas.microsoft.com/office/drawing/2014/main" id="{0317A874-E7F1-99D9-7689-6D495A6ED1AB}"/>
            </a:ext>
          </a:extLst>
        </xdr:cNvPr>
        <xdr:cNvSpPr/>
      </xdr:nvSpPr>
      <xdr:spPr>
        <a:xfrm>
          <a:off x="1659255" y="1337310"/>
          <a:ext cx="45719" cy="5467350"/>
        </a:xfrm>
        <a:prstGeom prst="roundRect">
          <a:avLst/>
        </a:prstGeom>
        <a:solidFill>
          <a:srgbClr val="CBD5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absolute">
    <xdr:from>
      <xdr:col>2</xdr:col>
      <xdr:colOff>257175</xdr:colOff>
      <xdr:row>17</xdr:row>
      <xdr:rowOff>59055</xdr:rowOff>
    </xdr:from>
    <xdr:to>
      <xdr:col>9</xdr:col>
      <xdr:colOff>561975</xdr:colOff>
      <xdr:row>32</xdr:row>
      <xdr:rowOff>59055</xdr:rowOff>
    </xdr:to>
    <xdr:graphicFrame macro="">
      <xdr:nvGraphicFramePr>
        <xdr:cNvPr id="2" name="Chart 1">
          <a:extLst>
            <a:ext uri="{FF2B5EF4-FFF2-40B4-BE49-F238E27FC236}">
              <a16:creationId xmlns:a16="http://schemas.microsoft.com/office/drawing/2014/main" id="{1BEADB06-4884-4170-BDC4-8817A1A96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123825</xdr:colOff>
      <xdr:row>17</xdr:row>
      <xdr:rowOff>59055</xdr:rowOff>
    </xdr:from>
    <xdr:to>
      <xdr:col>16</xdr:col>
      <xdr:colOff>790575</xdr:colOff>
      <xdr:row>32</xdr:row>
      <xdr:rowOff>87630</xdr:rowOff>
    </xdr:to>
    <xdr:graphicFrame macro="">
      <xdr:nvGraphicFramePr>
        <xdr:cNvPr id="3" name="Chart 2">
          <a:extLst>
            <a:ext uri="{FF2B5EF4-FFF2-40B4-BE49-F238E27FC236}">
              <a16:creationId xmlns:a16="http://schemas.microsoft.com/office/drawing/2014/main" id="{01EDAEE3-1CFB-4163-8016-6804B3FFF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82550</xdr:colOff>
      <xdr:row>8</xdr:row>
      <xdr:rowOff>3387</xdr:rowOff>
    </xdr:from>
    <xdr:to>
      <xdr:col>1</xdr:col>
      <xdr:colOff>781685</xdr:colOff>
      <xdr:row>32</xdr:row>
      <xdr:rowOff>5292</xdr:rowOff>
    </xdr:to>
    <mc:AlternateContent xmlns:mc="http://schemas.openxmlformats.org/markup-compatibility/2006">
      <mc:Choice xmlns:a14="http://schemas.microsoft.com/office/drawing/2010/main" Requires="a14">
        <xdr:graphicFrame macro="">
          <xdr:nvGraphicFramePr>
            <xdr:cNvPr id="4" name="month_key">
              <a:extLst>
                <a:ext uri="{FF2B5EF4-FFF2-40B4-BE49-F238E27FC236}">
                  <a16:creationId xmlns:a16="http://schemas.microsoft.com/office/drawing/2014/main" id="{48FC286B-D5E9-252F-7D0F-5E148E6781BA}"/>
                </a:ext>
              </a:extLst>
            </xdr:cNvPr>
            <xdr:cNvGraphicFramePr/>
          </xdr:nvGraphicFramePr>
          <xdr:xfrm>
            <a:off x="0" y="0"/>
            <a:ext cx="0" cy="0"/>
          </xdr:xfrm>
          <a:graphic>
            <a:graphicData uri="http://schemas.microsoft.com/office/drawing/2010/slicer">
              <sle:slicer xmlns:sle="http://schemas.microsoft.com/office/drawing/2010/slicer" name="month_key"/>
            </a:graphicData>
          </a:graphic>
        </xdr:graphicFrame>
      </mc:Choice>
      <mc:Fallback>
        <xdr:sp macro="" textlink="">
          <xdr:nvSpPr>
            <xdr:cNvPr id="0" name=""/>
            <xdr:cNvSpPr>
              <a:spLocks noTextEdit="1"/>
            </xdr:cNvSpPr>
          </xdr:nvSpPr>
          <xdr:spPr>
            <a:xfrm>
              <a:off x="82550" y="1451187"/>
              <a:ext cx="1565910" cy="434530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c:userShapes xmlns:c="http://schemas.openxmlformats.org/drawingml/2006/chart">
  <cdr:relSizeAnchor xmlns:cdr="http://schemas.openxmlformats.org/drawingml/2006/chartDrawing">
    <cdr:from>
      <cdr:x>0.83125</cdr:x>
      <cdr:y>0.02708</cdr:y>
    </cdr:from>
    <cdr:to>
      <cdr:x>0.96042</cdr:x>
      <cdr:y>0.11736</cdr:y>
    </cdr:to>
    <cdr:sp macro="" textlink="">
      <cdr:nvSpPr>
        <cdr:cNvPr id="2" name="TextBox 1">
          <a:extLst xmlns:a="http://schemas.openxmlformats.org/drawingml/2006/main">
            <a:ext uri="{FF2B5EF4-FFF2-40B4-BE49-F238E27FC236}">
              <a16:creationId xmlns:a16="http://schemas.microsoft.com/office/drawing/2014/main" id="{CF2F799B-1935-D5E4-C889-64AD0848D3C1}"/>
            </a:ext>
          </a:extLst>
        </cdr:cNvPr>
        <cdr:cNvSpPr txBox="1"/>
      </cdr:nvSpPr>
      <cdr:spPr>
        <a:xfrm xmlns:a="http://schemas.openxmlformats.org/drawingml/2006/main">
          <a:off x="3800475" y="74295"/>
          <a:ext cx="59055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l-PL" sz="1000">
              <a:solidFill>
                <a:srgbClr val="6B7280"/>
              </a:solidFill>
            </a:rPr>
            <a:t>Unit: M</a:t>
          </a:r>
          <a:endParaRPr lang="pl-PL" sz="1000" kern="1200">
            <a:solidFill>
              <a:srgbClr val="6B7280"/>
            </a:solidFill>
          </a:endParaRP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7620</xdr:colOff>
      <xdr:row>38</xdr:row>
      <xdr:rowOff>30480</xdr:rowOff>
    </xdr:to>
    <xdr:sp macro="" textlink="">
      <xdr:nvSpPr>
        <xdr:cNvPr id="2" name="Rectangle: Rounded Corners 1">
          <a:extLst>
            <a:ext uri="{FF2B5EF4-FFF2-40B4-BE49-F238E27FC236}">
              <a16:creationId xmlns:a16="http://schemas.microsoft.com/office/drawing/2014/main" id="{5D6B9843-B928-4B91-A0DB-901BB1794EA7}"/>
            </a:ext>
          </a:extLst>
        </xdr:cNvPr>
        <xdr:cNvSpPr/>
      </xdr:nvSpPr>
      <xdr:spPr>
        <a:xfrm>
          <a:off x="0" y="0"/>
          <a:ext cx="1828800" cy="697992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absolute">
    <xdr:from>
      <xdr:col>0</xdr:col>
      <xdr:colOff>175260</xdr:colOff>
      <xdr:row>1</xdr:row>
      <xdr:rowOff>60960</xdr:rowOff>
    </xdr:from>
    <xdr:to>
      <xdr:col>17</xdr:col>
      <xdr:colOff>0</xdr:colOff>
      <xdr:row>5</xdr:row>
      <xdr:rowOff>22860</xdr:rowOff>
    </xdr:to>
    <xdr:sp macro="" textlink="">
      <xdr:nvSpPr>
        <xdr:cNvPr id="3" name="Rectangle: Rounded Corners 2">
          <a:extLst>
            <a:ext uri="{FF2B5EF4-FFF2-40B4-BE49-F238E27FC236}">
              <a16:creationId xmlns:a16="http://schemas.microsoft.com/office/drawing/2014/main" id="{27B7AB11-6EDC-4AC5-973E-9CEBDFA37E07}"/>
            </a:ext>
          </a:extLst>
        </xdr:cNvPr>
        <xdr:cNvSpPr/>
      </xdr:nvSpPr>
      <xdr:spPr>
        <a:xfrm>
          <a:off x="175260" y="243840"/>
          <a:ext cx="12031980" cy="69342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1800" b="1">
              <a:solidFill>
                <a:schemeClr val="bg1"/>
              </a:solidFill>
            </a:rPr>
            <a:t>NORTHBRIDGE | </a:t>
          </a:r>
          <a:r>
            <a:rPr lang="pl-PL" sz="1800" b="1">
              <a:solidFill>
                <a:schemeClr val="bg1"/>
              </a:solidFill>
              <a:latin typeface="+mn-lt"/>
              <a:ea typeface="+mn-ea"/>
              <a:cs typeface="+mn-cs"/>
            </a:rPr>
            <a:t>Cash &amp; Commitments Cockpit</a:t>
          </a:r>
        </a:p>
      </xdr:txBody>
    </xdr:sp>
    <xdr:clientData/>
  </xdr:twoCellAnchor>
  <xdr:twoCellAnchor>
    <xdr:from>
      <xdr:col>0</xdr:col>
      <xdr:colOff>0</xdr:colOff>
      <xdr:row>0</xdr:row>
      <xdr:rowOff>0</xdr:rowOff>
    </xdr:from>
    <xdr:to>
      <xdr:col>3</xdr:col>
      <xdr:colOff>198120</xdr:colOff>
      <xdr:row>7</xdr:row>
      <xdr:rowOff>71120</xdr:rowOff>
    </xdr:to>
    <xdr:pic>
      <xdr:nvPicPr>
        <xdr:cNvPr id="4" name="Picture 3">
          <a:extLst>
            <a:ext uri="{FF2B5EF4-FFF2-40B4-BE49-F238E27FC236}">
              <a16:creationId xmlns:a16="http://schemas.microsoft.com/office/drawing/2014/main" id="{FFADDD9F-B0A6-489C-884B-CB99F66F8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628900" cy="1351280"/>
        </a:xfrm>
        <a:prstGeom prst="rect">
          <a:avLst/>
        </a:prstGeom>
        <a:ln>
          <a:noFill/>
        </a:ln>
      </xdr:spPr>
    </xdr:pic>
    <xdr:clientData/>
  </xdr:twoCellAnchor>
  <xdr:twoCellAnchor>
    <xdr:from>
      <xdr:col>6</xdr:col>
      <xdr:colOff>95250</xdr:colOff>
      <xdr:row>3</xdr:row>
      <xdr:rowOff>108585</xdr:rowOff>
    </xdr:from>
    <xdr:to>
      <xdr:col>12</xdr:col>
      <xdr:colOff>196215</xdr:colOff>
      <xdr:row>3</xdr:row>
      <xdr:rowOff>116205</xdr:rowOff>
    </xdr:to>
    <xdr:cxnSp macro="">
      <xdr:nvCxnSpPr>
        <xdr:cNvPr id="5" name="Straight Connector 4">
          <a:extLst>
            <a:ext uri="{FF2B5EF4-FFF2-40B4-BE49-F238E27FC236}">
              <a16:creationId xmlns:a16="http://schemas.microsoft.com/office/drawing/2014/main" id="{004CB963-4122-43D3-9593-11CD97F023E8}"/>
            </a:ext>
          </a:extLst>
        </xdr:cNvPr>
        <xdr:cNvCxnSpPr/>
      </xdr:nvCxnSpPr>
      <xdr:spPr>
        <a:xfrm flipV="1">
          <a:off x="4352925" y="651510"/>
          <a:ext cx="3520440" cy="7620"/>
        </a:xfrm>
        <a:prstGeom prst="line">
          <a:avLst/>
        </a:prstGeom>
        <a:ln>
          <a:solidFill>
            <a:srgbClr val="CBD5E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925830</xdr:colOff>
      <xdr:row>7</xdr:row>
      <xdr:rowOff>70485</xdr:rowOff>
    </xdr:from>
    <xdr:to>
      <xdr:col>2</xdr:col>
      <xdr:colOff>19049</xdr:colOff>
      <xdr:row>34</xdr:row>
      <xdr:rowOff>108585</xdr:rowOff>
    </xdr:to>
    <xdr:sp macro="" textlink="">
      <xdr:nvSpPr>
        <xdr:cNvPr id="6" name="Rectangle: Rounded Corners 5">
          <a:extLst>
            <a:ext uri="{FF2B5EF4-FFF2-40B4-BE49-F238E27FC236}">
              <a16:creationId xmlns:a16="http://schemas.microsoft.com/office/drawing/2014/main" id="{BCF2B3A7-3CD1-4E51-8817-55B901D82B08}"/>
            </a:ext>
          </a:extLst>
        </xdr:cNvPr>
        <xdr:cNvSpPr/>
      </xdr:nvSpPr>
      <xdr:spPr>
        <a:xfrm>
          <a:off x="1794510" y="1350645"/>
          <a:ext cx="45719" cy="4975860"/>
        </a:xfrm>
        <a:prstGeom prst="roundRect">
          <a:avLst/>
        </a:prstGeom>
        <a:solidFill>
          <a:srgbClr val="CBD5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absolute">
    <xdr:from>
      <xdr:col>4</xdr:col>
      <xdr:colOff>0</xdr:colOff>
      <xdr:row>7</xdr:row>
      <xdr:rowOff>0</xdr:rowOff>
    </xdr:from>
    <xdr:to>
      <xdr:col>6</xdr:col>
      <xdr:colOff>304862</xdr:colOff>
      <xdr:row>13</xdr:row>
      <xdr:rowOff>165735</xdr:rowOff>
    </xdr:to>
    <xdr:grpSp>
      <xdr:nvGrpSpPr>
        <xdr:cNvPr id="8" name="Group 7">
          <a:extLst>
            <a:ext uri="{FF2B5EF4-FFF2-40B4-BE49-F238E27FC236}">
              <a16:creationId xmlns:a16="http://schemas.microsoft.com/office/drawing/2014/main" id="{204869DB-5DAD-652F-7419-FEFC3B76F52B}"/>
            </a:ext>
          </a:extLst>
        </xdr:cNvPr>
        <xdr:cNvGrpSpPr/>
      </xdr:nvGrpSpPr>
      <xdr:grpSpPr>
        <a:xfrm>
          <a:off x="3038475" y="1266825"/>
          <a:ext cx="1524062" cy="1251585"/>
          <a:chOff x="601980" y="1463040"/>
          <a:chExt cx="1348740" cy="1264920"/>
        </a:xfrm>
      </xdr:grpSpPr>
      <xdr:sp macro="" textlink="">
        <xdr:nvSpPr>
          <xdr:cNvPr id="21" name="Rectangle: Rounded Corners 20">
            <a:extLst>
              <a:ext uri="{FF2B5EF4-FFF2-40B4-BE49-F238E27FC236}">
                <a16:creationId xmlns:a16="http://schemas.microsoft.com/office/drawing/2014/main" id="{978B1556-9A47-8917-B4B7-3F0E66E1F80F}"/>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22" name="TextBox 21">
            <a:extLst>
              <a:ext uri="{FF2B5EF4-FFF2-40B4-BE49-F238E27FC236}">
                <a16:creationId xmlns:a16="http://schemas.microsoft.com/office/drawing/2014/main" id="{B4EC8116-972E-15F6-F5B6-8B25CADEF40D}"/>
              </a:ext>
            </a:extLst>
          </xdr:cNvPr>
          <xdr:cNvSpPr txBox="1"/>
        </xdr:nvSpPr>
        <xdr:spPr>
          <a:xfrm>
            <a:off x="626321" y="1630680"/>
            <a:ext cx="1315914" cy="294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200" b="1">
                <a:solidFill>
                  <a:srgbClr val="6B7280"/>
                </a:solidFill>
                <a:latin typeface="Calibri" panose="020F0502020204030204" pitchFamily="34" charset="0"/>
                <a:ea typeface="Calibri" panose="020F0502020204030204" pitchFamily="34" charset="0"/>
                <a:cs typeface="Calibri" panose="020F0502020204030204" pitchFamily="34" charset="0"/>
              </a:rPr>
              <a:t>Committed Amount</a:t>
            </a:r>
          </a:p>
        </xdr:txBody>
      </xdr:sp>
      <xdr:sp macro="" textlink="'Support Sheet'!A34">
        <xdr:nvSpPr>
          <xdr:cNvPr id="23" name="TextBox 22">
            <a:extLst>
              <a:ext uri="{FF2B5EF4-FFF2-40B4-BE49-F238E27FC236}">
                <a16:creationId xmlns:a16="http://schemas.microsoft.com/office/drawing/2014/main" id="{11D0F5B5-8E63-D958-6F2C-FB43FD6BD5B3}"/>
              </a:ext>
            </a:extLst>
          </xdr:cNvPr>
          <xdr:cNvSpPr txBox="1"/>
        </xdr:nvSpPr>
        <xdr:spPr>
          <a:xfrm>
            <a:off x="769619"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98866B-CC64-4E8B-B359-D6A0CF74AEF0}" type="TxLink">
              <a:rPr lang="en-US" sz="2000" b="0" i="0" u="none" strike="noStrike">
                <a:solidFill>
                  <a:srgbClr val="0B1F33"/>
                </a:solidFill>
                <a:latin typeface="Calibri" panose="020F0502020204030204" pitchFamily="34" charset="0"/>
                <a:ea typeface="Calibri" panose="020F0502020204030204" pitchFamily="34" charset="0"/>
                <a:cs typeface="Calibri" panose="020F0502020204030204" pitchFamily="34" charset="0"/>
              </a:rPr>
              <a:t>9,9B</a:t>
            </a:fld>
            <a:endParaRPr lang="pl-PL" sz="8000" b="0">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editAs="absolute">
    <xdr:from>
      <xdr:col>7</xdr:col>
      <xdr:colOff>395584</xdr:colOff>
      <xdr:row>7</xdr:row>
      <xdr:rowOff>0</xdr:rowOff>
    </xdr:from>
    <xdr:to>
      <xdr:col>10</xdr:col>
      <xdr:colOff>90846</xdr:colOff>
      <xdr:row>13</xdr:row>
      <xdr:rowOff>165735</xdr:rowOff>
    </xdr:to>
    <xdr:grpSp>
      <xdr:nvGrpSpPr>
        <xdr:cNvPr id="9" name="Group 8">
          <a:extLst>
            <a:ext uri="{FF2B5EF4-FFF2-40B4-BE49-F238E27FC236}">
              <a16:creationId xmlns:a16="http://schemas.microsoft.com/office/drawing/2014/main" id="{1C1C6BB7-6CFE-DC3A-2B11-A33849A1F376}"/>
            </a:ext>
          </a:extLst>
        </xdr:cNvPr>
        <xdr:cNvGrpSpPr/>
      </xdr:nvGrpSpPr>
      <xdr:grpSpPr>
        <a:xfrm>
          <a:off x="5262859" y="1266825"/>
          <a:ext cx="1524062" cy="1251585"/>
          <a:chOff x="601980" y="1463040"/>
          <a:chExt cx="1348740" cy="1264920"/>
        </a:xfrm>
      </xdr:grpSpPr>
      <xdr:sp macro="" textlink="">
        <xdr:nvSpPr>
          <xdr:cNvPr id="18" name="Rectangle: Rounded Corners 17">
            <a:extLst>
              <a:ext uri="{FF2B5EF4-FFF2-40B4-BE49-F238E27FC236}">
                <a16:creationId xmlns:a16="http://schemas.microsoft.com/office/drawing/2014/main" id="{DC10E4A5-7FC9-73DB-9B01-9F69368DD74E}"/>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9" name="TextBox 18">
            <a:extLst>
              <a:ext uri="{FF2B5EF4-FFF2-40B4-BE49-F238E27FC236}">
                <a16:creationId xmlns:a16="http://schemas.microsoft.com/office/drawing/2014/main" id="{58D3E482-6ABC-29DD-BA6D-18C9A96ECFC2}"/>
              </a:ext>
            </a:extLst>
          </xdr:cNvPr>
          <xdr:cNvSpPr txBox="1"/>
        </xdr:nvSpPr>
        <xdr:spPr>
          <a:xfrm>
            <a:off x="622791" y="1630679"/>
            <a:ext cx="1272822" cy="332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200" b="1">
                <a:solidFill>
                  <a:srgbClr val="6B7280"/>
                </a:solidFill>
                <a:latin typeface="Calibri" panose="020F0502020204030204" pitchFamily="34" charset="0"/>
                <a:ea typeface="Calibri" panose="020F0502020204030204" pitchFamily="34" charset="0"/>
                <a:cs typeface="Calibri" panose="020F0502020204030204" pitchFamily="34" charset="0"/>
              </a:rPr>
              <a:t>Invoiced</a:t>
            </a:r>
            <a:r>
              <a:rPr lang="pl-PL" sz="1000" b="1" baseline="0">
                <a:solidFill>
                  <a:srgbClr val="6B7280"/>
                </a:solidFill>
                <a:latin typeface="Calibri" panose="020F0502020204030204" pitchFamily="34" charset="0"/>
                <a:ea typeface="Calibri" panose="020F0502020204030204" pitchFamily="34" charset="0"/>
                <a:cs typeface="Calibri" panose="020F0502020204030204" pitchFamily="34" charset="0"/>
              </a:rPr>
              <a:t> </a:t>
            </a:r>
            <a:r>
              <a:rPr lang="pl-PL" sz="1200" b="1" baseline="0">
                <a:solidFill>
                  <a:srgbClr val="6B7280"/>
                </a:solidFill>
                <a:latin typeface="Calibri" panose="020F0502020204030204" pitchFamily="34" charset="0"/>
                <a:ea typeface="Calibri" panose="020F0502020204030204" pitchFamily="34" charset="0"/>
                <a:cs typeface="Calibri" panose="020F0502020204030204" pitchFamily="34" charset="0"/>
              </a:rPr>
              <a:t>Amount</a:t>
            </a:r>
            <a:endParaRPr lang="pl-PL" sz="1100" b="1">
              <a:solidFill>
                <a:srgbClr val="6B7280"/>
              </a:solidFill>
              <a:latin typeface="Calibri" panose="020F0502020204030204" pitchFamily="34" charset="0"/>
              <a:ea typeface="Calibri" panose="020F0502020204030204" pitchFamily="34" charset="0"/>
              <a:cs typeface="Calibri" panose="020F0502020204030204" pitchFamily="34" charset="0"/>
            </a:endParaRPr>
          </a:p>
        </xdr:txBody>
      </xdr:sp>
      <xdr:sp macro="" textlink="'Support Sheet'!C34">
        <xdr:nvSpPr>
          <xdr:cNvPr id="20" name="TextBox 19">
            <a:extLst>
              <a:ext uri="{FF2B5EF4-FFF2-40B4-BE49-F238E27FC236}">
                <a16:creationId xmlns:a16="http://schemas.microsoft.com/office/drawing/2014/main" id="{4C366D8C-A969-F253-CC61-41B4225D2054}"/>
              </a:ext>
            </a:extLst>
          </xdr:cNvPr>
          <xdr:cNvSpPr txBox="1"/>
        </xdr:nvSpPr>
        <xdr:spPr>
          <a:xfrm>
            <a:off x="769620"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090B0D-BD52-4B74-8BAB-2B60DD7AB1A0}" type="TxLink">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5,8B</a:t>
            </a:fld>
            <a:endParaRPr lang="pl-PL" sz="8000" b="1">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editAs="absolute">
    <xdr:from>
      <xdr:col>11</xdr:col>
      <xdr:colOff>95844</xdr:colOff>
      <xdr:row>7</xdr:row>
      <xdr:rowOff>0</xdr:rowOff>
    </xdr:from>
    <xdr:to>
      <xdr:col>13</xdr:col>
      <xdr:colOff>429281</xdr:colOff>
      <xdr:row>13</xdr:row>
      <xdr:rowOff>165735</xdr:rowOff>
    </xdr:to>
    <xdr:grpSp>
      <xdr:nvGrpSpPr>
        <xdr:cNvPr id="10" name="Group 9">
          <a:extLst>
            <a:ext uri="{FF2B5EF4-FFF2-40B4-BE49-F238E27FC236}">
              <a16:creationId xmlns:a16="http://schemas.microsoft.com/office/drawing/2014/main" id="{F77D63F1-A54D-7CAF-A2B1-9DC520AEA5B5}"/>
            </a:ext>
          </a:extLst>
        </xdr:cNvPr>
        <xdr:cNvGrpSpPr/>
      </xdr:nvGrpSpPr>
      <xdr:grpSpPr>
        <a:xfrm>
          <a:off x="7487244" y="1266825"/>
          <a:ext cx="1524062" cy="1251585"/>
          <a:chOff x="601980" y="1463040"/>
          <a:chExt cx="1348740" cy="1264920"/>
        </a:xfrm>
      </xdr:grpSpPr>
      <xdr:sp macro="" textlink="">
        <xdr:nvSpPr>
          <xdr:cNvPr id="15" name="Rectangle: Rounded Corners 14">
            <a:extLst>
              <a:ext uri="{FF2B5EF4-FFF2-40B4-BE49-F238E27FC236}">
                <a16:creationId xmlns:a16="http://schemas.microsoft.com/office/drawing/2014/main" id="{E9CDA0C4-67F6-784E-827F-7539C799A628}"/>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6" name="TextBox 15">
            <a:extLst>
              <a:ext uri="{FF2B5EF4-FFF2-40B4-BE49-F238E27FC236}">
                <a16:creationId xmlns:a16="http://schemas.microsoft.com/office/drawing/2014/main" id="{FE9A6943-B34C-B463-1B3F-C8A1B416F4D1}"/>
              </a:ext>
            </a:extLst>
          </xdr:cNvPr>
          <xdr:cNvSpPr txBox="1"/>
        </xdr:nvSpPr>
        <xdr:spPr>
          <a:xfrm>
            <a:off x="769620" y="1630680"/>
            <a:ext cx="10287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200" b="1">
                <a:solidFill>
                  <a:srgbClr val="6B7280"/>
                </a:solidFill>
                <a:latin typeface="Calibri" panose="020F0502020204030204" pitchFamily="34" charset="0"/>
                <a:ea typeface="Calibri" panose="020F0502020204030204" pitchFamily="34" charset="0"/>
                <a:cs typeface="Calibri" panose="020F0502020204030204" pitchFamily="34" charset="0"/>
              </a:rPr>
              <a:t>Paid Amount</a:t>
            </a:r>
            <a:endParaRPr lang="pl-PL" sz="1050" b="1">
              <a:solidFill>
                <a:srgbClr val="6B7280"/>
              </a:solidFill>
              <a:latin typeface="Calibri" panose="020F0502020204030204" pitchFamily="34" charset="0"/>
              <a:ea typeface="Calibri" panose="020F0502020204030204" pitchFamily="34" charset="0"/>
              <a:cs typeface="Calibri" panose="020F0502020204030204" pitchFamily="34" charset="0"/>
            </a:endParaRPr>
          </a:p>
        </xdr:txBody>
      </xdr:sp>
      <xdr:sp macro="" textlink="'Support Sheet'!E34">
        <xdr:nvSpPr>
          <xdr:cNvPr id="17" name="TextBox 16">
            <a:extLst>
              <a:ext uri="{FF2B5EF4-FFF2-40B4-BE49-F238E27FC236}">
                <a16:creationId xmlns:a16="http://schemas.microsoft.com/office/drawing/2014/main" id="{BFC063BB-D70E-2ABA-25C1-90CF0784D40C}"/>
              </a:ext>
            </a:extLst>
          </xdr:cNvPr>
          <xdr:cNvSpPr txBox="1"/>
        </xdr:nvSpPr>
        <xdr:spPr>
          <a:xfrm>
            <a:off x="769620"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0AEB3D-9793-476C-B694-29F3C29C271D}" type="TxLink">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4,7B</a:t>
            </a:fld>
            <a:endParaRPr lang="pl-PL" sz="7200" b="1">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editAs="absolute">
    <xdr:from>
      <xdr:col>14</xdr:col>
      <xdr:colOff>224729</xdr:colOff>
      <xdr:row>7</xdr:row>
      <xdr:rowOff>0</xdr:rowOff>
    </xdr:from>
    <xdr:to>
      <xdr:col>15</xdr:col>
      <xdr:colOff>843917</xdr:colOff>
      <xdr:row>13</xdr:row>
      <xdr:rowOff>165735</xdr:rowOff>
    </xdr:to>
    <xdr:grpSp>
      <xdr:nvGrpSpPr>
        <xdr:cNvPr id="11" name="Group 10">
          <a:extLst>
            <a:ext uri="{FF2B5EF4-FFF2-40B4-BE49-F238E27FC236}">
              <a16:creationId xmlns:a16="http://schemas.microsoft.com/office/drawing/2014/main" id="{0F23892E-476E-DB4B-32FD-2E6F98BB5825}"/>
            </a:ext>
          </a:extLst>
        </xdr:cNvPr>
        <xdr:cNvGrpSpPr/>
      </xdr:nvGrpSpPr>
      <xdr:grpSpPr>
        <a:xfrm>
          <a:off x="9711629" y="1266825"/>
          <a:ext cx="1524063" cy="1251585"/>
          <a:chOff x="601980" y="1463040"/>
          <a:chExt cx="1348740" cy="1264920"/>
        </a:xfrm>
      </xdr:grpSpPr>
      <xdr:sp macro="" textlink="">
        <xdr:nvSpPr>
          <xdr:cNvPr id="12" name="Rectangle: Rounded Corners 11">
            <a:extLst>
              <a:ext uri="{FF2B5EF4-FFF2-40B4-BE49-F238E27FC236}">
                <a16:creationId xmlns:a16="http://schemas.microsoft.com/office/drawing/2014/main" id="{EDF8B993-69CA-BA54-A0ED-EA131539892E}"/>
              </a:ext>
            </a:extLst>
          </xdr:cNvPr>
          <xdr:cNvSpPr/>
        </xdr:nvSpPr>
        <xdr:spPr>
          <a:xfrm>
            <a:off x="601980" y="1463040"/>
            <a:ext cx="1348740" cy="1264920"/>
          </a:xfrm>
          <a:prstGeom prst="roundRect">
            <a:avLst/>
          </a:prstGeom>
          <a:no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3" name="TextBox 12">
            <a:extLst>
              <a:ext uri="{FF2B5EF4-FFF2-40B4-BE49-F238E27FC236}">
                <a16:creationId xmlns:a16="http://schemas.microsoft.com/office/drawing/2014/main" id="{0299F8D7-42D5-8CE9-5CBF-E7F4EFCCF222}"/>
              </a:ext>
            </a:extLst>
          </xdr:cNvPr>
          <xdr:cNvSpPr txBox="1"/>
        </xdr:nvSpPr>
        <xdr:spPr>
          <a:xfrm>
            <a:off x="710617" y="1505536"/>
            <a:ext cx="1117034" cy="4869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200" b="1">
                <a:solidFill>
                  <a:srgbClr val="6B7280"/>
                </a:solidFill>
                <a:latin typeface="Calibri" panose="020F0502020204030204" pitchFamily="34" charset="0"/>
                <a:ea typeface="Calibri" panose="020F0502020204030204" pitchFamily="34" charset="0"/>
                <a:cs typeface="Calibri" panose="020F0502020204030204" pitchFamily="34" charset="0"/>
              </a:rPr>
              <a:t>Open </a:t>
            </a:r>
            <a:br>
              <a:rPr lang="pl-PL" sz="1200" b="1">
                <a:solidFill>
                  <a:srgbClr val="6B7280"/>
                </a:solidFill>
                <a:latin typeface="Calibri" panose="020F0502020204030204" pitchFamily="34" charset="0"/>
                <a:ea typeface="Calibri" panose="020F0502020204030204" pitchFamily="34" charset="0"/>
                <a:cs typeface="Calibri" panose="020F0502020204030204" pitchFamily="34" charset="0"/>
              </a:rPr>
            </a:br>
            <a:r>
              <a:rPr lang="pl-PL" sz="1200" b="1">
                <a:solidFill>
                  <a:srgbClr val="6B7280"/>
                </a:solidFill>
                <a:latin typeface="Calibri" panose="020F0502020204030204" pitchFamily="34" charset="0"/>
                <a:ea typeface="Calibri" panose="020F0502020204030204" pitchFamily="34" charset="0"/>
                <a:cs typeface="Calibri" panose="020F0502020204030204" pitchFamily="34" charset="0"/>
              </a:rPr>
              <a:t>Commitments</a:t>
            </a:r>
          </a:p>
        </xdr:txBody>
      </xdr:sp>
      <xdr:sp macro="" textlink="'Support Sheet'!G34">
        <xdr:nvSpPr>
          <xdr:cNvPr id="14" name="TextBox 13">
            <a:extLst>
              <a:ext uri="{FF2B5EF4-FFF2-40B4-BE49-F238E27FC236}">
                <a16:creationId xmlns:a16="http://schemas.microsoft.com/office/drawing/2014/main" id="{35D28A2E-04A8-B269-6197-C738637DC0D3}"/>
              </a:ext>
            </a:extLst>
          </xdr:cNvPr>
          <xdr:cNvSpPr txBox="1"/>
        </xdr:nvSpPr>
        <xdr:spPr>
          <a:xfrm>
            <a:off x="769620" y="1973580"/>
            <a:ext cx="10287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741733-3617-49B1-82E6-6BD762BBDCBF}" type="TxLink">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5,1B</a:t>
            </a:fld>
            <a:endParaRPr lang="pl-PL" sz="8000" b="1">
              <a:solidFill>
                <a:srgbClr val="0B1F33"/>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2</xdr:col>
      <xdr:colOff>561974</xdr:colOff>
      <xdr:row>15</xdr:row>
      <xdr:rowOff>19049</xdr:rowOff>
    </xdr:from>
    <xdr:to>
      <xdr:col>16</xdr:col>
      <xdr:colOff>47624</xdr:colOff>
      <xdr:row>36</xdr:row>
      <xdr:rowOff>57149</xdr:rowOff>
    </xdr:to>
    <xdr:graphicFrame macro="">
      <xdr:nvGraphicFramePr>
        <xdr:cNvPr id="25" name="Chart 24">
          <a:extLst>
            <a:ext uri="{FF2B5EF4-FFF2-40B4-BE49-F238E27FC236}">
              <a16:creationId xmlns:a16="http://schemas.microsoft.com/office/drawing/2014/main" id="{65F5A07E-E572-4FCC-93F3-7188378F4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8125" backgroundQuery="1" createdVersion="8" refreshedVersion="8" minRefreshableVersion="3" recordCount="0" supportSubquery="1" supportAdvancedDrill="1" xr:uid="{C291929D-67EE-45E9-9643-C90D6DBA14A5}">
  <cacheSource type="external" connectionId="14"/>
  <cacheFields count="1">
    <cacheField name="[Measures].[Open Commitments]" caption="Open Commitments" numFmtId="0" hierarchy="129" level="32767"/>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oneField="1">
      <fieldsUsage count="1">
        <fieldUsage x="0"/>
      </fieldsUsage>
    </cacheHierarchy>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82407408" backgroundQuery="1" createdVersion="8" refreshedVersion="8" minRefreshableVersion="3" recordCount="0" supportSubquery="1" supportAdvancedDrill="1" xr:uid="{4AE97031-D26E-4726-8722-1871CF5D5A12}">
  <cacheSource type="external" connectionId="14"/>
  <cacheFields count="1">
    <cacheField name="[Measures].[Sum of committed_amount]" caption="Sum of committed_amount" numFmtId="0" hierarchy="93" level="32767"/>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oneField="1">
      <fieldsUsage count="1">
        <fieldUsage x="0"/>
      </fieldsUsage>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84259263" backgroundQuery="1" createdVersion="8" refreshedVersion="8" minRefreshableVersion="3" recordCount="0" supportSubquery="1" supportAdvancedDrill="1" xr:uid="{DE6247F1-4FA2-4200-B501-A84443A256DA}">
  <cacheSource type="external" connectionId="14"/>
  <cacheFields count="2">
    <cacheField name="[dim_region].[region_name].[region_name]" caption="region_name" numFmtId="0" hierarchy="25" level="1">
      <sharedItems count="6">
        <s v="Gulf Coast"/>
        <s v="Midwest"/>
        <s v="Northeast"/>
        <s v="Other"/>
        <s v="South"/>
        <s v="West"/>
      </sharedItems>
    </cacheField>
    <cacheField name="[Measures].[Total Contract (M)]" caption="Total Contract (M)" numFmtId="0" hierarchy="128" level="32767"/>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0"/>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oneField="1">
      <fieldsUsage count="1">
        <fieldUsage x="1"/>
      </fieldsUsage>
    </cacheHierarchy>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86805557" backgroundQuery="1" createdVersion="8" refreshedVersion="8" minRefreshableVersion="3" recordCount="0" supportSubquery="1" supportAdvancedDrill="1" xr:uid="{A2FA2D05-8F98-4975-9992-A9BA25E8EB23}">
  <cacheSource type="external" connectionId="14"/>
  <cacheFields count="3">
    <cacheField name="[dim_project].[project_name_pretty].[project_name_pretty]" caption="project_name_pretty" numFmtId="0" hierarchy="22" level="1">
      <sharedItems count="10">
        <s v="Beaumont Petrochem Plant"/>
        <s v="Corporate Modernization Program"/>
        <s v="Houston Marine Terminal"/>
        <s v="Jacksonville Terminal"/>
        <s v="Newark Tank Farm"/>
        <s v="Pascagoula Refinery"/>
        <s v="Salt Lake City Refinery"/>
        <s v="Shared Services Upgrade"/>
        <s v="Small Projects Portfolio"/>
        <s v="Wood River Refinery"/>
      </sharedItems>
    </cacheField>
    <cacheField name="[Measures].[Total Contract (M)]" caption="Total Contract (M)" numFmtId="0" hierarchy="128" level="32767"/>
    <cacheField name="[dim_region].[region_name].[region_name]" caption="region_name" numFmtId="0" hierarchy="25" level="1">
      <sharedItems containsSemiMixedTypes="0" containsNonDate="0" containsString="0"/>
    </cacheField>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2" memberValueDatatype="130" unbalanced="0">
      <fieldsUsage count="2">
        <fieldUsage x="-1"/>
        <fieldUsage x="0"/>
      </fieldsUsage>
    </cacheHierarchy>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2"/>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oneField="1">
      <fieldsUsage count="1">
        <fieldUsage x="1"/>
      </fieldsUsage>
    </cacheHierarchy>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89236112" backgroundQuery="1" createdVersion="8" refreshedVersion="8" minRefreshableVersion="3" recordCount="0" supportSubquery="1" supportAdvancedDrill="1" xr:uid="{CAF5FE07-37EF-436F-8DB7-CE8A62BAC83F}">
  <cacheSource type="external" connectionId="14"/>
  <cacheFields count="4">
    <cacheField name="[dim_date_month].[month_key].[month_key]" caption="month_key" numFmtId="0" hierarchy="4" level="1">
      <sharedItems containsSemiMixedTypes="0" containsString="0" containsNumber="1" containsInteger="1" minValue="202703" maxValue="202711" count="9">
        <n v="202703"/>
        <n v="202704"/>
        <n v="202705"/>
        <n v="202706"/>
        <n v="202707"/>
        <n v="202708"/>
        <n v="202709"/>
        <n v="202710"/>
        <n v="202711"/>
      </sharedItems>
      <extLst>
        <ext xmlns:x15="http://schemas.microsoft.com/office/spreadsheetml/2010/11/main" uri="{4F2E5C28-24EA-4eb8-9CBF-B6C8F9C3D259}">
          <x15:cachedUniqueNames>
            <x15:cachedUniqueName index="0" name="[dim_date_month].[month_key].&amp;[202703]"/>
            <x15:cachedUniqueName index="1" name="[dim_date_month].[month_key].&amp;[202704]"/>
            <x15:cachedUniqueName index="2" name="[dim_date_month].[month_key].&amp;[202705]"/>
            <x15:cachedUniqueName index="3" name="[dim_date_month].[month_key].&amp;[202706]"/>
            <x15:cachedUniqueName index="4" name="[dim_date_month].[month_key].&amp;[202707]"/>
            <x15:cachedUniqueName index="5" name="[dim_date_month].[month_key].&amp;[202708]"/>
            <x15:cachedUniqueName index="6" name="[dim_date_month].[month_key].&amp;[202709]"/>
            <x15:cachedUniqueName index="7" name="[dim_date_month].[month_key].&amp;[202710]"/>
            <x15:cachedUniqueName index="8" name="[dim_date_month].[month_key].&amp;[202711]"/>
          </x15:cachedUniqueNames>
        </ext>
      </extLst>
    </cacheField>
    <cacheField name="[Measures].[Sum of forecast_cash_in]" caption="Sum of forecast_cash_in" numFmtId="0" hierarchy="91" level="32767"/>
    <cacheField name="[Measures].[Sum of forecast_cash_out]" caption="Sum of forecast_cash_out" numFmtId="0" hierarchy="92" level="32767"/>
    <cacheField name="[fact_forecast_snapshot].[month_key].[month_key]" caption="month_key" numFmtId="0" hierarchy="44" level="1">
      <sharedItems containsSemiMixedTypes="0" containsNonDate="0" containsString="0"/>
    </cacheField>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2" memberValueDatatype="20" unbalanced="0">
      <fieldsUsage count="2">
        <fieldUsage x="-1"/>
        <fieldUsage x="0"/>
      </fieldsUsage>
    </cacheHierarchy>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2" memberValueDatatype="20" unbalanced="0">
      <fieldsUsage count="2">
        <fieldUsage x="-1"/>
        <fieldUsage x="3"/>
      </fieldsUsage>
    </cacheHierarchy>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oneField="1">
      <fieldsUsage count="1">
        <fieldUsage x="1"/>
      </fieldsUsage>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oneField="1">
      <fieldsUsage count="1">
        <fieldUsage x="2"/>
      </fieldsUsage>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91898145" backgroundQuery="1" createdVersion="8" refreshedVersion="8" minRefreshableVersion="3" recordCount="0" supportSubquery="1" supportAdvancedDrill="1" xr:uid="{923602A2-5804-4F3D-897B-79485FE1467B}">
  <cacheSource type="external" connectionId="14"/>
  <cacheFields count="5">
    <cacheField name="[Measures].[BAC (Forecasted Projects)]" caption="BAC (Forecasted Projects)" numFmtId="0" hierarchy="123" level="32767"/>
    <cacheField name="[Measures].[EAC (Portfolio, Snapshot)]" caption="EAC (Portfolio, Snapshot)" numFmtId="0" hierarchy="121" level="32767"/>
    <cacheField name="[Measures].[ETC (Forecasted Projects)]" caption="ETC (Forecasted Projects)" numFmtId="0" hierarchy="125" level="32767"/>
    <cacheField name="[Measures].[EAC v. BAC (Forecasted Projects)]" caption="EAC v. BAC (Forecasted Projects)" numFmtId="0" hierarchy="118" level="32767"/>
    <cacheField name="[fact_forecast_snapshot].[month_key].[month_key]" caption="month_key" numFmtId="0" hierarchy="44" level="1">
      <sharedItems containsSemiMixedTypes="0" containsNonDate="0" containsString="0"/>
    </cacheField>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2" memberValueDatatype="20" unbalanced="0">
      <fieldsUsage count="2">
        <fieldUsage x="-1"/>
        <fieldUsage x="4"/>
      </fieldsUsage>
    </cacheHierarchy>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oneField="1">
      <fieldsUsage count="1">
        <fieldUsage x="3"/>
      </fieldsUsage>
    </cacheHierarchy>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oneField="1">
      <fieldsUsage count="1">
        <fieldUsage x="1"/>
      </fieldsUsage>
    </cacheHierarchy>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oneField="1">
      <fieldsUsage count="1">
        <fieldUsage x="0"/>
      </fieldsUsage>
    </cacheHierarchy>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oneField="1">
      <fieldsUsage count="1">
        <fieldUsage x="2"/>
      </fieldsUsage>
    </cacheHierarchy>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93287038" backgroundQuery="1" createdVersion="8" refreshedVersion="8" minRefreshableVersion="3" recordCount="0" supportSubquery="1" supportAdvancedDrill="1" xr:uid="{FCBBCC78-5DBE-4015-AEB3-1F67C174CCD3}">
  <cacheSource type="external" connectionId="14"/>
  <cacheFields count="2">
    <cacheField name="[Measures].[Selected Snapshot Month]" caption="Selected Snapshot Month" numFmtId="0" hierarchy="127" level="32767"/>
    <cacheField name="[fact_forecast_snapshot].[month_key].[month_key]" caption="month_key" numFmtId="0" hierarchy="44" level="1">
      <sharedItems containsSemiMixedTypes="0" containsNonDate="0" containsString="0"/>
    </cacheField>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2" memberValueDatatype="20" unbalanced="0">
      <fieldsUsage count="2">
        <fieldUsage x="-1"/>
        <fieldUsage x="1"/>
      </fieldsUsage>
    </cacheHierarchy>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oneField="1">
      <fieldsUsage count="1">
        <fieldUsage x="0"/>
      </fieldsUsage>
    </cacheHierarchy>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94675924" backgroundQuery="1" createdVersion="8" refreshedVersion="8" minRefreshableVersion="3" recordCount="0" supportSubquery="1" supportAdvancedDrill="1" xr:uid="{DA50C230-98DD-42CA-B92F-77555B888FD7}">
  <cacheSource type="external" connectionId="14"/>
  <cacheFields count="3">
    <cacheField name="[dim_project].[project_name_pretty].[project_name_pretty]" caption="project_name_pretty" numFmtId="0" hierarchy="22" level="1">
      <sharedItems count="4">
        <s v="Delaware City Refinery"/>
        <s v="Other Projects Portfolio"/>
        <s v="Seattle Marine Terminal"/>
        <s v="Small Projects Portfolio"/>
      </sharedItems>
    </cacheField>
    <cacheField name="[Measures].[EAC v. BAC (Forecasted Projects)]" caption="EAC v. BAC (Forecasted Projects)" numFmtId="0" hierarchy="118" level="32767"/>
    <cacheField name="[fact_forecast_snapshot].[month_key].[month_key]" caption="month_key" numFmtId="0" hierarchy="44" level="1">
      <sharedItems containsSemiMixedTypes="0" containsNonDate="0" containsString="0"/>
    </cacheField>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2" memberValueDatatype="130" unbalanced="0">
      <fieldsUsage count="2">
        <fieldUsage x="-1"/>
        <fieldUsage x="0"/>
      </fieldsUsage>
    </cacheHierarchy>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2" memberValueDatatype="20" unbalanced="0">
      <fieldsUsage count="2">
        <fieldUsage x="-1"/>
        <fieldUsage x="2"/>
      </fieldsUsage>
    </cacheHierarchy>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oneField="1">
      <fieldsUsage count="1">
        <fieldUsage x="1"/>
      </fieldsUsage>
    </cacheHierarchy>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96875002" backgroundQuery="1" createdVersion="8" refreshedVersion="8" minRefreshableVersion="3" recordCount="0" supportSubquery="1" supportAdvancedDrill="1" xr:uid="{C990430E-7223-4274-AAE6-2F5E056666EE}">
  <cacheSource type="external" connectionId="14"/>
  <cacheFields count="1">
    <cacheField name="[Measures].[# Forecasted Projects]" caption="# Forecasted Projects" numFmtId="0" hierarchy="126" level="32767"/>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oneField="1">
      <fieldsUsage count="1">
        <fieldUsage x="0"/>
      </fieldsUsage>
    </cacheHierarchy>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97916665" backgroundQuery="1" createdVersion="8" refreshedVersion="8" minRefreshableVersion="3" recordCount="0" supportSubquery="1" supportAdvancedDrill="1" xr:uid="{1E7A0E4F-961B-4636-AC4B-A6453639BA31}">
  <cacheSource type="external" connectionId="14"/>
  <cacheFields count="1">
    <cacheField name="[Measures].[Invoiced Amount]" caption="Invoiced Amount" numFmtId="0" hierarchy="103" level="32767"/>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oneField="1">
      <fieldsUsage count="1">
        <fieldUsage x="0"/>
      </fieldsUsage>
    </cacheHierarchy>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99421296" backgroundQuery="1" createdVersion="8" refreshedVersion="8" minRefreshableVersion="3" recordCount="0" supportSubquery="1" supportAdvancedDrill="1" xr:uid="{C1A46551-626D-4909-A67E-89E9258B44CC}">
  <cacheSource type="external" connectionId="14"/>
  <cacheFields count="1">
    <cacheField name="[Measures].[Paid Amount]" caption="Paid Amount" numFmtId="0" hierarchy="104" level="32767"/>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oneField="1">
      <fieldsUsage count="1">
        <fieldUsage x="0"/>
      </fieldsUsage>
    </cacheHierarchy>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989699074" backgroundQuery="1" createdVersion="8" refreshedVersion="8" minRefreshableVersion="3" recordCount="0" supportSubquery="1" supportAdvancedDrill="1" xr:uid="{BC509CCA-CB8D-4134-ABBA-F84C11A0D2F6}">
  <cacheSource type="external" connectionId="14"/>
  <cacheFields count="3">
    <cacheField name="[Measures].[Committed (Expected Pay) [mln]]]" caption="Committed (Expected Pay) [mln]" numFmtId="0" hierarchy="132" level="32767"/>
    <cacheField name="[Measures].[Paid (Expected Pay) [mln]]]" caption="Paid (Expected Pay) [mln]" numFmtId="0" hierarchy="133" level="32767"/>
    <cacheField name="[dim_date_month].[month_label].[month_label]" caption="month_label" numFmtId="0" hierarchy="11" level="1">
      <sharedItems count="56">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 v="2026-06"/>
        <s v="2026-07"/>
        <s v="2026-08"/>
        <s v="2026-09"/>
        <s v="2026-10"/>
        <s v="2026-11"/>
        <s v="2026-12"/>
        <s v="2027-03"/>
        <s v="2027-05"/>
        <s v="2027-07"/>
      </sharedItems>
    </cacheField>
  </cacheFields>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2"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2" memberValueDatatype="130" unbalanced="0">
      <fieldsUsage count="2">
        <fieldUsage x="-1"/>
        <fieldUsage x="2"/>
      </fieldsUsage>
    </cacheHierarchy>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oneField="1">
      <fieldsUsage count="1">
        <fieldUsage x="0"/>
      </fieldsUsage>
    </cacheHierarchy>
    <cacheHierarchy uniqueName="[Measures].[Paid (Expected Pay) [mln]]]" caption="Paid (Expected Pay) [mln]" measure="1" displayFolder="" measureGroup="fact_commitments" count="0" oneField="1">
      <fieldsUsage count="1">
        <fieldUsage x="1"/>
      </fieldsUsage>
    </cacheHierarchy>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85416664" backgroundQuery="1" createdVersion="3" refreshedVersion="8" minRefreshableVersion="3" recordCount="0" supportSubquery="1" supportAdvancedDrill="1" xr:uid="{58D81339-8290-420C-8924-F47A2C58E1FE}">
  <cacheSource type="external" connectionId="14">
    <extLst>
      <ext xmlns:x14="http://schemas.microsoft.com/office/spreadsheetml/2009/9/main" uri="{F057638F-6D5F-4e77-A914-E7F072B9BCA8}">
        <x14:sourceConnection name="ThisWorkbookDataModel"/>
      </ext>
    </extLst>
  </cacheSource>
  <cacheFields count="0"/>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389940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57.589690393521" backgroundQuery="1" createdVersion="3" refreshedVersion="8" minRefreshableVersion="3" recordCount="0" supportSubquery="1" supportAdvancedDrill="1" xr:uid="{92FC6B3F-785E-4610-B900-3558FEDC9DB3}">
  <cacheSource type="external" connectionId="14">
    <extLst>
      <ext xmlns:x14="http://schemas.microsoft.com/office/spreadsheetml/2009/9/main" uri="{F057638F-6D5F-4e77-A914-E7F072B9BCA8}">
        <x14:sourceConnection name="ThisWorkbookDataModel"/>
      </ext>
    </extLst>
  </cacheSource>
  <cacheFields count="0"/>
  <cacheHierarchies count="147">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2"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5921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685B89-9EC4-4011-B8C8-4514FD2B70B7}" name="PivotTable12" cacheId="1071" applyNumberFormats="0" applyBorderFormats="0" applyFontFormats="0" applyPatternFormats="0" applyAlignmentFormats="0" applyWidthHeightFormats="1" dataCaption="Values" tag="fdcedc3c-5eb4-4460-9ee2-86b8b97f74ef" updatedVersion="8" minRefreshableVersion="3" useAutoFormatting="1" itemPrintTitles="1" createdVersion="8" indent="0" outline="1" outlineData="1" multipleFieldFilters="0" chartFormat="15">
  <location ref="A37:C9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s>
  <rowFields count="1">
    <field x="2"/>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Fields count="1">
    <field x="-2"/>
  </colFields>
  <colItems count="2">
    <i>
      <x/>
    </i>
    <i i="1">
      <x v="1"/>
    </i>
  </colItems>
  <dataFields count="2">
    <dataField name="Committed" fld="0" subtotal="count" baseField="0" baseItem="0" numFmtId="168"/>
    <dataField name="Paid " fld="1" subtotal="count" baseField="0" baseItem="0" numFmtId="168"/>
  </dataFields>
  <formats count="2">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2">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mmitted"/>
    <pivotHierarchy dragToRow="0" dragToCol="0" dragToPage="0" dragToData="1" caption="Pai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month]"/>
        <x15:activeTabTopLevelEntity name="[fact_commi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54DF9-93A2-403A-8CD9-15E0E28640D7}" name="PivotTable11" cacheId="1033" applyNumberFormats="0" applyBorderFormats="0" applyFontFormats="0" applyPatternFormats="0" applyAlignmentFormats="0" applyWidthHeightFormats="1" dataCaption="Values" tag="c4e3d813-54fa-426e-b443-593a67c03254" updatedVersion="8" minRefreshableVersion="3" useAutoFormatting="1" itemPrintTitles="1" createdVersion="8" indent="0" outline="1" outlineData="1" multipleFieldFilters="0">
  <location ref="G32:G3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ommi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A377DD-4C7C-4BE3-BC69-EDC880D25359}" name="PivotTable10" cacheId="1065" applyNumberFormats="0" applyBorderFormats="0" applyFontFormats="0" applyPatternFormats="0" applyAlignmentFormats="0" applyWidthHeightFormats="1" dataCaption="Values" tag="801951b9-df82-4818-81cc-f9fe8b2767e5" updatedVersion="8" minRefreshableVersion="3" useAutoFormatting="1" itemPrintTitles="1" createdVersion="8" indent="0" outline="1" outlineData="1" multipleFieldFilters="0">
  <location ref="E32:E3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ommi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AD5EC1-01C4-4F2F-8620-BB2FDE936615}" name="PivotTable9" cacheId="1062" applyNumberFormats="0" applyBorderFormats="0" applyFontFormats="0" applyPatternFormats="0" applyAlignmentFormats="0" applyWidthHeightFormats="1" dataCaption="Values" tag="23e20805-138e-49ad-8958-8080089a5ed0" updatedVersion="8" minRefreshableVersion="3" useAutoFormatting="1" itemPrintTitles="1" createdVersion="8" indent="0" outline="1" outlineData="1" multipleFieldFilters="0">
  <location ref="C32:C3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10">
      <pivotArea type="all" dataOnly="0" outline="0" fieldPosition="0"/>
    </format>
    <format dxfId="9">
      <pivotArea outline="0" collapsedLevelsAreSubtotals="1" fieldPosition="0"/>
    </format>
    <format dxfId="8">
      <pivotArea dataOnly="0" labelOnly="1" outline="0" axis="axisValues" fieldPosition="0"/>
    </format>
  </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ommi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BEE187-BFD1-42FB-847E-1F5847069ED2}" name="PivotTable8" cacheId="1036" applyNumberFormats="0" applyBorderFormats="0" applyFontFormats="0" applyPatternFormats="0" applyAlignmentFormats="0" applyWidthHeightFormats="1" dataCaption="Values" tag="784ba4f3-7e70-405e-90ee-2bf19b00cafc" updatedVersion="8" minRefreshableVersion="3" useAutoFormatting="1" itemPrintTitles="1" createdVersion="8" indent="0" outline="1" outlineData="1" multipleFieldFilters="0">
  <location ref="A32:A33" firstHeaderRow="1" firstDataRow="1" firstDataCol="0"/>
  <pivotFields count="1">
    <pivotField dataField="1" subtotalTop="0" showAll="0" defaultSubtotal="0"/>
  </pivotFields>
  <rowItems count="1">
    <i/>
  </rowItems>
  <colItems count="1">
    <i/>
  </colItems>
  <dataFields count="1">
    <dataField name="Sum of committed_amount" fld="0" baseField="0" baseItem="0"/>
  </dataFields>
  <formats count="6">
    <format dxfId="82">
      <pivotArea type="all" dataOnly="0" outline="0" fieldPosition="0"/>
    </format>
    <format dxfId="81">
      <pivotArea outline="0" collapsedLevelsAreSubtotals="1" fieldPosition="0"/>
    </format>
    <format dxfId="80">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ommi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EE3F0E-B34E-4EAE-B01B-30691AC5B647}" name="contract_by_region" cacheId="1039" applyNumberFormats="0" applyBorderFormats="0" applyFontFormats="0" applyPatternFormats="0" applyAlignmentFormats="0" applyWidthHeightFormats="1" dataCaption="Values" tag="11f6c3ae-caf4-4d47-a15e-e3bd98376706" updatedVersion="8" minRefreshableVersion="3" useAutoFormatting="1" subtotalHiddenItems="1" itemPrintTitles="1" createdVersion="8" indent="0" outline="1" outlineData="1" multipleFieldFilters="0" chartFormat="4">
  <location ref="D17:E24"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3"/>
    </i>
    <i>
      <x v="4"/>
    </i>
    <i>
      <x v="1"/>
    </i>
    <i>
      <x v="2"/>
    </i>
    <i>
      <x v="5"/>
    </i>
    <i t="grand">
      <x/>
    </i>
  </rowItems>
  <colItems count="1">
    <i/>
  </colItems>
  <dataFields count="1">
    <dataField fld="1" subtotal="count" baseField="0" baseItem="2" numFmtId="3"/>
  </dataFields>
  <formats count="12">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0"/>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 chart="3" format="18">
      <pivotArea type="data" outline="0" fieldPosition="0">
        <references count="2">
          <reference field="4294967294" count="1" selected="0">
            <x v="0"/>
          </reference>
          <reference field="0" count="1" selected="0">
            <x v="1"/>
          </reference>
        </references>
      </pivotArea>
    </chartFormat>
    <chartFormat chart="3" format="19">
      <pivotArea type="data" outline="0" fieldPosition="0">
        <references count="2">
          <reference field="4294967294" count="1" selected="0">
            <x v="0"/>
          </reference>
          <reference field="0" count="1" selected="0">
            <x v="2"/>
          </reference>
        </references>
      </pivotArea>
    </chartFormat>
    <chartFormat chart="3" format="20">
      <pivotArea type="data" outline="0" fieldPosition="0">
        <references count="2">
          <reference field="4294967294" count="1" selected="0">
            <x v="0"/>
          </reference>
          <reference field="0" count="1" selected="0">
            <x v="5"/>
          </reference>
        </references>
      </pivotArea>
    </chartFormat>
  </chart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project_contr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EC85E-EAFE-42FD-8ACA-7E1EE27CDCDC}" name="top_projects" cacheId="1043" applyNumberFormats="0" applyBorderFormats="0" applyFontFormats="0" applyPatternFormats="0" applyAlignmentFormats="0" applyWidthHeightFormats="1" dataCaption="Values" tag="1f724792-3afe-4ba9-8f1b-9f7f745dbe62" updatedVersion="8" minRefreshableVersion="3" useAutoFormatting="1" subtotalHiddenItems="1" itemPrintTitles="1" createdVersion="8" indent="0" outline="1" outlineData="1" multipleFieldFilters="0" chartFormat="7">
  <location ref="A17:B2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9"/>
    </i>
    <i>
      <x v="7"/>
    </i>
    <i>
      <x/>
    </i>
    <i>
      <x v="4"/>
    </i>
    <i>
      <x v="1"/>
    </i>
    <i>
      <x v="5"/>
    </i>
    <i>
      <x v="8"/>
    </i>
    <i>
      <x v="2"/>
    </i>
    <i>
      <x v="6"/>
    </i>
    <i t="grand">
      <x/>
    </i>
  </rowItems>
  <colItems count="1">
    <i/>
  </colItems>
  <dataFields count="1">
    <dataField fld="1" subtotal="count" baseField="0" baseItem="0"/>
  </dataFields>
  <formats count="13">
    <format dxfId="83">
      <pivotArea outline="0" collapsedLevelsAreSubtotals="1" fieldPosition="0"/>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95">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ject]"/>
        <x15:activeTabTopLevelEntity name="[fact_project_contract]"/>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57C4A3-C94F-4677-8013-B7B94E66733F}" name="forecast_cash" cacheId="1046" applyNumberFormats="0" applyBorderFormats="0" applyFontFormats="0" applyPatternFormats="0" applyAlignmentFormats="0" applyWidthHeightFormats="1" dataCaption="Values" tag="a891c983-de8f-4f57-a8a3-44f3ea6935e8" updatedVersion="8" minRefreshableVersion="3" useAutoFormatting="1" subtotalHiddenItems="1" itemPrintTitles="1" createdVersion="8" indent="0" outline="1" outlineData="1" multipleFieldFilters="0" chartFormat="6">
  <location ref="K3:M13" firstHeaderRow="0"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name="Cash In" fld="1" baseField="0" baseItem="0"/>
    <dataField name="Cash Out" fld="2" baseField="0" baseItem="0"/>
  </dataFields>
  <formats count="24">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grandRow="1" outline="0" fieldPosition="0"/>
    </format>
    <format dxfId="120">
      <pivotArea dataOnly="0" labelOnly="1" outline="0" fieldPosition="0">
        <references count="1">
          <reference field="4294967294" count="2">
            <x v="0"/>
            <x v="1"/>
          </reference>
        </references>
      </pivotArea>
    </format>
    <format dxfId="104">
      <pivotArea type="all" dataOnly="0" outline="0" fieldPosition="0"/>
    </format>
    <format dxfId="103">
      <pivotArea outline="0" collapsedLevelsAreSubtotals="1" fieldPosition="0"/>
    </format>
    <format dxfId="102">
      <pivotArea field="0" type="button" dataOnly="0" labelOnly="1" outline="0" axis="axisRow" fieldPosition="0"/>
    </format>
    <format dxfId="101">
      <pivotArea dataOnly="0" labelOnly="1" fieldPosition="0">
        <references count="1">
          <reference field="0" count="0"/>
        </references>
      </pivotArea>
    </format>
    <format dxfId="100">
      <pivotArea dataOnly="0" labelOnly="1" grandRow="1" outline="0" fieldPosition="0"/>
    </format>
    <format dxfId="99">
      <pivotArea dataOnly="0" labelOnly="1" outline="0" fieldPosition="0">
        <references count="1">
          <reference field="4294967294" count="2">
            <x v="0"/>
            <x v="1"/>
          </reference>
        </references>
      </pivotArea>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forecast_snapshot].[month_key].&amp;[2027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sh In"/>
    <pivotHierarchy dragToData="1" caption="Cash Ou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month]"/>
        <x15:activeTabTopLevelEntity name="[fact_forecast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F0FFEE-11FE-4A12-9E7B-DCE62F3FDE78}" name="Selected Month" cacheId="1053" applyNumberFormats="0" applyBorderFormats="0" applyFontFormats="0" applyPatternFormats="0" applyAlignmentFormats="0" applyWidthHeightFormats="1" dataCaption="Values" tag="0674c395-ebf7-42fa-a527-522b54cb23ed" updatedVersion="8" minRefreshableVersion="3" useAutoFormatting="1" itemPrintTitles="1" createdVersion="8" indent="0" outline="1" outlineData="1" multipleFieldFilters="0">
  <location ref="H6:H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119">
      <pivotArea type="all" dataOnly="0" outline="0" fieldPosition="0"/>
    </format>
    <format dxfId="118">
      <pivotArea outline="0" collapsedLevelsAreSubtotals="1" fieldPosition="0"/>
    </format>
    <format dxfId="117">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date_month]"/>
        <x15:activeTabTopLevelEntity name="[fact_forecast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9F9E3A-2FD6-4D69-BB03-AFCB81B19AEE}" name="Forecst Project" cacheId="1059" applyNumberFormats="0" applyBorderFormats="0" applyFontFormats="0" applyPatternFormats="0" applyAlignmentFormats="0" applyWidthHeightFormats="1" dataCaption="Values" tag="aa0e9760-c28d-40cd-aa14-e69fc2a4b061" updatedVersion="8" minRefreshableVersion="3" useAutoFormatting="1"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2">
    <format dxfId="116">
      <pivotArea type="all" dataOnly="0" outline="0" fieldPosition="0"/>
    </format>
    <format dxfId="115">
      <pivotArea outline="0" collapsedLevelsAreSubtotals="1" fieldPosition="0"/>
    </format>
    <format dxfId="114">
      <pivotArea dataOnly="0" labelOnly="1" outline="0" axis="axisValues"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forecast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679F31-6C70-452F-8542-BB65B3F4E129}" name="bac_eac_etc" cacheId="1050" applyNumberFormats="0" applyBorderFormats="0" applyFontFormats="0" applyPatternFormats="0" applyAlignmentFormats="0" applyWidthHeightFormats="1" dataCaption="Values" tag="a104bead-8d00-4b90-a8fd-3f28f9fc7a5d" updatedVersion="8" minRefreshableVersion="3" useAutoFormatting="1" subtotalHiddenItems="1" itemPrintTitles="1" createdVersion="8"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5"/>
    <dataField fld="1" subtotal="count" baseField="0" baseItem="0" numFmtId="165"/>
    <dataField fld="2" subtotal="count" baseField="0" baseItem="0" numFmtId="166"/>
    <dataField fld="3" subtotal="count" baseField="0" baseItem="3" numFmtId="166"/>
  </dataFields>
  <formats count="17">
    <format dxfId="128">
      <pivotArea outline="0" collapsedLevelsAreSubtotals="1" fieldPosition="0">
        <references count="1">
          <reference field="4294967294" count="1" selected="0">
            <x v="0"/>
          </reference>
        </references>
      </pivotArea>
    </format>
    <format dxfId="129">
      <pivotArea outline="0" collapsedLevelsAreSubtotals="1" fieldPosition="0">
        <references count="1">
          <reference field="4294967294" count="1" selected="0">
            <x v="1"/>
          </reference>
        </references>
      </pivotArea>
    </format>
    <format dxfId="130">
      <pivotArea outline="0" collapsedLevelsAreSubtotals="1" fieldPosition="0">
        <references count="1">
          <reference field="4294967294" count="1" selected="0">
            <x v="3"/>
          </reference>
        </references>
      </pivotArea>
    </format>
    <format dxfId="131">
      <pivotArea outline="0" fieldPosition="0">
        <references count="1">
          <reference field="4294967294" count="1">
            <x v="3"/>
          </reference>
        </references>
      </pivotArea>
    </format>
    <format dxfId="132">
      <pivotArea outline="0" collapsedLevelsAreSubtotals="1" fieldPosition="0">
        <references count="1">
          <reference field="4294967294" count="1" selected="0">
            <x v="2"/>
          </reference>
        </references>
      </pivotArea>
    </format>
    <format dxfId="113">
      <pivotArea type="all" dataOnly="0" outline="0" fieldPosition="0"/>
    </format>
    <format dxfId="112">
      <pivotArea outline="0" collapsedLevelsAreSubtotals="1" fieldPosition="0"/>
    </format>
    <format dxfId="111">
      <pivotArea dataOnly="0" labelOnly="1" outline="0" fieldPosition="0">
        <references count="1">
          <reference field="4294967294" count="4">
            <x v="0"/>
            <x v="1"/>
            <x v="2"/>
            <x v="3"/>
          </reference>
        </references>
      </pivotArea>
    </format>
    <format dxfId="92">
      <pivotArea type="all" dataOnly="0" outline="0" fieldPosition="0"/>
    </format>
    <format dxfId="91">
      <pivotArea outline="0" collapsedLevelsAreSubtotals="1" fieldPosition="0"/>
    </format>
    <format dxfId="90">
      <pivotArea dataOnly="0" labelOnly="1" outline="0" fieldPosition="0">
        <references count="1">
          <reference field="4294967294" count="4">
            <x v="0"/>
            <x v="1"/>
            <x v="2"/>
            <x v="3"/>
          </reference>
        </references>
      </pivotArea>
    </format>
    <format dxfId="55">
      <pivotArea type="all" dataOnly="0" outline="0" fieldPosition="0"/>
    </format>
    <format dxfId="54">
      <pivotArea outline="0" collapsedLevelsAreSubtotals="1" fieldPosition="0"/>
    </format>
    <format dxfId="53">
      <pivotArea dataOnly="0" labelOnly="1" outline="0" fieldPosition="0">
        <references count="1">
          <reference field="4294967294" count="4">
            <x v="0"/>
            <x v="1"/>
            <x v="2"/>
            <x v="3"/>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4">
            <x v="0"/>
            <x v="1"/>
            <x v="2"/>
            <x v="3"/>
          </reference>
        </references>
      </pivotArea>
    </format>
  </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aseline_month]"/>
        <x15:activeTabTopLevelEntity name="[fact_forecast_snapshot]"/>
        <x15:activeTabTopLevelEntity name="[fact_project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82E3BA-9873-4BD4-ACAB-5FFE2406DCEE}" name="top_variance" cacheId="1056" applyNumberFormats="0" applyBorderFormats="0" applyFontFormats="0" applyPatternFormats="0" applyAlignmentFormats="0" applyWidthHeightFormats="1" dataCaption="Values" tag="45bd8364-b141-4089-bd2b-b55ce7b96971" updatedVersion="8" minRefreshableVersion="3" useAutoFormatting="1" subtotalHiddenItems="1" itemPrintTitles="1" createdVersion="8" indent="0" outline="1" outlineData="1" multipleFieldFilters="0" chartFormat="11">
  <location ref="B7:C12"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1"/>
    </i>
    <i t="grand">
      <x/>
    </i>
  </rowItems>
  <colItems count="1">
    <i/>
  </colItems>
  <dataFields count="1">
    <dataField fld="1" subtotal="count" baseField="0" baseItem="0"/>
  </dataFields>
  <formats count="24">
    <format dxfId="110">
      <pivotArea type="all" dataOnly="0" outline="0" fieldPosition="0"/>
    </format>
    <format dxfId="109">
      <pivotArea outline="0" collapsedLevelsAreSubtotals="1" fieldPosition="0"/>
    </format>
    <format dxfId="108">
      <pivotArea field="0" type="button" dataOnly="0" labelOnly="1" outline="0" axis="axisRow" fieldPosition="0"/>
    </format>
    <format dxfId="107">
      <pivotArea dataOnly="0" labelOnly="1" fieldPosition="0">
        <references count="1">
          <reference field="0" count="0"/>
        </references>
      </pivotArea>
    </format>
    <format dxfId="106">
      <pivotArea dataOnly="0" labelOnly="1" grandRow="1" outline="0" fieldPosition="0"/>
    </format>
    <format dxfId="105">
      <pivotArea dataOnly="0" labelOnly="1" outline="0" axis="axisValues" fieldPosition="0"/>
    </format>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1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ject]"/>
        <x15:activeTabTopLevelEntity name="[fact_forecast_snapsho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key" xr10:uid="{5AAE0F93-DB24-4C34-AA4E-35F733028447}" sourceName="[fact_forecast_snapshot].[month_key]">
  <pivotTables>
    <pivotTable tabId="3" name="top_variance"/>
    <pivotTable tabId="3" name="bac_eac_etc"/>
    <pivotTable tabId="3" name="Selected Month"/>
  </pivotTables>
  <data>
    <olap pivotCacheId="1733592120">
      <levels count="2">
        <level uniqueName="[fact_forecast_snapshot].[month_key].[(All)]" sourceCaption="(All)" count="0"/>
        <level uniqueName="[fact_forecast_snapshot].[month_key].[month_key]" sourceCaption="month_key" count="9">
          <ranges>
            <range startItem="0">
              <i n="[fact_forecast_snapshot].[month_key].&amp;[202703]" c="202703"/>
              <i n="[fact_forecast_snapshot].[month_key].&amp;[202704]" c="202704"/>
              <i n="[fact_forecast_snapshot].[month_key].&amp;[202705]" c="202705"/>
              <i n="[fact_forecast_snapshot].[month_key].&amp;[202706]" c="202706"/>
              <i n="[fact_forecast_snapshot].[month_key].&amp;[202707]" c="202707"/>
              <i n="[fact_forecast_snapshot].[month_key].&amp;[202708]" c="202708"/>
              <i n="[fact_forecast_snapshot].[month_key].&amp;[202709]" c="202709"/>
              <i n="[fact_forecast_snapshot].[month_key].&amp;[202710]" c="202710"/>
              <i n="[fact_forecast_snapshot].[month_key].&amp;[202711]" c="202711"/>
            </range>
          </ranges>
        </level>
      </levels>
      <selections count="1">
        <selection n="[fact_forecast_snapshot].[month_ke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name" xr10:uid="{1D950EF6-977E-46B5-A96A-FF54E04A7038}" sourceName="[dim_region].[region_name]">
  <pivotTables>
    <pivotTable tabId="3" name="top_projects"/>
  </pivotTables>
  <data>
    <olap pivotCacheId="73899401">
      <levels count="2">
        <level uniqueName="[dim_region].[region_name].[(All)]" sourceCaption="(All)" count="0"/>
        <level uniqueName="[dim_region].[region_name].[region_name]" sourceCaption="region_name" count="6">
          <ranges>
            <range startItem="0">
              <i n="[dim_region].[region_name].&amp;[Gulf Coast]" c="Gulf Coast"/>
              <i n="[dim_region].[region_name].&amp;[Midwest]" c="Midwest"/>
              <i n="[dim_region].[region_name].&amp;[Northeast]" c="Northeast"/>
              <i n="[dim_region].[region_name].&amp;[Other]" c="Other"/>
              <i n="[dim_region].[region_name].&amp;[South]" c="South"/>
              <i n="[dim_region].[region_name].&amp;[West]" c="West"/>
            </range>
          </ranges>
        </level>
      </levels>
      <selections count="1">
        <selection n="[dim_region].[region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name" xr10:uid="{F803296A-16F3-48B3-93F1-9DBBA4462CA0}" cache="Slicer_region_name" caption="region_name" level="1" style="Nortbridg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key" xr10:uid="{DB61FC4D-94E2-42B4-8A4B-ED48F76FF17D}" cache="Slicer_month_key" caption="Snapshot Month" level="1" style="Nortbridge"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2E7976-5FBC-4A33-9975-B073972FB95E}" name="Table2" displayName="Table2" ref="A1:J16" totalsRowShown="0">
  <autoFilter ref="A1:J16" xr:uid="{DD2E7976-5FBC-4A33-9975-B073972FB95E}"/>
  <tableColumns count="10">
    <tableColumn id="1" xr3:uid="{DAD61AF3-41E4-49E2-9F98-6CE87D82BA96}" name="Table Name"/>
    <tableColumn id="2" xr3:uid="{16F1634D-C892-4ABC-BFFF-906A5E5D7B87}" name="Table Type (Dim/Fact)"/>
    <tableColumn id="3" xr3:uid="{7BA83110-961E-49D2-AB6A-61816B9DE354}" name="Description"/>
    <tableColumn id="4" xr3:uid="{88C64538-8674-4C25-AD15-C324DEC15AD6}" name="Grain (Fact only)"/>
    <tableColumn id="5" xr3:uid="{43F53ABC-49A4-4C70-801C-3275CFE29AA4}" name="Primary Key"/>
    <tableColumn id="6" xr3:uid="{625DBC0F-6151-4BC7-8A1B-1F13F8A408A7}" name="Foreign Keys"/>
    <tableColumn id="7" xr3:uid="{4CA2A293-28B2-4B46-8CDE-35D6C9DB393F}" name="Relationships (From -&gt; To)" dataDxfId="134"/>
    <tableColumn id="8" xr3:uid="{352A428F-BE49-4FBE-9196-5072EDA57CC3}" name="Active?"/>
    <tableColumn id="9" xr3:uid="{D19C67E7-857A-4D57-ADAD-36831141D994}" name="Hide in Report View?"/>
    <tableColumn id="10" xr3:uid="{538A08B4-06C5-4B78-B906-496FE90E2C12}" name="Notes" dataDxfId="13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BA45-2D96-4AFF-949A-AC2D913FD205}">
  <sheetPr>
    <tabColor rgb="FF0B1F33"/>
  </sheetPr>
  <dimension ref="A2:O11"/>
  <sheetViews>
    <sheetView showGridLines="0" tabSelected="1" zoomScale="80" zoomScaleNormal="80" workbookViewId="0">
      <selection activeCell="T9" sqref="T9"/>
    </sheetView>
  </sheetViews>
  <sheetFormatPr defaultRowHeight="14.4" x14ac:dyDescent="0.3"/>
  <cols>
    <col min="1" max="1" width="12.6640625" customWidth="1"/>
    <col min="2" max="2" width="13.88671875" customWidth="1"/>
    <col min="11" max="11" width="10.109375" customWidth="1"/>
    <col min="12" max="12" width="4.109375" customWidth="1"/>
    <col min="13" max="17" width="13.21875" customWidth="1"/>
  </cols>
  <sheetData>
    <row r="2" spans="1:15" x14ac:dyDescent="0.3">
      <c r="A2" s="5"/>
    </row>
    <row r="7" spans="1:15" ht="15.6" x14ac:dyDescent="0.3">
      <c r="E7" s="12" t="s">
        <v>121</v>
      </c>
      <c r="F7" s="11"/>
      <c r="G7" s="11"/>
      <c r="H7" s="11"/>
    </row>
    <row r="8" spans="1:15" x14ac:dyDescent="0.3">
      <c r="E8" s="13" t="s">
        <v>122</v>
      </c>
      <c r="F8" s="14"/>
      <c r="G8" s="14"/>
      <c r="H8" s="14"/>
      <c r="I8" s="14"/>
      <c r="J8" s="14"/>
      <c r="K8" s="14"/>
      <c r="L8" s="14"/>
      <c r="M8" s="14"/>
      <c r="N8" s="14"/>
      <c r="O8" s="14"/>
    </row>
    <row r="9" spans="1:15" x14ac:dyDescent="0.3">
      <c r="E9" s="14"/>
      <c r="F9" s="14"/>
      <c r="G9" s="14"/>
      <c r="H9" s="14"/>
      <c r="I9" s="14"/>
      <c r="J9" s="14"/>
      <c r="K9" s="14"/>
      <c r="L9" s="14"/>
      <c r="M9" s="14"/>
      <c r="N9" s="14"/>
      <c r="O9" s="14"/>
    </row>
    <row r="10" spans="1:15" x14ac:dyDescent="0.3">
      <c r="E10" s="14"/>
      <c r="F10" s="14"/>
      <c r="G10" s="14"/>
      <c r="H10" s="14"/>
      <c r="I10" s="14"/>
      <c r="J10" s="14"/>
      <c r="K10" s="14"/>
      <c r="L10" s="14"/>
      <c r="M10" s="14"/>
      <c r="N10" s="14"/>
      <c r="O10" s="14"/>
    </row>
    <row r="11" spans="1:15" x14ac:dyDescent="0.3">
      <c r="E11" s="8"/>
      <c r="F11" s="8"/>
      <c r="G11" s="8"/>
      <c r="H11" s="8"/>
      <c r="I11" s="8"/>
      <c r="J11" s="8"/>
      <c r="K11" s="8"/>
    </row>
  </sheetData>
  <sheetProtection autoFilter="0" pivotTables="0"/>
  <mergeCells count="2">
    <mergeCell ref="E7:H7"/>
    <mergeCell ref="E8:O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7AC13-3296-48A2-985A-0D0A7010F784}">
  <sheetPr>
    <tabColor rgb="FF0B1F33"/>
  </sheetPr>
  <dimension ref="A2:O16"/>
  <sheetViews>
    <sheetView showGridLines="0" zoomScale="80" zoomScaleNormal="80" workbookViewId="0">
      <selection activeCell="U15" sqref="U15"/>
    </sheetView>
  </sheetViews>
  <sheetFormatPr defaultRowHeight="14.4" x14ac:dyDescent="0.3"/>
  <cols>
    <col min="1" max="1" width="12.6640625" customWidth="1"/>
    <col min="2" max="2" width="13.88671875" customWidth="1"/>
    <col min="11" max="11" width="10.109375" customWidth="1"/>
    <col min="12" max="12" width="4.109375" customWidth="1"/>
    <col min="13" max="17" width="13.21875" customWidth="1"/>
  </cols>
  <sheetData>
    <row r="2" spans="1:15" x14ac:dyDescent="0.3">
      <c r="A2" s="5"/>
    </row>
    <row r="15" spans="1:15" x14ac:dyDescent="0.3">
      <c r="K15" s="7" t="s">
        <v>99</v>
      </c>
      <c r="L15" s="6">
        <f>GETPIVOTDATA("[Measures].[# Forecasted Projects]",'Support Sheet'!$H$3)</f>
        <v>4</v>
      </c>
      <c r="M15" s="7" t="s">
        <v>101</v>
      </c>
      <c r="N15" s="8"/>
      <c r="O15" s="8"/>
    </row>
    <row r="16" spans="1:15" x14ac:dyDescent="0.3">
      <c r="K16" s="7" t="s">
        <v>102</v>
      </c>
      <c r="L16" s="9" t="str">
        <f>'Support Sheet'!H8</f>
        <v>2027-11</v>
      </c>
    </row>
  </sheetData>
  <sheetProtection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E9DD-92D1-4018-9CDB-305423B1B20C}">
  <sheetPr>
    <tabColor rgb="FF0B1F33"/>
  </sheetPr>
  <dimension ref="A2"/>
  <sheetViews>
    <sheetView showGridLines="0" zoomScale="80" zoomScaleNormal="80" workbookViewId="0">
      <selection activeCell="S24" sqref="S24"/>
    </sheetView>
  </sheetViews>
  <sheetFormatPr defaultRowHeight="14.4" x14ac:dyDescent="0.3"/>
  <cols>
    <col min="1" max="1" width="12.6640625" customWidth="1"/>
    <col min="2" max="2" width="13.88671875" customWidth="1"/>
    <col min="11" max="11" width="10.109375" customWidth="1"/>
    <col min="12" max="12" width="4.109375" customWidth="1"/>
    <col min="13" max="17" width="13.21875" customWidth="1"/>
  </cols>
  <sheetData>
    <row r="2" spans="1:1" x14ac:dyDescent="0.3">
      <c r="A2" s="5"/>
    </row>
  </sheetData>
  <sheetProtection autoFilter="0" pivotTables="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A533-BA10-4C63-A1BD-625C089EA863}">
  <sheetPr>
    <tabColor rgb="FFE5E7EB"/>
  </sheetPr>
  <dimension ref="A3:M150"/>
  <sheetViews>
    <sheetView topLeftCell="A35" zoomScaleNormal="100" workbookViewId="0">
      <selection activeCell="A37" sqref="A37"/>
    </sheetView>
  </sheetViews>
  <sheetFormatPr defaultRowHeight="14.4" x14ac:dyDescent="0.3"/>
  <cols>
    <col min="1" max="1" width="12.44140625" style="17" bestFit="1" customWidth="1"/>
    <col min="2" max="2" width="28.44140625" style="17" bestFit="1" customWidth="1"/>
    <col min="3" max="3" width="22.5546875" style="17" bestFit="1" customWidth="1"/>
    <col min="4" max="4" width="22.6640625" style="17" bestFit="1" customWidth="1"/>
    <col min="5" max="5" width="11.5546875" style="17" bestFit="1" customWidth="1"/>
    <col min="6" max="6" width="12.6640625" style="17" customWidth="1"/>
    <col min="7" max="7" width="18" style="17" bestFit="1" customWidth="1"/>
    <col min="8" max="8" width="19.109375" style="17" bestFit="1" customWidth="1"/>
    <col min="9" max="10" width="8.88671875" style="17"/>
    <col min="11" max="11" width="12.44140625" style="17" bestFit="1" customWidth="1"/>
    <col min="12" max="13" width="12" style="17" bestFit="1" customWidth="1"/>
    <col min="14" max="16384" width="8.88671875" style="17"/>
  </cols>
  <sheetData>
    <row r="3" spans="2:13" x14ac:dyDescent="0.3">
      <c r="B3" s="17" t="s">
        <v>95</v>
      </c>
      <c r="C3" s="17" t="s">
        <v>96</v>
      </c>
      <c r="D3" s="17" t="s">
        <v>97</v>
      </c>
      <c r="E3" s="17" t="s">
        <v>94</v>
      </c>
      <c r="H3" s="17" t="s">
        <v>98</v>
      </c>
      <c r="K3" s="17" t="s">
        <v>88</v>
      </c>
      <c r="L3" s="17" t="s">
        <v>103</v>
      </c>
      <c r="M3" s="17" t="s">
        <v>104</v>
      </c>
    </row>
    <row r="4" spans="2:13" x14ac:dyDescent="0.3">
      <c r="B4" s="18">
        <v>916525896.65593922</v>
      </c>
      <c r="C4" s="18">
        <v>821336211.39961171</v>
      </c>
      <c r="D4" s="19">
        <v>13814999.147296309</v>
      </c>
      <c r="E4" s="19">
        <v>-95189685.25632751</v>
      </c>
      <c r="H4" s="20">
        <v>4</v>
      </c>
      <c r="K4" s="21">
        <v>202703</v>
      </c>
      <c r="L4" s="20">
        <v>13927902.334024288</v>
      </c>
      <c r="M4" s="20">
        <v>7996880.1783091258</v>
      </c>
    </row>
    <row r="5" spans="2:13" x14ac:dyDescent="0.3">
      <c r="B5" s="18">
        <f>GETPIVOTDATA("[Measures].[BAC (Forecasted Projects)]",$B$3)</f>
        <v>916525896.65593922</v>
      </c>
      <c r="C5" s="18">
        <f>GETPIVOTDATA("[Measures].[EAC (Portfolio, Snapshot)]",$B$3)</f>
        <v>821336211.39961171</v>
      </c>
      <c r="D5" s="19">
        <f>GETPIVOTDATA("[Measures].[ETC (Forecasted Projects)]",$B$3)</f>
        <v>13814999.147296309</v>
      </c>
      <c r="E5" s="19">
        <f>GETPIVOTDATA("[Measures].[EAC v. BAC (Forecasted Projects)]",$B$3)</f>
        <v>-95189685.25632751</v>
      </c>
      <c r="K5" s="21">
        <v>202704</v>
      </c>
      <c r="L5" s="20">
        <v>28843321.541991163</v>
      </c>
      <c r="M5" s="20">
        <v>9658242.7204272356</v>
      </c>
    </row>
    <row r="6" spans="2:13" x14ac:dyDescent="0.3">
      <c r="B6" s="18"/>
      <c r="H6" s="17" t="s">
        <v>100</v>
      </c>
      <c r="K6" s="21">
        <v>202705</v>
      </c>
      <c r="L6" s="20">
        <v>38755629.408572376</v>
      </c>
      <c r="M6" s="20">
        <v>14167642.464211037</v>
      </c>
    </row>
    <row r="7" spans="2:13" x14ac:dyDescent="0.3">
      <c r="B7" s="17" t="s">
        <v>88</v>
      </c>
      <c r="C7" s="17" t="s">
        <v>94</v>
      </c>
      <c r="H7" s="20">
        <v>202711</v>
      </c>
      <c r="K7" s="21">
        <v>202706</v>
      </c>
      <c r="L7" s="20">
        <v>39427269.803537115</v>
      </c>
      <c r="M7" s="20">
        <v>13866721.85288723</v>
      </c>
    </row>
    <row r="8" spans="2:13" x14ac:dyDescent="0.3">
      <c r="B8" s="21" t="s">
        <v>91</v>
      </c>
      <c r="C8" s="20">
        <v>-48828143.508381575</v>
      </c>
      <c r="H8" s="17" t="str">
        <f>LEFT(GETPIVOTDATA("[Measures].[Selected Snapshot Month]",$H$6),4)&amp;"-"&amp;RIGHT(GETPIVOTDATA("[Measures].[Selected Snapshot Month]",$H$6),2)</f>
        <v>2027-11</v>
      </c>
      <c r="K8" s="21">
        <v>202707</v>
      </c>
      <c r="L8" s="20">
        <v>45347792.348537534</v>
      </c>
      <c r="M8" s="20">
        <v>24378180.878306575</v>
      </c>
    </row>
    <row r="9" spans="2:13" x14ac:dyDescent="0.3">
      <c r="B9" s="21" t="s">
        <v>90</v>
      </c>
      <c r="C9" s="20">
        <v>-26381680.057528824</v>
      </c>
      <c r="K9" s="21">
        <v>202708</v>
      </c>
      <c r="L9" s="20">
        <v>51231235.851065271</v>
      </c>
      <c r="M9" s="20">
        <v>24377874.534026965</v>
      </c>
    </row>
    <row r="10" spans="2:13" x14ac:dyDescent="0.3">
      <c r="B10" s="21" t="s">
        <v>93</v>
      </c>
      <c r="C10" s="20">
        <v>-12179819.227157921</v>
      </c>
      <c r="K10" s="21">
        <v>202709</v>
      </c>
      <c r="L10" s="20">
        <v>47622309.893673047</v>
      </c>
      <c r="M10" s="20">
        <v>22376755.778971769</v>
      </c>
    </row>
    <row r="11" spans="2:13" x14ac:dyDescent="0.3">
      <c r="B11" s="21" t="s">
        <v>92</v>
      </c>
      <c r="C11" s="20">
        <v>-7800042.4632595778</v>
      </c>
      <c r="K11" s="21">
        <v>202710</v>
      </c>
      <c r="L11" s="20">
        <v>36723130.070203215</v>
      </c>
      <c r="M11" s="20">
        <v>22801193.882113166</v>
      </c>
    </row>
    <row r="12" spans="2:13" x14ac:dyDescent="0.3">
      <c r="B12" s="21" t="s">
        <v>89</v>
      </c>
      <c r="C12" s="20">
        <v>-95189685.25632751</v>
      </c>
      <c r="K12" s="21">
        <v>202711</v>
      </c>
      <c r="L12" s="20">
        <v>32688925.732945241</v>
      </c>
      <c r="M12" s="20">
        <v>28207906.091807198</v>
      </c>
    </row>
    <row r="13" spans="2:13" x14ac:dyDescent="0.3">
      <c r="K13" s="21" t="s">
        <v>89</v>
      </c>
      <c r="L13" s="20">
        <v>334567516.98454899</v>
      </c>
      <c r="M13" s="20">
        <v>167831398.38106036</v>
      </c>
    </row>
    <row r="17" spans="1:9" x14ac:dyDescent="0.3">
      <c r="A17" s="17" t="s">
        <v>88</v>
      </c>
      <c r="B17" s="17" t="s">
        <v>114</v>
      </c>
      <c r="D17" s="17" t="s">
        <v>88</v>
      </c>
      <c r="E17" s="17" t="s">
        <v>114</v>
      </c>
    </row>
    <row r="18" spans="1:9" x14ac:dyDescent="0.3">
      <c r="A18" s="21" t="s">
        <v>108</v>
      </c>
      <c r="B18" s="22">
        <v>924.09974698304029</v>
      </c>
      <c r="D18" s="21" t="s">
        <v>115</v>
      </c>
      <c r="E18" s="22">
        <v>3300.4125378487342</v>
      </c>
    </row>
    <row r="19" spans="1:9" x14ac:dyDescent="0.3">
      <c r="A19" s="21" t="s">
        <v>113</v>
      </c>
      <c r="B19" s="22">
        <v>884.12948184629511</v>
      </c>
      <c r="D19" s="21" t="s">
        <v>118</v>
      </c>
      <c r="E19" s="22">
        <v>2920.5917775954722</v>
      </c>
    </row>
    <row r="20" spans="1:9" x14ac:dyDescent="0.3">
      <c r="A20" s="21" t="s">
        <v>112</v>
      </c>
      <c r="B20" s="22">
        <v>883.39282844381376</v>
      </c>
      <c r="D20" s="21" t="s">
        <v>119</v>
      </c>
      <c r="E20" s="22">
        <v>2342.1186445708945</v>
      </c>
    </row>
    <row r="21" spans="1:9" x14ac:dyDescent="0.3">
      <c r="A21" s="21" t="s">
        <v>105</v>
      </c>
      <c r="B21" s="22">
        <v>767.5111207633762</v>
      </c>
      <c r="D21" s="21" t="s">
        <v>116</v>
      </c>
      <c r="E21" s="22">
        <v>1958.8598501105914</v>
      </c>
    </row>
    <row r="22" spans="1:9" x14ac:dyDescent="0.3">
      <c r="A22" s="21" t="s">
        <v>109</v>
      </c>
      <c r="B22" s="22">
        <v>549.35230768839722</v>
      </c>
      <c r="D22" s="21" t="s">
        <v>117</v>
      </c>
      <c r="E22" s="22">
        <v>1643.358893844962</v>
      </c>
    </row>
    <row r="23" spans="1:9" x14ac:dyDescent="0.3">
      <c r="A23" s="21" t="s">
        <v>106</v>
      </c>
      <c r="B23" s="22">
        <v>530.92671525190383</v>
      </c>
      <c r="D23" s="21" t="s">
        <v>120</v>
      </c>
      <c r="E23" s="22">
        <v>1458.4291128502014</v>
      </c>
    </row>
    <row r="24" spans="1:9" x14ac:dyDescent="0.3">
      <c r="A24" s="21" t="s">
        <v>110</v>
      </c>
      <c r="B24" s="22">
        <v>526.55470186872412</v>
      </c>
      <c r="D24" s="21" t="s">
        <v>89</v>
      </c>
      <c r="E24" s="22">
        <v>13623.770816820856</v>
      </c>
    </row>
    <row r="25" spans="1:9" x14ac:dyDescent="0.3">
      <c r="A25" s="21" t="s">
        <v>91</v>
      </c>
      <c r="B25" s="22">
        <v>510.51852083964377</v>
      </c>
    </row>
    <row r="26" spans="1:9" x14ac:dyDescent="0.3">
      <c r="A26" s="21" t="s">
        <v>107</v>
      </c>
      <c r="B26" s="22">
        <v>498.07820621624268</v>
      </c>
    </row>
    <row r="27" spans="1:9" x14ac:dyDescent="0.3">
      <c r="A27" s="21" t="s">
        <v>111</v>
      </c>
      <c r="B27" s="22">
        <v>492.85168206746181</v>
      </c>
    </row>
    <row r="28" spans="1:9" x14ac:dyDescent="0.3">
      <c r="A28" s="21" t="s">
        <v>89</v>
      </c>
      <c r="B28" s="22">
        <v>6567.4153119688999</v>
      </c>
    </row>
    <row r="32" spans="1:9" x14ac:dyDescent="0.3">
      <c r="A32" s="17" t="s">
        <v>123</v>
      </c>
      <c r="C32" s="15" t="s">
        <v>124</v>
      </c>
      <c r="D32" s="15"/>
      <c r="E32" s="15" t="s">
        <v>125</v>
      </c>
      <c r="F32" s="15"/>
      <c r="G32" s="15" t="s">
        <v>126</v>
      </c>
      <c r="H32" s="15"/>
      <c r="I32" s="15"/>
    </row>
    <row r="33" spans="1:9" x14ac:dyDescent="0.3">
      <c r="A33" s="20">
        <v>9879653454.9477272</v>
      </c>
      <c r="C33" s="16">
        <v>5776927502.140337</v>
      </c>
      <c r="D33" s="15"/>
      <c r="E33" s="16">
        <v>4731021322.1415148</v>
      </c>
      <c r="F33" s="15"/>
      <c r="G33" s="16">
        <v>5148632132.8062124</v>
      </c>
      <c r="H33" s="15"/>
      <c r="I33" s="15"/>
    </row>
    <row r="34" spans="1:9" x14ac:dyDescent="0.3">
      <c r="A34" s="18">
        <f>GETPIVOTDATA("[Measures].[Sum of committed_amount]",$A$32)</f>
        <v>9879653454.9477272</v>
      </c>
      <c r="C34" s="18">
        <f>GETPIVOTDATA("[Measures].[Invoiced Amount]",$C$32)</f>
        <v>5776927502.140337</v>
      </c>
      <c r="D34" s="15"/>
      <c r="E34" s="18">
        <f>GETPIVOTDATA("[Measures].[Paid Amount]",$E$32)</f>
        <v>4731021322.1415148</v>
      </c>
      <c r="F34" s="15"/>
      <c r="G34" s="18">
        <f>GETPIVOTDATA("[Measures].[Open Commitments]",$G$32)</f>
        <v>5148632132.8062124</v>
      </c>
      <c r="H34" s="15"/>
      <c r="I34" s="15"/>
    </row>
    <row r="35" spans="1:9" x14ac:dyDescent="0.3">
      <c r="C35" s="15"/>
      <c r="D35" s="15"/>
      <c r="E35" s="15"/>
      <c r="F35" s="15"/>
      <c r="G35" s="15"/>
      <c r="H35" s="15"/>
      <c r="I35" s="15"/>
    </row>
    <row r="36" spans="1:9" x14ac:dyDescent="0.3">
      <c r="C36" s="15"/>
      <c r="D36" s="15"/>
      <c r="E36" s="15"/>
      <c r="F36" s="15"/>
      <c r="G36" s="15"/>
      <c r="H36" s="15"/>
      <c r="I36" s="15"/>
    </row>
    <row r="37" spans="1:9" x14ac:dyDescent="0.3">
      <c r="A37" s="3" t="s">
        <v>88</v>
      </c>
      <c r="B37" t="s">
        <v>183</v>
      </c>
      <c r="C37" t="s">
        <v>184</v>
      </c>
      <c r="D37" s="15"/>
      <c r="E37" s="15"/>
      <c r="F37" s="15"/>
      <c r="G37" s="15"/>
      <c r="H37" s="15"/>
      <c r="I37" s="15"/>
    </row>
    <row r="38" spans="1:9" x14ac:dyDescent="0.3">
      <c r="A38" s="4" t="s">
        <v>127</v>
      </c>
      <c r="B38" s="10">
        <v>5.615752140656121</v>
      </c>
      <c r="C38" s="10">
        <v>8.8372382719006607E-3</v>
      </c>
      <c r="D38" s="15"/>
      <c r="E38" s="15"/>
      <c r="F38" s="15"/>
      <c r="G38" s="15"/>
      <c r="H38" s="15"/>
      <c r="I38" s="15"/>
    </row>
    <row r="39" spans="1:9" x14ac:dyDescent="0.3">
      <c r="A39" s="4" t="s">
        <v>128</v>
      </c>
      <c r="B39" s="10">
        <v>127.58621955950575</v>
      </c>
      <c r="C39" s="10">
        <v>56.820695596075325</v>
      </c>
      <c r="D39" s="15"/>
      <c r="E39" s="15"/>
      <c r="F39" s="15"/>
      <c r="G39" s="15"/>
      <c r="H39" s="15"/>
      <c r="I39" s="15"/>
    </row>
    <row r="40" spans="1:9" x14ac:dyDescent="0.3">
      <c r="A40" s="4" t="s">
        <v>129</v>
      </c>
      <c r="B40" s="10">
        <v>55.398986144159672</v>
      </c>
      <c r="C40" s="10">
        <v>39.346946445052474</v>
      </c>
      <c r="D40" s="15"/>
      <c r="E40" s="15"/>
      <c r="F40" s="15"/>
      <c r="G40" s="15"/>
      <c r="H40" s="15"/>
      <c r="I40" s="15"/>
    </row>
    <row r="41" spans="1:9" x14ac:dyDescent="0.3">
      <c r="A41" s="4" t="s">
        <v>130</v>
      </c>
      <c r="B41" s="10">
        <v>75.609292428431644</v>
      </c>
      <c r="C41" s="10">
        <v>25.906782381748481</v>
      </c>
      <c r="D41" s="15"/>
      <c r="E41" s="15"/>
      <c r="F41" s="15"/>
      <c r="G41" s="15"/>
      <c r="H41" s="15"/>
      <c r="I41" s="15"/>
    </row>
    <row r="42" spans="1:9" x14ac:dyDescent="0.3">
      <c r="A42" s="4" t="s">
        <v>131</v>
      </c>
      <c r="B42" s="10">
        <v>130.28448837403477</v>
      </c>
      <c r="C42" s="10">
        <v>74.590467774651515</v>
      </c>
      <c r="D42" s="15"/>
      <c r="E42" s="15"/>
      <c r="F42" s="15"/>
      <c r="G42" s="15"/>
      <c r="H42" s="15"/>
      <c r="I42" s="15"/>
    </row>
    <row r="43" spans="1:9" x14ac:dyDescent="0.3">
      <c r="A43" s="4" t="s">
        <v>132</v>
      </c>
      <c r="B43" s="10">
        <v>64.037681566195758</v>
      </c>
      <c r="C43" s="10">
        <v>33.202410183234235</v>
      </c>
      <c r="D43" s="15"/>
      <c r="E43" s="15"/>
      <c r="F43" s="15"/>
      <c r="G43" s="15"/>
      <c r="H43" s="15"/>
      <c r="I43" s="15"/>
    </row>
    <row r="44" spans="1:9" x14ac:dyDescent="0.3">
      <c r="A44" s="4" t="s">
        <v>133</v>
      </c>
      <c r="B44" s="10">
        <v>123.25631649376881</v>
      </c>
      <c r="C44" s="10">
        <v>61.043315648828468</v>
      </c>
      <c r="D44" s="15"/>
      <c r="E44" s="15"/>
      <c r="F44" s="15"/>
      <c r="G44" s="15"/>
      <c r="H44" s="15"/>
      <c r="I44" s="15"/>
    </row>
    <row r="45" spans="1:9" x14ac:dyDescent="0.3">
      <c r="A45" s="4" t="s">
        <v>134</v>
      </c>
      <c r="B45" s="10">
        <v>184.9088333067053</v>
      </c>
      <c r="C45" s="10">
        <v>95.455321803235606</v>
      </c>
      <c r="D45" s="15"/>
      <c r="E45" s="15"/>
      <c r="F45" s="15"/>
      <c r="G45" s="15"/>
      <c r="H45" s="15"/>
      <c r="I45" s="15"/>
    </row>
    <row r="46" spans="1:9" x14ac:dyDescent="0.3">
      <c r="A46" s="4" t="s">
        <v>135</v>
      </c>
      <c r="B46" s="10">
        <v>222.97684342050732</v>
      </c>
      <c r="C46" s="10">
        <v>128.20136098455956</v>
      </c>
      <c r="D46" s="15"/>
      <c r="E46" s="15"/>
      <c r="F46" s="15"/>
      <c r="G46" s="15"/>
      <c r="H46" s="15"/>
      <c r="I46" s="15"/>
    </row>
    <row r="47" spans="1:9" x14ac:dyDescent="0.3">
      <c r="A47" s="4" t="s">
        <v>136</v>
      </c>
      <c r="B47" s="10">
        <v>70.2121390673083</v>
      </c>
      <c r="C47" s="10">
        <v>49.653307645060352</v>
      </c>
      <c r="D47" s="15"/>
      <c r="E47" s="15"/>
      <c r="F47" s="15"/>
      <c r="G47" s="15"/>
      <c r="H47" s="15"/>
      <c r="I47" s="15"/>
    </row>
    <row r="48" spans="1:9" x14ac:dyDescent="0.3">
      <c r="A48" s="4" t="s">
        <v>137</v>
      </c>
      <c r="B48" s="10">
        <v>174.33482588238994</v>
      </c>
      <c r="C48" s="10">
        <v>39.310956635745313</v>
      </c>
      <c r="D48" s="15"/>
      <c r="E48" s="15"/>
      <c r="F48" s="15"/>
      <c r="G48" s="15"/>
      <c r="H48" s="15"/>
      <c r="I48" s="15"/>
    </row>
    <row r="49" spans="1:9" x14ac:dyDescent="0.3">
      <c r="A49" s="4" t="s">
        <v>138</v>
      </c>
      <c r="B49" s="10">
        <v>261.73601824645857</v>
      </c>
      <c r="C49" s="10">
        <v>126.25524432615552</v>
      </c>
      <c r="D49" s="15"/>
      <c r="E49" s="15"/>
      <c r="F49" s="15"/>
      <c r="G49" s="15"/>
      <c r="H49" s="15"/>
      <c r="I49" s="15"/>
    </row>
    <row r="50" spans="1:9" x14ac:dyDescent="0.3">
      <c r="A50" s="4" t="s">
        <v>139</v>
      </c>
      <c r="B50" s="10">
        <v>230.72027825343031</v>
      </c>
      <c r="C50" s="10">
        <v>143.70391261496036</v>
      </c>
    </row>
    <row r="51" spans="1:9" x14ac:dyDescent="0.3">
      <c r="A51" s="4" t="s">
        <v>140</v>
      </c>
      <c r="B51" s="10">
        <v>215.78020246325593</v>
      </c>
      <c r="C51" s="10">
        <v>48.266328753188724</v>
      </c>
    </row>
    <row r="52" spans="1:9" x14ac:dyDescent="0.3">
      <c r="A52" s="4" t="s">
        <v>141</v>
      </c>
      <c r="B52" s="10">
        <v>432.08773320907613</v>
      </c>
      <c r="C52" s="10">
        <v>233.15997308177765</v>
      </c>
    </row>
    <row r="53" spans="1:9" x14ac:dyDescent="0.3">
      <c r="A53" s="4" t="s">
        <v>142</v>
      </c>
      <c r="B53" s="10">
        <v>469.20062280418273</v>
      </c>
      <c r="C53" s="10">
        <v>146.88433255958827</v>
      </c>
    </row>
    <row r="54" spans="1:9" x14ac:dyDescent="0.3">
      <c r="A54" s="4" t="s">
        <v>143</v>
      </c>
      <c r="B54" s="10">
        <v>278.93018875916994</v>
      </c>
      <c r="C54" s="10">
        <v>105.67816134696898</v>
      </c>
    </row>
    <row r="55" spans="1:9" x14ac:dyDescent="0.3">
      <c r="A55" s="4" t="s">
        <v>144</v>
      </c>
      <c r="B55" s="10">
        <v>338.91999044402382</v>
      </c>
      <c r="C55" s="10">
        <v>170.13714958453477</v>
      </c>
    </row>
    <row r="56" spans="1:9" x14ac:dyDescent="0.3">
      <c r="A56" s="4" t="s">
        <v>145</v>
      </c>
      <c r="B56" s="10">
        <v>324.98935699693629</v>
      </c>
      <c r="C56" s="10">
        <v>207.58056210542293</v>
      </c>
    </row>
    <row r="57" spans="1:9" x14ac:dyDescent="0.3">
      <c r="A57" s="4" t="s">
        <v>146</v>
      </c>
      <c r="B57" s="10">
        <v>255.86489829554861</v>
      </c>
      <c r="C57" s="10">
        <v>141.73686578748911</v>
      </c>
    </row>
    <row r="58" spans="1:9" x14ac:dyDescent="0.3">
      <c r="A58" s="4" t="s">
        <v>147</v>
      </c>
      <c r="B58" s="10">
        <v>318.49282167070714</v>
      </c>
      <c r="C58" s="10">
        <v>126.75875625317761</v>
      </c>
    </row>
    <row r="59" spans="1:9" x14ac:dyDescent="0.3">
      <c r="A59" s="4" t="s">
        <v>148</v>
      </c>
      <c r="B59" s="10">
        <v>376.30004668739457</v>
      </c>
      <c r="C59" s="10">
        <v>112.64265866864851</v>
      </c>
    </row>
    <row r="60" spans="1:9" x14ac:dyDescent="0.3">
      <c r="A60" s="4" t="s">
        <v>149</v>
      </c>
      <c r="B60" s="10">
        <v>487.37708598996579</v>
      </c>
      <c r="C60" s="10">
        <v>301.05013655389286</v>
      </c>
    </row>
    <row r="61" spans="1:9" x14ac:dyDescent="0.3">
      <c r="A61" s="4" t="s">
        <v>150</v>
      </c>
      <c r="B61" s="10">
        <v>131.14887264469593</v>
      </c>
      <c r="C61" s="10">
        <v>66.053058769860698</v>
      </c>
    </row>
    <row r="62" spans="1:9" x14ac:dyDescent="0.3">
      <c r="A62" s="4" t="s">
        <v>151</v>
      </c>
      <c r="B62" s="10">
        <v>352.0116917473498</v>
      </c>
      <c r="C62" s="10">
        <v>159.99817705030597</v>
      </c>
    </row>
    <row r="63" spans="1:9" x14ac:dyDescent="0.3">
      <c r="A63" s="4" t="s">
        <v>152</v>
      </c>
      <c r="B63" s="10">
        <v>432.05161302205545</v>
      </c>
      <c r="C63" s="10">
        <v>223.56529170011723</v>
      </c>
    </row>
    <row r="64" spans="1:9" x14ac:dyDescent="0.3">
      <c r="A64" s="4" t="s">
        <v>153</v>
      </c>
      <c r="B64" s="10">
        <v>319.04393178421287</v>
      </c>
      <c r="C64" s="10">
        <v>117.3266909516088</v>
      </c>
    </row>
    <row r="65" spans="1:3" x14ac:dyDescent="0.3">
      <c r="A65" s="4" t="s">
        <v>154</v>
      </c>
      <c r="B65" s="10">
        <v>246.284199973661</v>
      </c>
      <c r="C65" s="10">
        <v>133.13161227584783</v>
      </c>
    </row>
    <row r="66" spans="1:3" x14ac:dyDescent="0.3">
      <c r="A66" s="4" t="s">
        <v>155</v>
      </c>
      <c r="B66" s="10">
        <v>385.37036327059923</v>
      </c>
      <c r="C66" s="10">
        <v>200.68173688508375</v>
      </c>
    </row>
    <row r="67" spans="1:3" x14ac:dyDescent="0.3">
      <c r="A67" s="4" t="s">
        <v>156</v>
      </c>
      <c r="B67" s="10">
        <v>207.59929871326875</v>
      </c>
      <c r="C67" s="10">
        <v>94.18812001805388</v>
      </c>
    </row>
    <row r="68" spans="1:3" x14ac:dyDescent="0.3">
      <c r="A68" s="4" t="s">
        <v>157</v>
      </c>
      <c r="B68" s="10">
        <v>142.6246877439298</v>
      </c>
      <c r="C68" s="10">
        <v>58.732858005187239</v>
      </c>
    </row>
    <row r="69" spans="1:3" x14ac:dyDescent="0.3">
      <c r="A69" s="4" t="s">
        <v>158</v>
      </c>
      <c r="B69" s="10">
        <v>250.97118574344987</v>
      </c>
      <c r="C69" s="10">
        <v>122.0926942056718</v>
      </c>
    </row>
    <row r="70" spans="1:3" x14ac:dyDescent="0.3">
      <c r="A70" s="4" t="s">
        <v>159</v>
      </c>
      <c r="B70" s="10">
        <v>238.16000373509939</v>
      </c>
      <c r="C70" s="10">
        <v>81.789226873681713</v>
      </c>
    </row>
    <row r="71" spans="1:3" x14ac:dyDescent="0.3">
      <c r="A71" s="4" t="s">
        <v>160</v>
      </c>
      <c r="B71" s="10">
        <v>126.54481937069434</v>
      </c>
      <c r="C71" s="10">
        <v>86.560742135570422</v>
      </c>
    </row>
    <row r="72" spans="1:3" x14ac:dyDescent="0.3">
      <c r="A72" s="4" t="s">
        <v>161</v>
      </c>
      <c r="B72" s="10">
        <v>331.02222583628901</v>
      </c>
      <c r="C72" s="10">
        <v>231.9435901499491</v>
      </c>
    </row>
    <row r="73" spans="1:3" x14ac:dyDescent="0.3">
      <c r="A73" s="4" t="s">
        <v>162</v>
      </c>
      <c r="B73" s="10">
        <v>152.02076286728743</v>
      </c>
      <c r="C73" s="10">
        <v>57.997125431012151</v>
      </c>
    </row>
    <row r="74" spans="1:3" x14ac:dyDescent="0.3">
      <c r="A74" s="4" t="s">
        <v>163</v>
      </c>
      <c r="B74" s="10">
        <v>112.59727323122213</v>
      </c>
      <c r="C74" s="10">
        <v>48.005879595261064</v>
      </c>
    </row>
    <row r="75" spans="1:3" x14ac:dyDescent="0.3">
      <c r="A75" s="4" t="s">
        <v>164</v>
      </c>
      <c r="B75" s="10">
        <v>204.37144874304968</v>
      </c>
      <c r="C75" s="10">
        <v>99.079483783998498</v>
      </c>
    </row>
    <row r="76" spans="1:3" x14ac:dyDescent="0.3">
      <c r="A76" s="4" t="s">
        <v>165</v>
      </c>
      <c r="B76" s="10">
        <v>189.60353854528717</v>
      </c>
      <c r="C76" s="10">
        <v>62.068467743892079</v>
      </c>
    </row>
    <row r="77" spans="1:3" x14ac:dyDescent="0.3">
      <c r="A77" s="4" t="s">
        <v>166</v>
      </c>
      <c r="B77" s="10">
        <v>189.80199233977891</v>
      </c>
      <c r="C77" s="10">
        <v>116.76967249644613</v>
      </c>
    </row>
    <row r="78" spans="1:3" x14ac:dyDescent="0.3">
      <c r="A78" s="4" t="s">
        <v>167</v>
      </c>
      <c r="B78" s="10">
        <v>80.57267327388125</v>
      </c>
      <c r="C78" s="10">
        <v>35.567587375657105</v>
      </c>
    </row>
    <row r="79" spans="1:3" x14ac:dyDescent="0.3">
      <c r="A79" s="4" t="s">
        <v>168</v>
      </c>
      <c r="B79" s="10">
        <v>67.723653978981702</v>
      </c>
      <c r="C79" s="10">
        <v>39.65800630988025</v>
      </c>
    </row>
    <row r="80" spans="1:3" x14ac:dyDescent="0.3">
      <c r="A80" s="4" t="s">
        <v>169</v>
      </c>
      <c r="B80" s="10">
        <v>32.508849835694832</v>
      </c>
      <c r="C80" s="10">
        <v>4.8633048392266991</v>
      </c>
    </row>
    <row r="81" spans="1:3" x14ac:dyDescent="0.3">
      <c r="A81" s="4" t="s">
        <v>170</v>
      </c>
      <c r="B81" s="10">
        <v>100.46758177673088</v>
      </c>
      <c r="C81" s="10">
        <v>46.299879393048727</v>
      </c>
    </row>
    <row r="82" spans="1:3" x14ac:dyDescent="0.3">
      <c r="A82" s="4" t="s">
        <v>171</v>
      </c>
      <c r="B82" s="10">
        <v>83.7133009866577</v>
      </c>
      <c r="C82" s="10">
        <v>22.937297886695362</v>
      </c>
    </row>
    <row r="83" spans="1:3" x14ac:dyDescent="0.3">
      <c r="A83" s="4" t="s">
        <v>172</v>
      </c>
      <c r="B83" s="10">
        <v>69.431390626718994</v>
      </c>
      <c r="C83" s="10">
        <v>47.196508336719418</v>
      </c>
    </row>
    <row r="84" spans="1:3" x14ac:dyDescent="0.3">
      <c r="A84" s="4" t="s">
        <v>173</v>
      </c>
      <c r="B84" s="10">
        <v>51.202396309839322</v>
      </c>
      <c r="C84" s="10">
        <v>20.267132615953674</v>
      </c>
    </row>
    <row r="85" spans="1:3" x14ac:dyDescent="0.3">
      <c r="A85" s="4" t="s">
        <v>174</v>
      </c>
      <c r="B85" s="10">
        <v>37.965540501074017</v>
      </c>
      <c r="C85" s="10">
        <v>13.298948155794275</v>
      </c>
    </row>
    <row r="86" spans="1:3" x14ac:dyDescent="0.3">
      <c r="A86" s="4" t="s">
        <v>175</v>
      </c>
      <c r="B86" s="10">
        <v>14.76617207666288</v>
      </c>
      <c r="C86" s="10">
        <v>10.050669394013468</v>
      </c>
    </row>
    <row r="87" spans="1:3" x14ac:dyDescent="0.3">
      <c r="A87" s="4" t="s">
        <v>176</v>
      </c>
      <c r="B87" s="10">
        <v>2.0885129086949501</v>
      </c>
      <c r="C87" s="10">
        <v>1.0273244938756783</v>
      </c>
    </row>
    <row r="88" spans="1:3" x14ac:dyDescent="0.3">
      <c r="A88" s="4" t="s">
        <v>177</v>
      </c>
      <c r="B88" s="10">
        <v>55.231893042450622</v>
      </c>
      <c r="C88" s="10">
        <v>37.6757511725366</v>
      </c>
    </row>
    <row r="89" spans="1:3" x14ac:dyDescent="0.3">
      <c r="A89" s="4" t="s">
        <v>178</v>
      </c>
      <c r="B89" s="10">
        <v>17.316698481774271</v>
      </c>
      <c r="C89" s="10">
        <v>10.203891153402934</v>
      </c>
    </row>
    <row r="90" spans="1:3" x14ac:dyDescent="0.3">
      <c r="A90" s="4" t="s">
        <v>179</v>
      </c>
      <c r="B90" s="10">
        <v>16.760534849221401</v>
      </c>
      <c r="C90" s="10">
        <v>11.295598217277981</v>
      </c>
    </row>
    <row r="91" spans="1:3" x14ac:dyDescent="0.3">
      <c r="A91" s="4" t="s">
        <v>180</v>
      </c>
      <c r="B91" s="10">
        <v>7.9228965278504075</v>
      </c>
      <c r="C91" s="10">
        <v>3.1837259041177886</v>
      </c>
    </row>
    <row r="92" spans="1:3" x14ac:dyDescent="0.3">
      <c r="A92" s="4" t="s">
        <v>181</v>
      </c>
      <c r="B92" s="10">
        <v>2.19691378659159</v>
      </c>
      <c r="C92" s="10">
        <v>9.7613857638645815E-2</v>
      </c>
    </row>
    <row r="93" spans="1:3" x14ac:dyDescent="0.3">
      <c r="A93" s="4" t="s">
        <v>182</v>
      </c>
      <c r="B93" s="10">
        <v>3.9359144691725425</v>
      </c>
      <c r="C93" s="10">
        <v>1.9170991861964273E-2</v>
      </c>
    </row>
    <row r="94" spans="1:3" x14ac:dyDescent="0.3">
      <c r="A94" s="4" t="s">
        <v>89</v>
      </c>
      <c r="B94" s="10">
        <v>9879.6534549477274</v>
      </c>
      <c r="C94" s="10">
        <v>4731.0213221415152</v>
      </c>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0932C-8FE8-48FD-AA12-89674EAC9D60}">
  <dimension ref="A1:J16"/>
  <sheetViews>
    <sheetView workbookViewId="0">
      <selection activeCell="E4" sqref="E4"/>
    </sheetView>
  </sheetViews>
  <sheetFormatPr defaultRowHeight="14.4" x14ac:dyDescent="0.3"/>
  <cols>
    <col min="1" max="1" width="12.77734375" customWidth="1"/>
    <col min="2" max="2" width="21.109375" customWidth="1"/>
    <col min="3" max="3" width="12.5546875" customWidth="1"/>
    <col min="4" max="4" width="16.5546875" customWidth="1"/>
    <col min="5" max="5" width="12.77734375" customWidth="1"/>
    <col min="6" max="6" width="14.77734375" customWidth="1"/>
    <col min="7" max="7" width="31.33203125" style="1" customWidth="1"/>
    <col min="8" max="8" width="9" customWidth="1"/>
    <col min="9" max="9" width="19.88671875" customWidth="1"/>
    <col min="10" max="10" width="33.5546875" style="1" customWidth="1"/>
  </cols>
  <sheetData>
    <row r="1" spans="1:10" ht="22.8" customHeight="1" x14ac:dyDescent="0.3">
      <c r="A1" t="s">
        <v>20</v>
      </c>
      <c r="B1" t="s">
        <v>21</v>
      </c>
      <c r="C1" t="s">
        <v>0</v>
      </c>
      <c r="D1" t="s">
        <v>22</v>
      </c>
      <c r="E1" t="s">
        <v>23</v>
      </c>
      <c r="F1" t="s">
        <v>24</v>
      </c>
      <c r="G1" s="1" t="s">
        <v>25</v>
      </c>
      <c r="H1" t="s">
        <v>26</v>
      </c>
      <c r="I1" t="s">
        <v>27</v>
      </c>
      <c r="J1" s="1" t="s">
        <v>28</v>
      </c>
    </row>
    <row r="2" spans="1:10" ht="31.8" customHeight="1" x14ac:dyDescent="0.3">
      <c r="A2" t="s">
        <v>1</v>
      </c>
      <c r="B2" t="s">
        <v>29</v>
      </c>
      <c r="C2" t="s">
        <v>30</v>
      </c>
      <c r="D2" t="s">
        <v>31</v>
      </c>
      <c r="E2" t="s">
        <v>31</v>
      </c>
      <c r="F2" t="s">
        <v>31</v>
      </c>
      <c r="G2" s="1" t="s">
        <v>31</v>
      </c>
      <c r="H2" t="s">
        <v>32</v>
      </c>
      <c r="I2" t="s">
        <v>33</v>
      </c>
      <c r="J2" s="1" t="s">
        <v>34</v>
      </c>
    </row>
    <row r="3" spans="1:10" ht="31.8" customHeight="1" x14ac:dyDescent="0.3">
      <c r="A3" t="s">
        <v>2</v>
      </c>
      <c r="B3" t="s">
        <v>35</v>
      </c>
      <c r="C3" t="s">
        <v>36</v>
      </c>
      <c r="D3" t="s">
        <v>31</v>
      </c>
      <c r="E3" t="s">
        <v>37</v>
      </c>
      <c r="F3" t="s">
        <v>38</v>
      </c>
      <c r="G3" s="1" t="s">
        <v>39</v>
      </c>
      <c r="H3" t="s">
        <v>33</v>
      </c>
      <c r="I3" t="s">
        <v>32</v>
      </c>
    </row>
    <row r="4" spans="1:10" ht="31.8" customHeight="1" x14ac:dyDescent="0.3">
      <c r="A4" t="s">
        <v>3</v>
      </c>
      <c r="B4" t="s">
        <v>35</v>
      </c>
      <c r="C4" t="s">
        <v>40</v>
      </c>
      <c r="D4" t="s">
        <v>31</v>
      </c>
      <c r="E4" t="s">
        <v>41</v>
      </c>
      <c r="F4" t="s">
        <v>38</v>
      </c>
      <c r="G4" s="1" t="s">
        <v>42</v>
      </c>
      <c r="H4" t="s">
        <v>33</v>
      </c>
      <c r="I4" t="s">
        <v>32</v>
      </c>
    </row>
    <row r="5" spans="1:10" ht="31.8" customHeight="1" x14ac:dyDescent="0.3">
      <c r="A5" t="s">
        <v>7</v>
      </c>
      <c r="B5" t="s">
        <v>35</v>
      </c>
      <c r="C5" t="s">
        <v>43</v>
      </c>
      <c r="D5" t="s">
        <v>31</v>
      </c>
      <c r="E5" t="s">
        <v>44</v>
      </c>
      <c r="F5" t="s">
        <v>38</v>
      </c>
      <c r="G5" s="1" t="s">
        <v>45</v>
      </c>
      <c r="H5" t="s">
        <v>33</v>
      </c>
      <c r="I5" t="s">
        <v>32</v>
      </c>
    </row>
    <row r="6" spans="1:10" ht="31.8" customHeight="1" x14ac:dyDescent="0.3">
      <c r="A6" t="s">
        <v>8</v>
      </c>
      <c r="B6" t="s">
        <v>35</v>
      </c>
      <c r="C6" t="s">
        <v>46</v>
      </c>
      <c r="D6" t="s">
        <v>31</v>
      </c>
      <c r="E6" t="s">
        <v>47</v>
      </c>
      <c r="F6" t="s">
        <v>38</v>
      </c>
      <c r="G6" s="1" t="s">
        <v>48</v>
      </c>
      <c r="H6" t="s">
        <v>33</v>
      </c>
      <c r="I6" t="s">
        <v>32</v>
      </c>
    </row>
    <row r="7" spans="1:10" ht="31.8" customHeight="1" x14ac:dyDescent="0.3">
      <c r="A7" t="s">
        <v>4</v>
      </c>
      <c r="B7" t="s">
        <v>35</v>
      </c>
      <c r="C7" t="s">
        <v>49</v>
      </c>
      <c r="D7" t="s">
        <v>31</v>
      </c>
      <c r="E7" t="s">
        <v>50</v>
      </c>
      <c r="F7" t="s">
        <v>38</v>
      </c>
      <c r="G7" s="1" t="s">
        <v>51</v>
      </c>
      <c r="H7" t="s">
        <v>33</v>
      </c>
      <c r="I7" t="s">
        <v>32</v>
      </c>
      <c r="J7" s="1" t="s">
        <v>52</v>
      </c>
    </row>
    <row r="8" spans="1:10" ht="31.8" customHeight="1" x14ac:dyDescent="0.3">
      <c r="A8" t="s">
        <v>5</v>
      </c>
      <c r="B8" t="s">
        <v>35</v>
      </c>
      <c r="C8" t="s">
        <v>53</v>
      </c>
      <c r="D8" t="s">
        <v>31</v>
      </c>
      <c r="E8" t="s">
        <v>16</v>
      </c>
      <c r="F8" t="s">
        <v>6</v>
      </c>
      <c r="G8" s="1" t="s">
        <v>54</v>
      </c>
      <c r="H8" t="s">
        <v>33</v>
      </c>
      <c r="I8" t="s">
        <v>32</v>
      </c>
      <c r="J8" s="1" t="s">
        <v>55</v>
      </c>
    </row>
    <row r="9" spans="1:10" ht="31.8" customHeight="1" x14ac:dyDescent="0.3">
      <c r="A9" t="s">
        <v>9</v>
      </c>
      <c r="B9" t="s">
        <v>10</v>
      </c>
      <c r="C9" t="s">
        <v>56</v>
      </c>
      <c r="D9" t="s">
        <v>57</v>
      </c>
      <c r="E9" t="s">
        <v>58</v>
      </c>
      <c r="F9" t="s">
        <v>11</v>
      </c>
      <c r="G9" s="1" t="s">
        <v>59</v>
      </c>
      <c r="H9" t="s">
        <v>33</v>
      </c>
      <c r="I9" t="s">
        <v>32</v>
      </c>
      <c r="J9" s="1" t="s">
        <v>60</v>
      </c>
    </row>
    <row r="10" spans="1:10" ht="31.8" customHeight="1" x14ac:dyDescent="0.3">
      <c r="A10" t="s">
        <v>12</v>
      </c>
      <c r="B10" t="s">
        <v>10</v>
      </c>
      <c r="C10" t="s">
        <v>61</v>
      </c>
      <c r="D10" t="s">
        <v>57</v>
      </c>
      <c r="E10" t="s">
        <v>58</v>
      </c>
      <c r="F10" t="s">
        <v>13</v>
      </c>
      <c r="G10" s="1" t="s">
        <v>62</v>
      </c>
      <c r="H10" t="s">
        <v>33</v>
      </c>
      <c r="I10" t="s">
        <v>32</v>
      </c>
    </row>
    <row r="11" spans="1:10" ht="31.8" customHeight="1" x14ac:dyDescent="0.3">
      <c r="A11" t="s">
        <v>14</v>
      </c>
      <c r="B11" t="s">
        <v>10</v>
      </c>
      <c r="C11" t="s">
        <v>63</v>
      </c>
      <c r="D11" t="s">
        <v>57</v>
      </c>
      <c r="E11" t="s">
        <v>58</v>
      </c>
      <c r="F11" t="s">
        <v>13</v>
      </c>
      <c r="G11" s="1" t="s">
        <v>64</v>
      </c>
      <c r="H11" t="s">
        <v>33</v>
      </c>
      <c r="I11" t="s">
        <v>32</v>
      </c>
    </row>
    <row r="12" spans="1:10" ht="31.8" customHeight="1" x14ac:dyDescent="0.3">
      <c r="A12" t="s">
        <v>15</v>
      </c>
      <c r="B12" t="s">
        <v>10</v>
      </c>
      <c r="C12" t="s">
        <v>65</v>
      </c>
      <c r="D12" t="s">
        <v>66</v>
      </c>
      <c r="E12" t="s">
        <v>16</v>
      </c>
      <c r="F12" t="s">
        <v>16</v>
      </c>
      <c r="G12" s="1" t="s">
        <v>67</v>
      </c>
      <c r="H12" t="s">
        <v>33</v>
      </c>
      <c r="I12" t="s">
        <v>32</v>
      </c>
    </row>
    <row r="13" spans="1:10" ht="31.8" customHeight="1" x14ac:dyDescent="0.3">
      <c r="A13" t="s">
        <v>17</v>
      </c>
      <c r="B13" t="s">
        <v>10</v>
      </c>
      <c r="C13" t="s">
        <v>68</v>
      </c>
      <c r="D13" t="s">
        <v>69</v>
      </c>
      <c r="E13" t="s">
        <v>70</v>
      </c>
      <c r="F13" t="s">
        <v>18</v>
      </c>
      <c r="G13" s="1" t="s">
        <v>71</v>
      </c>
      <c r="H13" t="s">
        <v>33</v>
      </c>
      <c r="I13" t="s">
        <v>32</v>
      </c>
      <c r="J13" s="1" t="s">
        <v>72</v>
      </c>
    </row>
    <row r="14" spans="1:10" ht="31.8" customHeight="1" x14ac:dyDescent="0.3">
      <c r="A14" t="s">
        <v>19</v>
      </c>
      <c r="B14" t="s">
        <v>10</v>
      </c>
      <c r="C14" t="s">
        <v>73</v>
      </c>
      <c r="D14" t="s">
        <v>74</v>
      </c>
      <c r="E14" t="s">
        <v>75</v>
      </c>
      <c r="F14" t="s">
        <v>76</v>
      </c>
      <c r="G14" s="1" t="s">
        <v>77</v>
      </c>
      <c r="H14" t="s">
        <v>33</v>
      </c>
      <c r="I14" t="s">
        <v>32</v>
      </c>
      <c r="J14" s="1" t="s">
        <v>78</v>
      </c>
    </row>
    <row r="15" spans="1:10" ht="30" customHeight="1" x14ac:dyDescent="0.3">
      <c r="A15" s="2" t="s">
        <v>17</v>
      </c>
      <c r="B15" s="2" t="s">
        <v>10</v>
      </c>
      <c r="C15" s="2" t="s">
        <v>79</v>
      </c>
      <c r="D15" s="2" t="s">
        <v>80</v>
      </c>
      <c r="E15" s="2" t="s">
        <v>70</v>
      </c>
      <c r="F15" s="2" t="s">
        <v>18</v>
      </c>
      <c r="G15" s="1" t="s">
        <v>81</v>
      </c>
      <c r="H15" s="2" t="s">
        <v>33</v>
      </c>
      <c r="I15" s="2" t="s">
        <v>32</v>
      </c>
      <c r="J15" s="1" t="s">
        <v>82</v>
      </c>
    </row>
    <row r="16" spans="1:10" ht="30" customHeight="1" x14ac:dyDescent="0.3">
      <c r="A16" s="2" t="s">
        <v>19</v>
      </c>
      <c r="B16" s="2" t="s">
        <v>10</v>
      </c>
      <c r="C16" s="2" t="s">
        <v>83</v>
      </c>
      <c r="D16" s="2" t="s">
        <v>84</v>
      </c>
      <c r="E16" s="2" t="s">
        <v>85</v>
      </c>
      <c r="F16" s="2" t="s">
        <v>76</v>
      </c>
      <c r="G16" s="1" t="s">
        <v>86</v>
      </c>
      <c r="H16" s="2" t="s">
        <v>33</v>
      </c>
      <c r="I16" s="2" t="s">
        <v>32</v>
      </c>
      <c r="J16" s="1" t="s">
        <v>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8E1FCD19-377C-401F-BAD6-600D1B745860}">
  <ds:schemaRefs/>
</ds:datastoreItem>
</file>

<file path=customXml/itemProps2.xml><?xml version="1.0" encoding="utf-8"?>
<ds:datastoreItem xmlns:ds="http://schemas.openxmlformats.org/officeDocument/2006/customXml" ds:itemID="{6796BCB5-536E-4A34-9287-A38773BDAA4B}">
  <ds:schemaRefs/>
</ds:datastoreItem>
</file>

<file path=customXml/itemProps3.xml><?xml version="1.0" encoding="utf-8"?>
<ds:datastoreItem xmlns:ds="http://schemas.openxmlformats.org/officeDocument/2006/customXml" ds:itemID="{AFDF9F0A-F0D7-4DFD-88A0-C458EDBD50AA}">
  <ds:schemaRefs/>
</ds:datastoreItem>
</file>

<file path=customXml/itemProps4.xml><?xml version="1.0" encoding="utf-8"?>
<ds:datastoreItem xmlns:ds="http://schemas.openxmlformats.org/officeDocument/2006/customXml" ds:itemID="{9643EB67-3493-439A-B7A9-181D1EACD69D}">
  <ds:schemaRefs/>
</ds:datastoreItem>
</file>

<file path=customXml/itemProps5.xml><?xml version="1.0" encoding="utf-8"?>
<ds:datastoreItem xmlns:ds="http://schemas.openxmlformats.org/officeDocument/2006/customXml" ds:itemID="{84002264-2D1C-4285-8345-C4DDBF77DD7C}">
  <ds:schemaRefs/>
</ds:datastoreItem>
</file>

<file path=customXml/itemProps6.xml><?xml version="1.0" encoding="utf-8"?>
<ds:datastoreItem xmlns:ds="http://schemas.openxmlformats.org/officeDocument/2006/customXml" ds:itemID="{73DF8207-4501-4201-A4DB-62CDF448366A}">
  <ds:schemaRefs/>
</ds:datastoreItem>
</file>

<file path=customXml/itemProps7.xml><?xml version="1.0" encoding="utf-8"?>
<ds:datastoreItem xmlns:ds="http://schemas.openxmlformats.org/officeDocument/2006/customXml" ds:itemID="{75E04DA4-63A9-4494-B97D-2F5885B9E5E4}">
  <ds:schemaRefs/>
</ds:datastoreItem>
</file>

<file path=customXml/itemProps8.xml><?xml version="1.0" encoding="utf-8"?>
<ds:datastoreItem xmlns:ds="http://schemas.openxmlformats.org/officeDocument/2006/customXml" ds:itemID="{E754EF58-85E4-4726-AD0A-97D4F702D655}">
  <ds:schemaRefs/>
</ds:datastoreItem>
</file>

<file path=customXml/itemProps9.xml><?xml version="1.0" encoding="utf-8"?>
<ds:datastoreItem xmlns:ds="http://schemas.openxmlformats.org/officeDocument/2006/customXml" ds:itemID="{EC75BCC6-186B-4254-A0CE-56AC0A13C6CA}">
  <ds:schemaRefs/>
</ds:datastoreItem>
</file>

<file path=customXml/itemProps10.xml><?xml version="1.0" encoding="utf-8"?>
<ds:datastoreItem xmlns:ds="http://schemas.openxmlformats.org/officeDocument/2006/customXml" ds:itemID="{B3CD2F8F-8F85-497E-B61A-9541D995BD71}">
  <ds:schemaRefs/>
</ds:datastoreItem>
</file>

<file path=customXml/itemProps11.xml><?xml version="1.0" encoding="utf-8"?>
<ds:datastoreItem xmlns:ds="http://schemas.openxmlformats.org/officeDocument/2006/customXml" ds:itemID="{19F16F2D-B659-49DB-AF0A-6C80A83E1FD6}">
  <ds:schemaRefs/>
</ds:datastoreItem>
</file>

<file path=customXml/itemProps12.xml><?xml version="1.0" encoding="utf-8"?>
<ds:datastoreItem xmlns:ds="http://schemas.openxmlformats.org/officeDocument/2006/customXml" ds:itemID="{183EC4E8-6F7F-40E1-9373-F5A5DCB790A0}">
  <ds:schemaRefs/>
</ds:datastoreItem>
</file>

<file path=customXml/itemProps13.xml><?xml version="1.0" encoding="utf-8"?>
<ds:datastoreItem xmlns:ds="http://schemas.openxmlformats.org/officeDocument/2006/customXml" ds:itemID="{67BDFB7B-7156-490D-82DD-1ADD3C1F56D8}">
  <ds:schemaRefs/>
</ds:datastoreItem>
</file>

<file path=customXml/itemProps14.xml><?xml version="1.0" encoding="utf-8"?>
<ds:datastoreItem xmlns:ds="http://schemas.openxmlformats.org/officeDocument/2006/customXml" ds:itemID="{1A31F41B-A556-43B5-870D-02B5BA3479D9}">
  <ds:schemaRefs/>
</ds:datastoreItem>
</file>

<file path=customXml/itemProps15.xml><?xml version="1.0" encoding="utf-8"?>
<ds:datastoreItem xmlns:ds="http://schemas.openxmlformats.org/officeDocument/2006/customXml" ds:itemID="{F972AC64-BD83-40F7-AF23-CFB2E3D27020}">
  <ds:schemaRefs/>
</ds:datastoreItem>
</file>

<file path=customXml/itemProps16.xml><?xml version="1.0" encoding="utf-8"?>
<ds:datastoreItem xmlns:ds="http://schemas.openxmlformats.org/officeDocument/2006/customXml" ds:itemID="{29FAB68F-C28C-4E3B-9C7E-7F56BF72C4D3}">
  <ds:schemaRefs/>
</ds:datastoreItem>
</file>

<file path=customXml/itemProps17.xml><?xml version="1.0" encoding="utf-8"?>
<ds:datastoreItem xmlns:ds="http://schemas.openxmlformats.org/officeDocument/2006/customXml" ds:itemID="{1899EDC9-BE20-46C1-A309-49F01CF5E2E2}">
  <ds:schemaRefs/>
</ds:datastoreItem>
</file>

<file path=customXml/itemProps18.xml><?xml version="1.0" encoding="utf-8"?>
<ds:datastoreItem xmlns:ds="http://schemas.openxmlformats.org/officeDocument/2006/customXml" ds:itemID="{31ADAC96-0BF5-4111-A158-B96439E271DB}">
  <ds:schemaRefs/>
</ds:datastoreItem>
</file>

<file path=customXml/itemProps19.xml><?xml version="1.0" encoding="utf-8"?>
<ds:datastoreItem xmlns:ds="http://schemas.openxmlformats.org/officeDocument/2006/customXml" ds:itemID="{5E9CAA41-1B1C-4A09-BE8F-E1FDE2E9EA40}">
  <ds:schemaRefs/>
</ds:datastoreItem>
</file>

<file path=customXml/itemProps20.xml><?xml version="1.0" encoding="utf-8"?>
<ds:datastoreItem xmlns:ds="http://schemas.openxmlformats.org/officeDocument/2006/customXml" ds:itemID="{8F1E46DA-BE10-4899-8387-D78FDD929C1C}">
  <ds:schemaRefs/>
</ds:datastoreItem>
</file>

<file path=customXml/itemProps21.xml><?xml version="1.0" encoding="utf-8"?>
<ds:datastoreItem xmlns:ds="http://schemas.openxmlformats.org/officeDocument/2006/customXml" ds:itemID="{78229562-A413-433C-AC2F-43F7CCB812F5}">
  <ds:schemaRefs/>
</ds:datastoreItem>
</file>

<file path=customXml/itemProps22.xml><?xml version="1.0" encoding="utf-8"?>
<ds:datastoreItem xmlns:ds="http://schemas.openxmlformats.org/officeDocument/2006/customXml" ds:itemID="{2E45ED7C-0429-4A02-BCF0-7E7ED155CC58}">
  <ds:schemaRefs/>
</ds:datastoreItem>
</file>

<file path=customXml/itemProps23.xml><?xml version="1.0" encoding="utf-8"?>
<ds:datastoreItem xmlns:ds="http://schemas.openxmlformats.org/officeDocument/2006/customXml" ds:itemID="{ED2852A7-199F-4E09-A16F-3BCAB5862611}">
  <ds:schemaRefs/>
</ds:datastoreItem>
</file>

<file path=customXml/itemProps24.xml><?xml version="1.0" encoding="utf-8"?>
<ds:datastoreItem xmlns:ds="http://schemas.openxmlformats.org/officeDocument/2006/customXml" ds:itemID="{15864872-2226-4B45-8417-9B0FAB60994E}">
  <ds:schemaRefs/>
</ds:datastoreItem>
</file>

<file path=customXml/itemProps25.xml><?xml version="1.0" encoding="utf-8"?>
<ds:datastoreItem xmlns:ds="http://schemas.openxmlformats.org/officeDocument/2006/customXml" ds:itemID="{D4C9313D-F738-4496-9536-17BDEA424243}">
  <ds:schemaRefs/>
</ds:datastoreItem>
</file>

<file path=customXml/itemProps26.xml><?xml version="1.0" encoding="utf-8"?>
<ds:datastoreItem xmlns:ds="http://schemas.openxmlformats.org/officeDocument/2006/customXml" ds:itemID="{0F0FCD8A-AC61-4B41-BBEB-39202DAD3F7A}">
  <ds:schemaRefs/>
</ds:datastoreItem>
</file>

<file path=customXml/itemProps27.xml><?xml version="1.0" encoding="utf-8"?>
<ds:datastoreItem xmlns:ds="http://schemas.openxmlformats.org/officeDocument/2006/customXml" ds:itemID="{48CD88AF-8E98-464A-A37C-DAC5B77B82B3}">
  <ds:schemaRefs/>
</ds:datastoreItem>
</file>

<file path=customXml/itemProps28.xml><?xml version="1.0" encoding="utf-8"?>
<ds:datastoreItem xmlns:ds="http://schemas.openxmlformats.org/officeDocument/2006/customXml" ds:itemID="{37833543-9ACB-4E00-A230-0A5392AA7FBA}">
  <ds:schemaRefs/>
</ds:datastoreItem>
</file>

<file path=customXml/itemProps29.xml><?xml version="1.0" encoding="utf-8"?>
<ds:datastoreItem xmlns:ds="http://schemas.openxmlformats.org/officeDocument/2006/customXml" ds:itemID="{25DDDF4D-CE4E-46E2-8A76-313C2114855E}">
  <ds:schemaRefs>
    <ds:schemaRef ds:uri="http://schemas.microsoft.com/DataMashup"/>
  </ds:schemaRefs>
</ds:datastoreItem>
</file>

<file path=customXml/itemProps30.xml><?xml version="1.0" encoding="utf-8"?>
<ds:datastoreItem xmlns:ds="http://schemas.openxmlformats.org/officeDocument/2006/customXml" ds:itemID="{48161934-6DCF-417E-A232-31026F6E0699}">
  <ds:schemaRefs/>
</ds:datastoreItem>
</file>

<file path=customXml/itemProps31.xml><?xml version="1.0" encoding="utf-8"?>
<ds:datastoreItem xmlns:ds="http://schemas.openxmlformats.org/officeDocument/2006/customXml" ds:itemID="{076196A6-F47C-4CF8-9492-C14E8C7A2F1F}">
  <ds:schemaRefs/>
</ds:datastoreItem>
</file>

<file path=customXml/itemProps32.xml><?xml version="1.0" encoding="utf-8"?>
<ds:datastoreItem xmlns:ds="http://schemas.openxmlformats.org/officeDocument/2006/customXml" ds:itemID="{B0EB87BA-C4B8-42A1-8E4D-122C54F91312}">
  <ds:schemaRefs/>
</ds:datastoreItem>
</file>

<file path=customXml/itemProps33.xml><?xml version="1.0" encoding="utf-8"?>
<ds:datastoreItem xmlns:ds="http://schemas.openxmlformats.org/officeDocument/2006/customXml" ds:itemID="{82BC3F7D-0932-4D63-9D8C-032BF12695C6}">
  <ds:schemaRefs/>
</ds:datastoreItem>
</file>

<file path=customXml/itemProps34.xml><?xml version="1.0" encoding="utf-8"?>
<ds:datastoreItem xmlns:ds="http://schemas.openxmlformats.org/officeDocument/2006/customXml" ds:itemID="{4615BA6D-9BCD-4F87-913D-2545ABA35757}">
  <ds:schemaRefs/>
</ds:datastoreItem>
</file>

<file path=customXml/itemProps35.xml><?xml version="1.0" encoding="utf-8"?>
<ds:datastoreItem xmlns:ds="http://schemas.openxmlformats.org/officeDocument/2006/customXml" ds:itemID="{220A3A6F-DD99-4AEB-B738-902F181C2C51}">
  <ds:schemaRefs/>
</ds:datastoreItem>
</file>

<file path=customXml/itemProps36.xml><?xml version="1.0" encoding="utf-8"?>
<ds:datastoreItem xmlns:ds="http://schemas.openxmlformats.org/officeDocument/2006/customXml" ds:itemID="{7EE6F7DB-C517-4A4F-8A89-9CD9BC49E348}">
  <ds:schemaRefs/>
</ds:datastoreItem>
</file>

<file path=customXml/itemProps37.xml><?xml version="1.0" encoding="utf-8"?>
<ds:datastoreItem xmlns:ds="http://schemas.openxmlformats.org/officeDocument/2006/customXml" ds:itemID="{0B01A650-CFC8-410D-BB8B-63887B265154}">
  <ds:schemaRefs/>
</ds:datastoreItem>
</file>

<file path=customXml/itemProps38.xml><?xml version="1.0" encoding="utf-8"?>
<ds:datastoreItem xmlns:ds="http://schemas.openxmlformats.org/officeDocument/2006/customXml" ds:itemID="{72BE7CEF-F4A1-4EFD-BC1C-15CF7DA9A3B4}">
  <ds:schemaRefs/>
</ds:datastoreItem>
</file>

<file path=customXml/itemProps39.xml><?xml version="1.0" encoding="utf-8"?>
<ds:datastoreItem xmlns:ds="http://schemas.openxmlformats.org/officeDocument/2006/customXml" ds:itemID="{EF75EB8F-8B55-499D-A5D1-6E7C02DEFE0E}">
  <ds:schemaRefs/>
</ds:datastoreItem>
</file>

<file path=customXml/itemProps40.xml><?xml version="1.0" encoding="utf-8"?>
<ds:datastoreItem xmlns:ds="http://schemas.openxmlformats.org/officeDocument/2006/customXml" ds:itemID="{5EA5121C-635F-4D85-80AC-D45C9F9662BD}">
  <ds:schemaRefs/>
</ds:datastoreItem>
</file>

<file path=customXml/itemProps41.xml><?xml version="1.0" encoding="utf-8"?>
<ds:datastoreItem xmlns:ds="http://schemas.openxmlformats.org/officeDocument/2006/customXml" ds:itemID="{F96E4D06-7D08-48A1-AF48-175E043DD528}">
  <ds:schemaRefs/>
</ds:datastoreItem>
</file>

<file path=customXml/itemProps42.xml><?xml version="1.0" encoding="utf-8"?>
<ds:datastoreItem xmlns:ds="http://schemas.openxmlformats.org/officeDocument/2006/customXml" ds:itemID="{4291436C-B34E-4BE8-A57A-D225DC97524D}">
  <ds:schemaRefs/>
</ds:datastoreItem>
</file>

<file path=customXml/itemProps43.xml><?xml version="1.0" encoding="utf-8"?>
<ds:datastoreItem xmlns:ds="http://schemas.openxmlformats.org/officeDocument/2006/customXml" ds:itemID="{5756BBDE-7ACC-4AE3-A8C2-ACC2A6C6FF3B}">
  <ds:schemaRefs/>
</ds:datastoreItem>
</file>

<file path=customXml/itemProps44.xml><?xml version="1.0" encoding="utf-8"?>
<ds:datastoreItem xmlns:ds="http://schemas.openxmlformats.org/officeDocument/2006/customXml" ds:itemID="{9B474A2F-0D7C-4088-AA5F-0F1D7254D5C2}">
  <ds:schemaRefs/>
</ds:datastoreItem>
</file>

<file path=customXml/itemProps45.xml><?xml version="1.0" encoding="utf-8"?>
<ds:datastoreItem xmlns:ds="http://schemas.openxmlformats.org/officeDocument/2006/customXml" ds:itemID="{DD9583F8-F8FC-4BC0-8C4A-47B8131B8AD9}">
  <ds:schemaRefs/>
</ds:datastoreItem>
</file>

<file path=customXml/itemProps46.xml><?xml version="1.0" encoding="utf-8"?>
<ds:datastoreItem xmlns:ds="http://schemas.openxmlformats.org/officeDocument/2006/customXml" ds:itemID="{068CF4AF-F86E-4A06-A60B-0372802FAA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Portfolio Cockpit</vt:lpstr>
      <vt:lpstr>Cost &amp; EAC Cockpit</vt:lpstr>
      <vt:lpstr>Cash &amp; Commitments Cockpit</vt:lpstr>
      <vt:lpstr>Support Sheet</vt:lpstr>
      <vt:lpstr>Model_Map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Marcin Banach</dc:creator>
  <cp:lastModifiedBy>Marcin Banach</cp:lastModifiedBy>
  <dcterms:created xsi:type="dcterms:W3CDTF">2026-01-30T16:59:34Z</dcterms:created>
  <dcterms:modified xsi:type="dcterms:W3CDTF">2026-02-04T14:39:18Z</dcterms:modified>
</cp:coreProperties>
</file>