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AB3749CE-2ECA-45F9-B0E2-D133B49FA0C2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</workbook>
</file>

<file path=xl/calcChain.xml><?xml version="1.0" encoding="utf-8"?>
<calcChain xmlns="http://schemas.openxmlformats.org/spreadsheetml/2006/main">
  <c r="BG259" i="1" l="1"/>
  <c r="BH259" i="1"/>
  <c r="BI259" i="1"/>
  <c r="BJ259" i="1"/>
  <c r="BK259" i="1"/>
  <c r="BF259" i="1"/>
  <c r="BE259" i="1"/>
  <c r="BD259" i="1"/>
  <c r="AW259" i="1"/>
  <c r="M259" i="1"/>
  <c r="R259" i="1"/>
  <c r="T259" i="1"/>
  <c r="V259" i="1"/>
  <c r="W259" i="1"/>
  <c r="X259" i="1"/>
  <c r="Y259" i="1"/>
  <c r="N259" i="1"/>
  <c r="O259" i="1"/>
  <c r="AI258" i="1" l="1"/>
  <c r="AJ258" i="1"/>
  <c r="AK258" i="1"/>
  <c r="BG258" i="1" l="1"/>
  <c r="BH258" i="1"/>
  <c r="BI258" i="1"/>
  <c r="BJ258" i="1"/>
  <c r="BK258" i="1"/>
  <c r="BF258" i="1"/>
  <c r="BE258" i="1"/>
  <c r="BD258" i="1"/>
  <c r="AW258" i="1"/>
  <c r="M258" i="1"/>
  <c r="R258" i="1"/>
  <c r="T258" i="1" s="1"/>
  <c r="V258" i="1"/>
  <c r="W258" i="1"/>
  <c r="X258" i="1"/>
  <c r="Y258" i="1"/>
  <c r="N258" i="1"/>
  <c r="S259" i="1" s="1"/>
  <c r="O258" i="1"/>
  <c r="M257" i="1" l="1"/>
  <c r="AK257" i="1"/>
  <c r="AI257" i="1"/>
  <c r="AJ257" i="1"/>
  <c r="BK257" i="1" l="1"/>
  <c r="BK236" i="1"/>
  <c r="BK237" i="1"/>
  <c r="BK238" i="1"/>
  <c r="BK239" i="1"/>
  <c r="BK240" i="1"/>
  <c r="BK241" i="1"/>
  <c r="BK242" i="1"/>
  <c r="BK243" i="1"/>
  <c r="BK244" i="1"/>
  <c r="BK245" i="1"/>
  <c r="BK246" i="1"/>
  <c r="BK247" i="1"/>
  <c r="BK248" i="1"/>
  <c r="BK249" i="1"/>
  <c r="BK250" i="1"/>
  <c r="BK251" i="1"/>
  <c r="BK252" i="1"/>
  <c r="BK253" i="1"/>
  <c r="BK254" i="1"/>
  <c r="BK255" i="1"/>
  <c r="BK256" i="1"/>
  <c r="BK235" i="1"/>
  <c r="BJ235" i="1"/>
  <c r="BI235" i="1"/>
  <c r="BG235" i="1"/>
  <c r="BH235" i="1"/>
  <c r="BF256" i="1"/>
  <c r="BG257" i="1"/>
  <c r="BH257" i="1"/>
  <c r="BI257" i="1"/>
  <c r="BJ257" i="1"/>
  <c r="BF257" i="1"/>
  <c r="BE257" i="1"/>
  <c r="BD257" i="1"/>
  <c r="AW257" i="1"/>
  <c r="R257" i="1"/>
  <c r="T257" i="1"/>
  <c r="V257" i="1"/>
  <c r="W257" i="1"/>
  <c r="X257" i="1" s="1"/>
  <c r="Y257" i="1"/>
  <c r="N257" i="1"/>
  <c r="S258" i="1" s="1"/>
  <c r="O257" i="1"/>
  <c r="M256" i="1"/>
  <c r="AI256" i="1"/>
  <c r="AJ256" i="1"/>
  <c r="AK256" i="1"/>
  <c r="BG256" i="1" l="1"/>
  <c r="BH256" i="1"/>
  <c r="BI256" i="1"/>
  <c r="BJ256" i="1"/>
  <c r="BE256" i="1"/>
  <c r="BD256" i="1"/>
  <c r="AW256" i="1"/>
  <c r="AI255" i="1"/>
  <c r="AJ255" i="1"/>
  <c r="AK255" i="1"/>
  <c r="M255" i="1"/>
  <c r="R256" i="1"/>
  <c r="T256" i="1" s="1"/>
  <c r="V256" i="1"/>
  <c r="W256" i="1"/>
  <c r="X256" i="1"/>
  <c r="Y256" i="1"/>
  <c r="N256" i="1"/>
  <c r="S257" i="1" s="1"/>
  <c r="O256" i="1"/>
  <c r="O255" i="1" l="1"/>
  <c r="R255" i="1"/>
  <c r="T255" i="1" s="1"/>
  <c r="V255" i="1"/>
  <c r="W255" i="1"/>
  <c r="X255" i="1" s="1"/>
  <c r="Y255" i="1"/>
  <c r="BG255" i="1"/>
  <c r="BH255" i="1"/>
  <c r="BI255" i="1"/>
  <c r="BJ255" i="1"/>
  <c r="BF255" i="1"/>
  <c r="BE255" i="1"/>
  <c r="BD255" i="1"/>
  <c r="AW255" i="1"/>
  <c r="N255" i="1"/>
  <c r="S256" i="1" s="1"/>
  <c r="AI254" i="1" l="1"/>
  <c r="AJ254" i="1"/>
  <c r="AK254" i="1"/>
  <c r="M254" i="1"/>
  <c r="BG254" i="1" l="1"/>
  <c r="BH254" i="1"/>
  <c r="BI254" i="1"/>
  <c r="BJ254" i="1"/>
  <c r="BF254" i="1"/>
  <c r="BE254" i="1"/>
  <c r="BD254" i="1"/>
  <c r="AW254" i="1"/>
  <c r="R254" i="1"/>
  <c r="T254" i="1"/>
  <c r="V254" i="1"/>
  <c r="W254" i="1"/>
  <c r="X254" i="1"/>
  <c r="Y254" i="1"/>
  <c r="N254" i="1"/>
  <c r="S255" i="1" s="1"/>
  <c r="O254" i="1"/>
  <c r="AI253" i="1" l="1"/>
  <c r="AJ253" i="1"/>
  <c r="AK253" i="1"/>
  <c r="M253" i="1"/>
  <c r="BG253" i="1" l="1"/>
  <c r="BH253" i="1"/>
  <c r="BI253" i="1"/>
  <c r="BJ253" i="1"/>
  <c r="BF253" i="1"/>
  <c r="BE253" i="1"/>
  <c r="BD253" i="1"/>
  <c r="AW253" i="1"/>
  <c r="R253" i="1"/>
  <c r="U259" i="1" s="1"/>
  <c r="T253" i="1"/>
  <c r="V253" i="1"/>
  <c r="W253" i="1"/>
  <c r="X253" i="1"/>
  <c r="Y253" i="1"/>
  <c r="N253" i="1"/>
  <c r="S254" i="1" s="1"/>
  <c r="O253" i="1"/>
  <c r="G226" i="5" l="1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G252" i="1"/>
  <c r="BH252" i="1"/>
  <c r="BI252" i="1"/>
  <c r="BJ252" i="1"/>
  <c r="BF252" i="1"/>
  <c r="BE252" i="1"/>
  <c r="BD252" i="1"/>
  <c r="AW252" i="1"/>
  <c r="R252" i="1"/>
  <c r="U258" i="1" s="1"/>
  <c r="V252" i="1"/>
  <c r="W252" i="1"/>
  <c r="X252" i="1" s="1"/>
  <c r="Y252" i="1"/>
  <c r="N252" i="1"/>
  <c r="S253" i="1" s="1"/>
  <c r="O252" i="1"/>
  <c r="AI251" i="1"/>
  <c r="AJ251" i="1"/>
  <c r="AK251" i="1"/>
  <c r="M251" i="1"/>
  <c r="T252" i="1" l="1"/>
  <c r="AI250" i="1"/>
  <c r="AJ250" i="1"/>
  <c r="AK250" i="1"/>
  <c r="M250" i="1"/>
  <c r="BG251" i="1"/>
  <c r="BH251" i="1"/>
  <c r="BI251" i="1"/>
  <c r="BJ251" i="1"/>
  <c r="BF251" i="1"/>
  <c r="BE251" i="1"/>
  <c r="BD251" i="1"/>
  <c r="AW251" i="1"/>
  <c r="R251" i="1"/>
  <c r="U257" i="1" s="1"/>
  <c r="V251" i="1"/>
  <c r="W251" i="1"/>
  <c r="X251" i="1" s="1"/>
  <c r="Y251" i="1"/>
  <c r="N251" i="1"/>
  <c r="S252" i="1" s="1"/>
  <c r="O251" i="1"/>
  <c r="T251" i="1" l="1"/>
  <c r="BG250" i="1"/>
  <c r="BH250" i="1"/>
  <c r="BI250" i="1"/>
  <c r="BJ250" i="1"/>
  <c r="BF250" i="1"/>
  <c r="BE250" i="1"/>
  <c r="BD250" i="1"/>
  <c r="AW250" i="1"/>
  <c r="R250" i="1"/>
  <c r="T250" i="1"/>
  <c r="V250" i="1"/>
  <c r="W250" i="1"/>
  <c r="X250" i="1"/>
  <c r="Y250" i="1"/>
  <c r="N250" i="1"/>
  <c r="S251" i="1" s="1"/>
  <c r="O250" i="1"/>
  <c r="U256" i="1" l="1"/>
  <c r="AI249" i="1"/>
  <c r="AJ249" i="1"/>
  <c r="AK249" i="1"/>
  <c r="M249" i="1"/>
  <c r="BG249" i="1" l="1"/>
  <c r="BH249" i="1"/>
  <c r="BI249" i="1"/>
  <c r="BJ249" i="1"/>
  <c r="BF249" i="1"/>
  <c r="BD249" i="1"/>
  <c r="BE249" i="1"/>
  <c r="AW249" i="1"/>
  <c r="R249" i="1"/>
  <c r="V249" i="1"/>
  <c r="W249" i="1"/>
  <c r="X249" i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G248" i="1" l="1"/>
  <c r="BH248" i="1"/>
  <c r="BI248" i="1"/>
  <c r="BJ248" i="1"/>
  <c r="BF248" i="1"/>
  <c r="BE248" i="1"/>
  <c r="BD248" i="1"/>
  <c r="AW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G247" i="1" l="1"/>
  <c r="BH247" i="1"/>
  <c r="BI247" i="1"/>
  <c r="BJ247" i="1"/>
  <c r="BF247" i="1"/>
  <c r="BE247" i="1"/>
  <c r="BD247" i="1"/>
  <c r="AW247" i="1"/>
  <c r="R247" i="1"/>
  <c r="V247" i="1"/>
  <c r="W247" i="1"/>
  <c r="X247" i="1"/>
  <c r="Y247" i="1"/>
  <c r="N247" i="1"/>
  <c r="S248" i="1" s="1"/>
  <c r="O247" i="1"/>
  <c r="T247" i="1" l="1"/>
  <c r="U253" i="1"/>
  <c r="BG246" i="1"/>
  <c r="BH246" i="1"/>
  <c r="BI246" i="1"/>
  <c r="BJ246" i="1"/>
  <c r="BF246" i="1"/>
  <c r="BE246" i="1"/>
  <c r="BD246" i="1"/>
  <c r="AW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G245" i="1" l="1"/>
  <c r="BH245" i="1"/>
  <c r="BI245" i="1"/>
  <c r="BJ245" i="1"/>
  <c r="BF245" i="1"/>
  <c r="BE245" i="1"/>
  <c r="BD245" i="1"/>
  <c r="AW245" i="1"/>
  <c r="R245" i="1"/>
  <c r="T245" i="1"/>
  <c r="V245" i="1"/>
  <c r="W245" i="1"/>
  <c r="X245" i="1"/>
  <c r="Y245" i="1"/>
  <c r="N245" i="1"/>
  <c r="S246" i="1" s="1"/>
  <c r="O245" i="1"/>
  <c r="U251" i="1" l="1"/>
  <c r="AI244" i="1"/>
  <c r="AJ244" i="1"/>
  <c r="AK244" i="1"/>
  <c r="M244" i="1"/>
  <c r="BG244" i="1" l="1"/>
  <c r="BH244" i="1"/>
  <c r="BI244" i="1"/>
  <c r="BJ244" i="1"/>
  <c r="BF244" i="1"/>
  <c r="BE244" i="1"/>
  <c r="BD244" i="1"/>
  <c r="AW244" i="1"/>
  <c r="R244" i="1"/>
  <c r="V244" i="1"/>
  <c r="W244" i="1"/>
  <c r="X244" i="1" s="1"/>
  <c r="Y244" i="1"/>
  <c r="N244" i="1"/>
  <c r="S245" i="1" s="1"/>
  <c r="O244" i="1"/>
  <c r="T244" i="1" l="1"/>
  <c r="U250" i="1"/>
  <c r="BH236" i="1"/>
  <c r="BH237" i="1"/>
  <c r="BH238" i="1"/>
  <c r="BH239" i="1"/>
  <c r="BH240" i="1"/>
  <c r="BH241" i="1"/>
  <c r="BH242" i="1"/>
  <c r="BH243" i="1"/>
  <c r="BG236" i="1"/>
  <c r="BG237" i="1"/>
  <c r="BG238" i="1"/>
  <c r="BG239" i="1"/>
  <c r="BG240" i="1"/>
  <c r="BG241" i="1"/>
  <c r="BG242" i="1"/>
  <c r="BG243" i="1"/>
  <c r="AI243" i="1"/>
  <c r="AJ243" i="1"/>
  <c r="AK243" i="1"/>
  <c r="M243" i="1"/>
  <c r="BI243" i="1" l="1"/>
  <c r="BJ243" i="1"/>
  <c r="BF243" i="1"/>
  <c r="BE243" i="1"/>
  <c r="BD243" i="1"/>
  <c r="AW243" i="1"/>
  <c r="R243" i="1"/>
  <c r="V243" i="1"/>
  <c r="W243" i="1"/>
  <c r="X243" i="1"/>
  <c r="Y243" i="1"/>
  <c r="N243" i="1"/>
  <c r="S244" i="1" s="1"/>
  <c r="O243" i="1"/>
  <c r="T243" i="1" l="1"/>
  <c r="U249" i="1"/>
  <c r="BI242" i="1"/>
  <c r="BJ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F242" i="1" l="1"/>
  <c r="BE242" i="1"/>
  <c r="BD242" i="1"/>
  <c r="AW242" i="1"/>
  <c r="R242" i="1"/>
  <c r="V242" i="1"/>
  <c r="W242" i="1"/>
  <c r="X242" i="1"/>
  <c r="Y242" i="1"/>
  <c r="N242" i="1"/>
  <c r="S243" i="1" s="1"/>
  <c r="O242" i="1"/>
  <c r="T242" i="1" l="1"/>
  <c r="U248" i="1"/>
  <c r="BI241" i="1"/>
  <c r="BJ241" i="1"/>
  <c r="BF241" i="1"/>
  <c r="BE241" i="1"/>
  <c r="BD241" i="1"/>
  <c r="AW241" i="1"/>
  <c r="R241" i="1"/>
  <c r="V241" i="1"/>
  <c r="W241" i="1"/>
  <c r="X241" i="1" s="1"/>
  <c r="Y241" i="1"/>
  <c r="N241" i="1"/>
  <c r="S242" i="1" s="1"/>
  <c r="O241" i="1"/>
  <c r="T241" i="1" l="1"/>
  <c r="U247" i="1"/>
  <c r="BI236" i="1"/>
  <c r="BJ236" i="1"/>
  <c r="BI237" i="1"/>
  <c r="BJ237" i="1"/>
  <c r="BI238" i="1"/>
  <c r="BJ238" i="1"/>
  <c r="BI239" i="1"/>
  <c r="BJ239" i="1"/>
  <c r="BJ240" i="1"/>
  <c r="BI240" i="1"/>
  <c r="BF240" i="1"/>
  <c r="BE240" i="1"/>
  <c r="BD240" i="1" l="1"/>
  <c r="AW240" i="1"/>
  <c r="R240" i="1"/>
  <c r="V240" i="1"/>
  <c r="W240" i="1"/>
  <c r="X240" i="1" s="1"/>
  <c r="Y240" i="1"/>
  <c r="N240" i="1"/>
  <c r="S241" i="1" s="1"/>
  <c r="O240" i="1"/>
  <c r="T240" i="1" l="1"/>
  <c r="U246" i="1"/>
  <c r="BF239" i="1"/>
  <c r="BE239" i="1"/>
  <c r="BD239" i="1"/>
  <c r="AW239" i="1"/>
  <c r="R239" i="1"/>
  <c r="U245" i="1" s="1"/>
  <c r="V239" i="1"/>
  <c r="W239" i="1"/>
  <c r="X239" i="1"/>
  <c r="Y239" i="1"/>
  <c r="N239" i="1"/>
  <c r="S240" i="1" s="1"/>
  <c r="O239" i="1"/>
  <c r="T239" i="1" l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D238" i="1" l="1"/>
  <c r="BE238" i="1"/>
  <c r="BF238" i="1"/>
  <c r="AW238" i="1"/>
  <c r="R238" i="1"/>
  <c r="V238" i="1"/>
  <c r="T238" i="1" s="1"/>
  <c r="W238" i="1"/>
  <c r="X238" i="1" s="1"/>
  <c r="Y238" i="1"/>
  <c r="N238" i="1"/>
  <c r="S239" i="1" s="1"/>
  <c r="O238" i="1"/>
  <c r="U244" i="1" l="1"/>
  <c r="AI237" i="1"/>
  <c r="AJ237" i="1"/>
  <c r="AK237" i="1"/>
  <c r="M237" i="1"/>
  <c r="BD237" i="1" l="1"/>
  <c r="BE237" i="1"/>
  <c r="BF237" i="1"/>
  <c r="AW237" i="1"/>
  <c r="R237" i="1"/>
  <c r="V237" i="1"/>
  <c r="W237" i="1"/>
  <c r="X237" i="1"/>
  <c r="Y237" i="1"/>
  <c r="N237" i="1"/>
  <c r="S238" i="1" s="1"/>
  <c r="O237" i="1"/>
  <c r="U243" i="1" l="1"/>
  <c r="T237" i="1"/>
  <c r="AI236" i="1"/>
  <c r="AJ236" i="1"/>
  <c r="AK236" i="1"/>
  <c r="M236" i="1"/>
  <c r="BD236" i="1" l="1"/>
  <c r="BE236" i="1"/>
  <c r="BF236" i="1"/>
  <c r="AW236" i="1"/>
  <c r="R236" i="1"/>
  <c r="V236" i="1"/>
  <c r="T236" i="1" s="1"/>
  <c r="W236" i="1"/>
  <c r="X236" i="1" s="1"/>
  <c r="Y236" i="1"/>
  <c r="N236" i="1"/>
  <c r="S237" i="1" s="1"/>
  <c r="O236" i="1"/>
  <c r="U242" i="1" l="1"/>
  <c r="BF235" i="1"/>
  <c r="BE235" i="1"/>
  <c r="BD235" i="1"/>
  <c r="AI235" i="1" l="1"/>
  <c r="AJ235" i="1"/>
  <c r="AK235" i="1"/>
  <c r="M235" i="1"/>
  <c r="AW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W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W233" i="1" l="1"/>
  <c r="R233" i="1"/>
  <c r="V233" i="1"/>
  <c r="T233" i="1" s="1"/>
  <c r="W233" i="1"/>
  <c r="X233" i="1"/>
  <c r="Y233" i="1"/>
  <c r="N233" i="1"/>
  <c r="S234" i="1" s="1"/>
  <c r="O233" i="1"/>
  <c r="U239" i="1" l="1"/>
  <c r="M232" i="1"/>
  <c r="AI232" i="1"/>
  <c r="AJ232" i="1"/>
  <c r="AK232" i="1"/>
  <c r="AW232" i="1" l="1"/>
  <c r="R232" i="1"/>
  <c r="V232" i="1"/>
  <c r="T232" i="1" s="1"/>
  <c r="W232" i="1"/>
  <c r="X232" i="1"/>
  <c r="Y232" i="1"/>
  <c r="N232" i="1"/>
  <c r="S233" i="1" s="1"/>
  <c r="O232" i="1"/>
  <c r="U238" i="1" l="1"/>
  <c r="AW231" i="1"/>
  <c r="AI231" i="1" l="1"/>
  <c r="AJ231" i="1"/>
  <c r="AK231" i="1"/>
  <c r="M231" i="1"/>
  <c r="R231" i="1" l="1"/>
  <c r="V231" i="1"/>
  <c r="T231" i="1" s="1"/>
  <c r="W231" i="1"/>
  <c r="X231" i="1" s="1"/>
  <c r="Y231" i="1"/>
  <c r="N231" i="1"/>
  <c r="S232" i="1" s="1"/>
  <c r="O231" i="1"/>
  <c r="U237" i="1" l="1"/>
  <c r="AI230" i="1"/>
  <c r="AJ230" i="1"/>
  <c r="AK230" i="1"/>
  <c r="M230" i="1"/>
  <c r="R230" i="1" l="1"/>
  <c r="V230" i="1"/>
  <c r="T230" i="1" s="1"/>
  <c r="W230" i="1"/>
  <c r="X230" i="1" s="1"/>
  <c r="Y230" i="1"/>
  <c r="N230" i="1"/>
  <c r="S231" i="1" s="1"/>
  <c r="O230" i="1"/>
  <c r="U236" i="1" l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W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T228" i="1" s="1"/>
  <c r="W228" i="1"/>
  <c r="X228" i="1"/>
  <c r="N228" i="1"/>
  <c r="S229" i="1" s="1"/>
  <c r="O228" i="1"/>
  <c r="U233" i="1" l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U231" i="1" s="1"/>
  <c r="T225" i="1"/>
  <c r="V225" i="1"/>
  <c r="W225" i="1"/>
  <c r="X225" i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R224" i="1" l="1"/>
  <c r="V224" i="1"/>
  <c r="T224" i="1" s="1"/>
  <c r="W224" i="1"/>
  <c r="X224" i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T222" i="1"/>
  <c r="V222" i="1"/>
  <c r="W222" i="1"/>
  <c r="X222" i="1"/>
  <c r="Y222" i="1"/>
  <c r="N222" i="1"/>
  <c r="S223" i="1" s="1"/>
  <c r="O222" i="1"/>
  <c r="U228" i="1" l="1"/>
  <c r="AI221" i="1"/>
  <c r="AJ221" i="1"/>
  <c r="AK221" i="1"/>
  <c r="M221" i="1"/>
  <c r="R221" i="1" l="1"/>
  <c r="V221" i="1"/>
  <c r="W221" i="1"/>
  <c r="X221" i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T218" i="1"/>
  <c r="V218" i="1"/>
  <c r="W218" i="1"/>
  <c r="X218" i="1"/>
  <c r="Y218" i="1"/>
  <c r="N218" i="1"/>
  <c r="S219" i="1" s="1"/>
  <c r="O218" i="1"/>
  <c r="U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T217" i="1" s="1"/>
  <c r="W217" i="1"/>
  <c r="X217" i="1" s="1"/>
  <c r="Y217" i="1"/>
  <c r="N217" i="1"/>
  <c r="S218" i="1" s="1"/>
  <c r="O217" i="1"/>
  <c r="U223" i="1" l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T214" i="1"/>
  <c r="V214" i="1"/>
  <c r="W214" i="1"/>
  <c r="X214" i="1"/>
  <c r="Y214" i="1"/>
  <c r="N214" i="1"/>
  <c r="S215" i="1" s="1"/>
  <c r="O214" i="1"/>
  <c r="U220" i="1" l="1"/>
  <c r="AI213" i="1"/>
  <c r="AJ213" i="1"/>
  <c r="AK213" i="1"/>
  <c r="M213" i="1"/>
  <c r="R213" i="1" l="1"/>
  <c r="V213" i="1"/>
  <c r="T213" i="1" s="1"/>
  <c r="W213" i="1"/>
  <c r="X213" i="1" s="1"/>
  <c r="Y213" i="1"/>
  <c r="N213" i="1"/>
  <c r="S214" i="1" s="1"/>
  <c r="O213" i="1"/>
  <c r="U219" i="1" l="1"/>
  <c r="AI211" i="1"/>
  <c r="AJ211" i="1"/>
  <c r="AK211" i="1"/>
  <c r="M211" i="1"/>
  <c r="AI212" i="1"/>
  <c r="AJ212" i="1"/>
  <c r="AK212" i="1"/>
  <c r="M212" i="1"/>
  <c r="R212" i="1" l="1"/>
  <c r="V212" i="1"/>
  <c r="T212" i="1" s="1"/>
  <c r="W212" i="1"/>
  <c r="X212" i="1" s="1"/>
  <c r="Y212" i="1"/>
  <c r="N212" i="1"/>
  <c r="S213" i="1" s="1"/>
  <c r="O212" i="1"/>
  <c r="U218" i="1" l="1"/>
  <c r="R211" i="1"/>
  <c r="V211" i="1"/>
  <c r="T211" i="1" s="1"/>
  <c r="W211" i="1"/>
  <c r="X211" i="1" s="1"/>
  <c r="Y211" i="1"/>
  <c r="N211" i="1"/>
  <c r="S212" i="1" s="1"/>
  <c r="O211" i="1"/>
  <c r="U217" i="1" l="1"/>
  <c r="AI209" i="1"/>
  <c r="AJ209" i="1"/>
  <c r="AK209" i="1"/>
  <c r="M209" i="1"/>
  <c r="AI210" i="1"/>
  <c r="AJ210" i="1"/>
  <c r="AK210" i="1"/>
  <c r="M210" i="1"/>
  <c r="R210" i="1" l="1"/>
  <c r="V210" i="1"/>
  <c r="T210" i="1" s="1"/>
  <c r="W210" i="1"/>
  <c r="X210" i="1" s="1"/>
  <c r="Y210" i="1"/>
  <c r="U216" i="1" l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T208" i="1" s="1"/>
  <c r="W208" i="1"/>
  <c r="X208" i="1"/>
  <c r="Y208" i="1"/>
  <c r="N208" i="1"/>
  <c r="S209" i="1" s="1"/>
  <c r="O208" i="1"/>
  <c r="U214" i="1" l="1"/>
  <c r="M207" i="1"/>
  <c r="M206" i="1"/>
  <c r="R207" i="1" l="1"/>
  <c r="V207" i="1"/>
  <c r="T207" i="1" s="1"/>
  <c r="W207" i="1"/>
  <c r="X207" i="1" s="1"/>
  <c r="Y207" i="1"/>
  <c r="N207" i="1"/>
  <c r="S208" i="1" s="1"/>
  <c r="O207" i="1"/>
  <c r="U213" i="1" l="1"/>
  <c r="M205" i="1"/>
  <c r="R206" i="1"/>
  <c r="U212" i="1" s="1"/>
  <c r="V206" i="1"/>
  <c r="W206" i="1"/>
  <c r="X206" i="1"/>
  <c r="Y206" i="1"/>
  <c r="N206" i="1"/>
  <c r="S207" i="1" s="1"/>
  <c r="O206" i="1"/>
  <c r="T206" i="1" l="1"/>
  <c r="R205" i="1"/>
  <c r="U211" i="1" s="1"/>
  <c r="V205" i="1"/>
  <c r="W205" i="1"/>
  <c r="X205" i="1"/>
  <c r="Y205" i="1"/>
  <c r="N205" i="1"/>
  <c r="S206" i="1" s="1"/>
  <c r="O205" i="1"/>
  <c r="T205" i="1" l="1"/>
  <c r="AI204" i="1"/>
  <c r="AJ204" i="1"/>
  <c r="AK204" i="1"/>
  <c r="M204" i="1"/>
  <c r="R204" i="1" l="1"/>
  <c r="V204" i="1"/>
  <c r="T204" i="1" s="1"/>
  <c r="W204" i="1"/>
  <c r="X204" i="1"/>
  <c r="Y204" i="1"/>
  <c r="N204" i="1"/>
  <c r="S205" i="1" s="1"/>
  <c r="O204" i="1"/>
  <c r="U210" i="1" l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U207" i="1" s="1"/>
  <c r="V201" i="1"/>
  <c r="W201" i="1"/>
  <c r="X201" i="1" s="1"/>
  <c r="Y201" i="1"/>
  <c r="N201" i="1"/>
  <c r="S202" i="1" s="1"/>
  <c r="O201" i="1"/>
  <c r="T201" i="1" l="1"/>
  <c r="AI200" i="1"/>
  <c r="AJ200" i="1"/>
  <c r="AK200" i="1"/>
  <c r="M200" i="1"/>
  <c r="R200" i="1" l="1"/>
  <c r="V200" i="1"/>
  <c r="T200" i="1" s="1"/>
  <c r="W200" i="1"/>
  <c r="X200" i="1"/>
  <c r="Y200" i="1"/>
  <c r="N200" i="1"/>
  <c r="S201" i="1" s="1"/>
  <c r="O200" i="1"/>
  <c r="U206" i="1" l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T199" i="1" s="1"/>
  <c r="W199" i="1"/>
  <c r="X199" i="1" s="1"/>
  <c r="Y199" i="1"/>
  <c r="N199" i="1"/>
  <c r="S200" i="1" s="1"/>
  <c r="O199" i="1"/>
  <c r="U205" i="1" l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T197" i="1" s="1"/>
  <c r="W197" i="1"/>
  <c r="X197" i="1" s="1"/>
  <c r="Y197" i="1"/>
  <c r="N197" i="1"/>
  <c r="S198" i="1" s="1"/>
  <c r="O197" i="1"/>
  <c r="U203" i="1" l="1"/>
  <c r="AI196" i="1"/>
  <c r="AJ196" i="1"/>
  <c r="AK196" i="1"/>
  <c r="M196" i="1"/>
  <c r="R196" i="1"/>
  <c r="V196" i="1"/>
  <c r="T196" i="1" s="1"/>
  <c r="W196" i="1"/>
  <c r="X196" i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U200" i="1" s="1"/>
  <c r="V194" i="1"/>
  <c r="W194" i="1"/>
  <c r="X194" i="1"/>
  <c r="Y194" i="1"/>
  <c r="N194" i="1"/>
  <c r="S195" i="1" s="1"/>
  <c r="T194" i="1" l="1"/>
  <c r="M193" i="1"/>
  <c r="AK193" i="1"/>
  <c r="AJ193" i="1"/>
  <c r="AI193" i="1"/>
  <c r="R193" i="1" l="1"/>
  <c r="V193" i="1"/>
  <c r="T193" i="1" s="1"/>
  <c r="W193" i="1"/>
  <c r="X193" i="1" s="1"/>
  <c r="Y193" i="1"/>
  <c r="N193" i="1"/>
  <c r="S194" i="1" s="1"/>
  <c r="O193" i="1"/>
  <c r="U199" i="1" l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T189" i="1" s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U196" i="1" l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T186" i="1" s="1"/>
  <c r="W186" i="1"/>
  <c r="X186" i="1" s="1"/>
  <c r="Y186" i="1"/>
  <c r="AI186" i="1"/>
  <c r="AJ186" i="1"/>
  <c r="AK186" i="1"/>
  <c r="M186" i="1"/>
  <c r="N186" i="1"/>
  <c r="S187" i="1" s="1"/>
  <c r="O186" i="1"/>
  <c r="U192" i="1" l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U190" i="1" s="1"/>
  <c r="V184" i="1"/>
  <c r="W184" i="1"/>
  <c r="X184" i="1"/>
  <c r="Y184" i="1"/>
  <c r="AI184" i="1"/>
  <c r="AJ184" i="1"/>
  <c r="AK184" i="1"/>
  <c r="M184" i="1"/>
  <c r="N184" i="1"/>
  <c r="S185" i="1" s="1"/>
  <c r="T184" i="1" l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T182" i="1" s="1"/>
  <c r="V182" i="1"/>
  <c r="W182" i="1"/>
  <c r="X182" i="1"/>
  <c r="Y182" i="1"/>
  <c r="N182" i="1"/>
  <c r="S183" i="1" s="1"/>
  <c r="O182" i="1"/>
  <c r="U188" i="1" l="1"/>
  <c r="AI181" i="1"/>
  <c r="AJ181" i="1"/>
  <c r="AK181" i="1"/>
  <c r="M181" i="1"/>
  <c r="R181" i="1"/>
  <c r="U187" i="1" s="1"/>
  <c r="V181" i="1"/>
  <c r="W181" i="1"/>
  <c r="X181" i="1"/>
  <c r="Y181" i="1"/>
  <c r="N181" i="1"/>
  <c r="S182" i="1" s="1"/>
  <c r="O181" i="1"/>
  <c r="T181" i="1" l="1"/>
  <c r="AI180" i="1"/>
  <c r="AJ180" i="1"/>
  <c r="AK180" i="1"/>
  <c r="M180" i="1"/>
  <c r="R180" i="1"/>
  <c r="V180" i="1"/>
  <c r="T180" i="1" s="1"/>
  <c r="W180" i="1"/>
  <c r="X180" i="1"/>
  <c r="Y180" i="1"/>
  <c r="N180" i="1"/>
  <c r="S181" i="1" s="1"/>
  <c r="O180" i="1"/>
  <c r="U186" i="1" l="1"/>
  <c r="AI179" i="1"/>
  <c r="AJ179" i="1"/>
  <c r="AK179" i="1"/>
  <c r="M179" i="1"/>
  <c r="R179" i="1"/>
  <c r="V179" i="1"/>
  <c r="T179" i="1" s="1"/>
  <c r="W179" i="1"/>
  <c r="X179" i="1" s="1"/>
  <c r="Y179" i="1"/>
  <c r="N179" i="1"/>
  <c r="S180" i="1" s="1"/>
  <c r="O179" i="1"/>
  <c r="U185" i="1" l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T177" i="1" s="1"/>
  <c r="W177" i="1"/>
  <c r="X177" i="1" s="1"/>
  <c r="Y177" i="1"/>
  <c r="U183" i="1" l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T175" i="1"/>
  <c r="V175" i="1"/>
  <c r="W175" i="1"/>
  <c r="X175" i="1"/>
  <c r="Y175" i="1"/>
  <c r="N175" i="1"/>
  <c r="S176" i="1" s="1"/>
  <c r="O175" i="1"/>
  <c r="U181" i="1" l="1"/>
  <c r="AI174" i="1"/>
  <c r="AJ174" i="1"/>
  <c r="AK174" i="1"/>
  <c r="M174" i="1"/>
  <c r="R174" i="1" l="1"/>
  <c r="V174" i="1"/>
  <c r="T174" i="1" s="1"/>
  <c r="W174" i="1"/>
  <c r="X174" i="1" s="1"/>
  <c r="Y174" i="1"/>
  <c r="N174" i="1"/>
  <c r="S175" i="1" s="1"/>
  <c r="O174" i="1"/>
  <c r="U180" i="1" l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S173" i="1"/>
  <c r="M171" i="1"/>
  <c r="M172" i="1"/>
  <c r="N172" i="1"/>
  <c r="O172" i="1"/>
  <c r="R172" i="1"/>
  <c r="U178" i="1" s="1"/>
  <c r="V172" i="1"/>
  <c r="W172" i="1"/>
  <c r="X172" i="1" s="1"/>
  <c r="Y172" i="1"/>
  <c r="AI172" i="1"/>
  <c r="AJ172" i="1"/>
  <c r="AK172" i="1"/>
  <c r="T172" i="1" l="1"/>
  <c r="AK171" i="1"/>
  <c r="AJ171" i="1"/>
  <c r="AI171" i="1"/>
  <c r="R171" i="1"/>
  <c r="V171" i="1"/>
  <c r="W171" i="1"/>
  <c r="X171" i="1"/>
  <c r="Y171" i="1"/>
  <c r="N171" i="1"/>
  <c r="S172" i="1" s="1"/>
  <c r="O171" i="1"/>
  <c r="T171" i="1" l="1"/>
  <c r="U177" i="1"/>
  <c r="R170" i="1"/>
  <c r="V170" i="1"/>
  <c r="W170" i="1"/>
  <c r="X170" i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T168" i="1" s="1"/>
  <c r="O168" i="1"/>
  <c r="N168" i="1"/>
  <c r="S169" i="1" s="1"/>
  <c r="U174" i="1" l="1"/>
  <c r="R167" i="1"/>
  <c r="V167" i="1"/>
  <c r="T167" i="1" s="1"/>
  <c r="W167" i="1"/>
  <c r="X167" i="1" s="1"/>
  <c r="Y167" i="1"/>
  <c r="N167" i="1"/>
  <c r="S168" i="1" s="1"/>
  <c r="O167" i="1"/>
  <c r="U173" i="1" l="1"/>
  <c r="M166" i="1"/>
  <c r="R166" i="1"/>
  <c r="U172" i="1" s="1"/>
  <c r="T166" i="1"/>
  <c r="V166" i="1"/>
  <c r="W166" i="1"/>
  <c r="X166" i="1"/>
  <c r="Y166" i="1"/>
  <c r="AI166" i="1"/>
  <c r="AJ166" i="1"/>
  <c r="AK166" i="1"/>
  <c r="N166" i="1"/>
  <c r="S167" i="1" s="1"/>
  <c r="O166" i="1"/>
  <c r="M165" i="1" l="1"/>
  <c r="R165" i="1"/>
  <c r="V165" i="1"/>
  <c r="T165" i="1" s="1"/>
  <c r="W165" i="1"/>
  <c r="X165" i="1"/>
  <c r="Y165" i="1"/>
  <c r="AI165" i="1"/>
  <c r="AJ165" i="1"/>
  <c r="AK165" i="1"/>
  <c r="N165" i="1"/>
  <c r="S166" i="1" s="1"/>
  <c r="O165" i="1"/>
  <c r="U171" i="1" l="1"/>
  <c r="M164" i="1"/>
  <c r="AK164" i="1"/>
  <c r="AJ164" i="1"/>
  <c r="AI164" i="1"/>
  <c r="R164" i="1"/>
  <c r="V164" i="1"/>
  <c r="T164" i="1" s="1"/>
  <c r="W164" i="1"/>
  <c r="X164" i="1" s="1"/>
  <c r="Y164" i="1"/>
  <c r="N164" i="1"/>
  <c r="S165" i="1" s="1"/>
  <c r="O164" i="1"/>
  <c r="U170" i="1" l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S161" i="1" s="1"/>
  <c r="O161" i="1"/>
  <c r="R161" i="1"/>
  <c r="V161" i="1"/>
  <c r="T161" i="1" s="1"/>
  <c r="W161" i="1"/>
  <c r="X161" i="1"/>
  <c r="Y161" i="1"/>
  <c r="N162" i="1"/>
  <c r="S162" i="1" s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3" i="1" l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A70" i="6" s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T157" i="1" l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T149" i="1" s="1"/>
  <c r="W149" i="1"/>
  <c r="X149" i="1" s="1"/>
  <c r="Y149" i="1"/>
  <c r="AI149" i="1"/>
  <c r="AJ149" i="1"/>
  <c r="AK149" i="1"/>
  <c r="M149" i="1"/>
  <c r="N149" i="1"/>
  <c r="O149" i="1"/>
  <c r="T150" i="1" l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T142" i="1" s="1"/>
  <c r="W142" i="1"/>
  <c r="X142" i="1" s="1"/>
  <c r="Y142" i="1"/>
  <c r="AI142" i="1"/>
  <c r="AJ142" i="1"/>
  <c r="AK142" i="1"/>
  <c r="M142" i="1"/>
  <c r="N142" i="1"/>
  <c r="S143" i="1" s="1"/>
  <c r="O142" i="1"/>
  <c r="U148" i="1" l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S140" i="1" s="1"/>
  <c r="O140" i="1"/>
  <c r="R140" i="1"/>
  <c r="V140" i="1"/>
  <c r="W140" i="1"/>
  <c r="X140" i="1" s="1"/>
  <c r="Y140" i="1"/>
  <c r="T140" i="1" l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T135" i="1" s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T134" i="1" s="1"/>
  <c r="AJ134" i="1"/>
  <c r="AK134" i="1"/>
  <c r="M134" i="1"/>
  <c r="N134" i="1"/>
  <c r="S135" i="1" s="1"/>
  <c r="O134" i="1"/>
  <c r="T134" i="1" l="1"/>
  <c r="U140" i="1"/>
  <c r="R133" i="1"/>
  <c r="T133" i="1"/>
  <c r="V133" i="1"/>
  <c r="W133" i="1"/>
  <c r="X133" i="1"/>
  <c r="Y133" i="1"/>
  <c r="AI133" i="1"/>
  <c r="AT133" i="1" s="1"/>
  <c r="AJ133" i="1"/>
  <c r="AK133" i="1"/>
  <c r="M133" i="1"/>
  <c r="N133" i="1"/>
  <c r="S134" i="1" s="1"/>
  <c r="O133" i="1"/>
  <c r="R132" i="1"/>
  <c r="T132" i="1"/>
  <c r="V132" i="1"/>
  <c r="W132" i="1"/>
  <c r="X132" i="1"/>
  <c r="Y132" i="1"/>
  <c r="AI132" i="1"/>
  <c r="AT132" i="1" s="1"/>
  <c r="AJ132" i="1"/>
  <c r="AK132" i="1"/>
  <c r="M132" i="1"/>
  <c r="N132" i="1"/>
  <c r="S133" i="1" s="1"/>
  <c r="O132" i="1"/>
  <c r="R131" i="1"/>
  <c r="V131" i="1"/>
  <c r="W131" i="1"/>
  <c r="X131" i="1" s="1"/>
  <c r="Y131" i="1"/>
  <c r="AI131" i="1"/>
  <c r="AT131" i="1" s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T130" i="1" s="1"/>
  <c r="AJ130" i="1"/>
  <c r="AK130" i="1"/>
  <c r="N130" i="1"/>
  <c r="O130" i="1"/>
  <c r="R129" i="1"/>
  <c r="V129" i="1"/>
  <c r="W129" i="1"/>
  <c r="X129" i="1" s="1"/>
  <c r="Y129" i="1"/>
  <c r="AI129" i="1"/>
  <c r="AT129" i="1" s="1"/>
  <c r="AJ129" i="1"/>
  <c r="AK129" i="1"/>
  <c r="N129" i="1"/>
  <c r="O129" i="1"/>
  <c r="R128" i="1"/>
  <c r="V128" i="1"/>
  <c r="W128" i="1"/>
  <c r="X128" i="1" s="1"/>
  <c r="Y128" i="1"/>
  <c r="AI128" i="1"/>
  <c r="AT128" i="1" s="1"/>
  <c r="AJ128" i="1"/>
  <c r="AK128" i="1"/>
  <c r="N128" i="1"/>
  <c r="O128" i="1"/>
  <c r="R127" i="1"/>
  <c r="V127" i="1"/>
  <c r="W127" i="1"/>
  <c r="X127" i="1" s="1"/>
  <c r="Y127" i="1"/>
  <c r="AI127" i="1"/>
  <c r="AT127" i="1" s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T126" i="1" s="1"/>
  <c r="AJ126" i="1"/>
  <c r="AK126" i="1"/>
  <c r="N126" i="1"/>
  <c r="O126" i="1"/>
  <c r="R125" i="1"/>
  <c r="V125" i="1"/>
  <c r="C114" i="4" s="1"/>
  <c r="W125" i="1"/>
  <c r="X125" i="1" s="1"/>
  <c r="Y125" i="1"/>
  <c r="AI125" i="1"/>
  <c r="AT125" i="1" s="1"/>
  <c r="AJ125" i="1"/>
  <c r="AK125" i="1"/>
  <c r="N125" i="1"/>
  <c r="O125" i="1"/>
  <c r="R124" i="1"/>
  <c r="V124" i="1"/>
  <c r="C113" i="4" s="1"/>
  <c r="W124" i="1"/>
  <c r="X124" i="1" s="1"/>
  <c r="Y124" i="1"/>
  <c r="AI124" i="1"/>
  <c r="AT124" i="1" s="1"/>
  <c r="AJ124" i="1"/>
  <c r="AK124" i="1"/>
  <c r="N124" i="1"/>
  <c r="O124" i="1"/>
  <c r="T128" i="1" l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/>
  <c r="Y123" i="1"/>
  <c r="AI123" i="1"/>
  <c r="AT123" i="1" s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T122" i="1" s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T121" i="1" s="1"/>
  <c r="AJ121" i="1"/>
  <c r="AK121" i="1"/>
  <c r="N121" i="1"/>
  <c r="O121" i="1"/>
  <c r="R120" i="1"/>
  <c r="V120" i="1"/>
  <c r="C109" i="4" s="1"/>
  <c r="W120" i="1"/>
  <c r="X120" i="1" s="1"/>
  <c r="Y120" i="1"/>
  <c r="AI120" i="1"/>
  <c r="AT120" i="1" s="1"/>
  <c r="AJ120" i="1"/>
  <c r="AK120" i="1"/>
  <c r="N119" i="1"/>
  <c r="N120" i="1"/>
  <c r="S120" i="1" s="1"/>
  <c r="O120" i="1"/>
  <c r="R119" i="1"/>
  <c r="B108" i="4" s="1"/>
  <c r="V119" i="1"/>
  <c r="C108" i="4" s="1"/>
  <c r="W119" i="1"/>
  <c r="X119" i="1" s="1"/>
  <c r="Y119" i="1"/>
  <c r="AI119" i="1"/>
  <c r="AT119" i="1" s="1"/>
  <c r="AJ119" i="1"/>
  <c r="AK119" i="1"/>
  <c r="O119" i="1"/>
  <c r="AJ118" i="1"/>
  <c r="V2" i="4" s="1"/>
  <c r="AK118" i="1"/>
  <c r="R118" i="1"/>
  <c r="B107" i="4" s="1"/>
  <c r="V118" i="1"/>
  <c r="C107" i="4" s="1"/>
  <c r="W118" i="1"/>
  <c r="X118" i="1" s="1"/>
  <c r="Y118" i="1"/>
  <c r="AI118" i="1"/>
  <c r="AT118" i="1" s="1"/>
  <c r="N118" i="1"/>
  <c r="O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W116" i="1" s="1"/>
  <c r="X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W2" i="4" l="1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W110" i="1"/>
  <c r="X110" i="1" s="1"/>
  <c r="Y110" i="1"/>
  <c r="AI110" i="1"/>
  <c r="N110" i="1"/>
  <c r="O110" i="1"/>
  <c r="R109" i="1"/>
  <c r="B98" i="4" s="1"/>
  <c r="V109" i="1"/>
  <c r="C98" i="4" s="1"/>
  <c r="W109" i="1"/>
  <c r="X109" i="1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B2" i="4" s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W108" i="1" s="1"/>
  <c r="X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AA2" i="4" l="1"/>
  <c r="D107" i="1"/>
  <c r="D124" i="2" s="1"/>
  <c r="P124" i="2"/>
  <c r="N111" i="3" s="1"/>
  <c r="B111" i="3"/>
  <c r="U124" i="2"/>
  <c r="R111" i="3" s="1"/>
  <c r="Y107" i="1"/>
  <c r="R107" i="1"/>
  <c r="B96" i="4" s="1"/>
  <c r="V107" i="1"/>
  <c r="W107" i="1"/>
  <c r="X107" i="1" s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S106" i="1" s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D95" i="4" l="1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Q2" i="4" s="1"/>
  <c r="N71" i="1"/>
  <c r="O71" i="1"/>
  <c r="F71" i="1"/>
  <c r="B71" i="6" s="1"/>
  <c r="W70" i="1"/>
  <c r="F70" i="1"/>
  <c r="B70" i="1"/>
  <c r="A59" i="4"/>
  <c r="B60" i="4" l="1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N2" i="4" s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T73" i="1"/>
  <c r="A68" i="4" l="1"/>
  <c r="A79" i="6"/>
  <c r="K2" i="4"/>
  <c r="P2" i="4"/>
  <c r="A60" i="4"/>
  <c r="A71" i="6"/>
  <c r="O2" i="4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A61" i="4" l="1"/>
  <c r="A72" i="6"/>
  <c r="A69" i="4"/>
  <c r="A80" i="6"/>
  <c r="L2" i="4"/>
  <c r="D68" i="4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D63" i="4"/>
  <c r="D64" i="4"/>
  <c r="U75" i="1" s="1"/>
  <c r="D61" i="4"/>
  <c r="U72" i="1" s="1"/>
  <c r="D70" i="4"/>
  <c r="U81" i="1" s="1"/>
  <c r="D74" i="4"/>
  <c r="U85" i="1" s="1"/>
  <c r="U76" i="1"/>
  <c r="U74" i="1"/>
  <c r="U73" i="1"/>
  <c r="U79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S136" i="1"/>
  <c r="AT136" i="1" s="1"/>
  <c r="A138" i="1" l="1"/>
  <c r="A137" i="6"/>
  <c r="AS137" i="1"/>
  <c r="AT137" i="1" s="1"/>
  <c r="A139" i="1" l="1"/>
  <c r="A138" i="6"/>
  <c r="AS138" i="1"/>
  <c r="AT138" i="1" s="1"/>
  <c r="A140" i="1" l="1"/>
  <c r="A139" i="6"/>
  <c r="AS139" i="1"/>
  <c r="AT139" i="1" s="1"/>
  <c r="A141" i="1" l="1"/>
  <c r="A140" i="6"/>
  <c r="AS140" i="1"/>
  <c r="AT140" i="1" s="1"/>
  <c r="A142" i="1" l="1"/>
  <c r="A141" i="6"/>
  <c r="AS141" i="1"/>
  <c r="AT141" i="1" s="1"/>
  <c r="A143" i="1" l="1"/>
  <c r="A142" i="6"/>
  <c r="AS142" i="1"/>
  <c r="AT142" i="1" s="1"/>
  <c r="A144" i="1" l="1"/>
  <c r="A143" i="6"/>
  <c r="AS143" i="1"/>
  <c r="AT143" i="1" s="1"/>
  <c r="A145" i="1" l="1"/>
  <c r="A144" i="6"/>
  <c r="AS144" i="1"/>
  <c r="AT144" i="1" s="1"/>
  <c r="A146" i="1" l="1"/>
  <c r="A145" i="6"/>
  <c r="AS145" i="1"/>
  <c r="AT145" i="1" s="1"/>
  <c r="A147" i="1" l="1"/>
  <c r="A146" i="6"/>
  <c r="AS146" i="1"/>
  <c r="AT146" i="1" s="1"/>
  <c r="A148" i="1" l="1"/>
  <c r="A147" i="6"/>
  <c r="AS147" i="1"/>
  <c r="AT147" i="1" s="1"/>
  <c r="A149" i="1" l="1"/>
  <c r="A148" i="6"/>
  <c r="AS148" i="1"/>
  <c r="AT148" i="1" s="1"/>
  <c r="A150" i="1" l="1"/>
  <c r="A149" i="6"/>
  <c r="AS149" i="1"/>
  <c r="AT149" i="1" s="1"/>
  <c r="A151" i="1" l="1"/>
  <c r="A150" i="6"/>
  <c r="AS150" i="1"/>
  <c r="AT150" i="1" s="1"/>
  <c r="A152" i="1" l="1"/>
  <c r="A151" i="6"/>
  <c r="AS151" i="1"/>
  <c r="AT151" i="1" s="1"/>
  <c r="A153" i="1" l="1"/>
  <c r="A152" i="6"/>
  <c r="AS152" i="1"/>
  <c r="AT152" i="1" s="1"/>
  <c r="A154" i="1" l="1"/>
  <c r="A153" i="6"/>
  <c r="AS153" i="1"/>
  <c r="AT153" i="1" s="1"/>
  <c r="A155" i="1" l="1"/>
  <c r="A154" i="6"/>
  <c r="AS154" i="1"/>
  <c r="AT154" i="1" s="1"/>
  <c r="A156" i="1" l="1"/>
  <c r="A155" i="6"/>
  <c r="AS155" i="1"/>
  <c r="AT155" i="1" s="1"/>
  <c r="A157" i="1" l="1"/>
  <c r="A156" i="6"/>
  <c r="AS156" i="1"/>
  <c r="AT156" i="1" s="1"/>
  <c r="A158" i="1" l="1"/>
  <c r="A157" i="6"/>
  <c r="AS157" i="1"/>
  <c r="AT157" i="1" s="1"/>
  <c r="A159" i="1" l="1"/>
  <c r="A158" i="6"/>
  <c r="AS158" i="1"/>
  <c r="AT158" i="1" s="1"/>
  <c r="A160" i="1" l="1"/>
  <c r="A159" i="6"/>
  <c r="AS159" i="1"/>
  <c r="AT159" i="1" s="1"/>
  <c r="A161" i="1" l="1"/>
  <c r="A160" i="6"/>
  <c r="AS160" i="1"/>
  <c r="AT160" i="1" s="1"/>
  <c r="A162" i="1" l="1"/>
  <c r="A161" i="6"/>
  <c r="AS161" i="1"/>
  <c r="AT161" i="1" s="1"/>
  <c r="A163" i="1" l="1"/>
  <c r="A162" i="6"/>
  <c r="AS162" i="1"/>
  <c r="AT162" i="1" s="1"/>
  <c r="A164" i="1" l="1"/>
  <c r="A163" i="6"/>
  <c r="AS163" i="1"/>
  <c r="AT163" i="1" s="1"/>
  <c r="A165" i="1" l="1"/>
  <c r="A164" i="6"/>
  <c r="AS164" i="1"/>
  <c r="AT164" i="1" s="1"/>
  <c r="A166" i="1" l="1"/>
  <c r="A165" i="6"/>
  <c r="AS165" i="1"/>
  <c r="AT165" i="1" s="1"/>
  <c r="A167" i="1" l="1"/>
  <c r="A166" i="6"/>
  <c r="AS166" i="1"/>
  <c r="AT166" i="1" s="1"/>
  <c r="A168" i="1" l="1"/>
  <c r="A167" i="6"/>
  <c r="AS167" i="1"/>
  <c r="AT167" i="1" s="1"/>
  <c r="A169" i="1" l="1"/>
  <c r="A168" i="6"/>
  <c r="AS168" i="1"/>
  <c r="AT168" i="1" s="1"/>
  <c r="A169" i="6" l="1"/>
  <c r="AS169" i="1"/>
  <c r="AT169" i="1" s="1"/>
  <c r="A170" i="1"/>
  <c r="A170" i="6" l="1"/>
  <c r="AS170" i="1"/>
  <c r="AT170" i="1" s="1"/>
  <c r="A171" i="1"/>
  <c r="A171" i="6" l="1"/>
  <c r="AS171" i="1"/>
  <c r="AT171" i="1" s="1"/>
  <c r="A172" i="1"/>
  <c r="A172" i="6" l="1"/>
  <c r="AS172" i="1"/>
  <c r="AT172" i="1" s="1"/>
  <c r="A173" i="1"/>
  <c r="A173" i="6" l="1"/>
  <c r="AS173" i="1"/>
  <c r="AT173" i="1" s="1"/>
  <c r="A174" i="1"/>
  <c r="A174" i="6" l="1"/>
  <c r="AS174" i="1"/>
  <c r="AT174" i="1" s="1"/>
  <c r="A175" i="1"/>
  <c r="A175" i="6" l="1"/>
  <c r="AS175" i="1"/>
  <c r="AT175" i="1" s="1"/>
  <c r="A176" i="1"/>
  <c r="A176" i="6" l="1"/>
  <c r="AS176" i="1"/>
  <c r="AT176" i="1" s="1"/>
  <c r="A177" i="1"/>
  <c r="A177" i="6" l="1"/>
  <c r="AS177" i="1"/>
  <c r="AT177" i="1" s="1"/>
  <c r="A178" i="1"/>
  <c r="A178" i="6" l="1"/>
  <c r="AS178" i="1"/>
  <c r="AT178" i="1" s="1"/>
  <c r="A179" i="1"/>
  <c r="A179" i="6" l="1"/>
  <c r="AS179" i="1"/>
  <c r="AT179" i="1" s="1"/>
  <c r="A180" i="1"/>
  <c r="A180" i="6" l="1"/>
  <c r="AS180" i="1"/>
  <c r="AT180" i="1" s="1"/>
  <c r="A181" i="1"/>
  <c r="A181" i="6" l="1"/>
  <c r="AS181" i="1"/>
  <c r="AT181" i="1" s="1"/>
  <c r="A182" i="1"/>
  <c r="A182" i="6" l="1"/>
  <c r="AS182" i="1"/>
  <c r="AT182" i="1" s="1"/>
  <c r="A183" i="1"/>
  <c r="A183" i="6" l="1"/>
  <c r="AS183" i="1"/>
  <c r="AT183" i="1" s="1"/>
  <c r="A184" i="1"/>
  <c r="A184" i="6" l="1"/>
  <c r="AS184" i="1"/>
  <c r="AT184" i="1" s="1"/>
  <c r="A185" i="1"/>
  <c r="A185" i="6" l="1"/>
  <c r="AS185" i="1"/>
  <c r="AT185" i="1" s="1"/>
  <c r="A186" i="1"/>
  <c r="A186" i="6" l="1"/>
  <c r="AS186" i="1"/>
  <c r="AT186" i="1" s="1"/>
  <c r="A187" i="1"/>
  <c r="A187" i="6" l="1"/>
  <c r="A188" i="1"/>
  <c r="AS187" i="1"/>
  <c r="AT187" i="1" s="1"/>
  <c r="A188" i="6" l="1"/>
  <c r="A189" i="1"/>
  <c r="AS188" i="1"/>
  <c r="AT188" i="1" s="1"/>
  <c r="A189" i="6" l="1"/>
  <c r="A190" i="1"/>
  <c r="AS189" i="1"/>
  <c r="AT189" i="1" s="1"/>
  <c r="A190" i="6" l="1"/>
  <c r="A191" i="1"/>
  <c r="AS190" i="1"/>
  <c r="AT190" i="1" s="1"/>
  <c r="A191" i="6" l="1"/>
  <c r="A192" i="1"/>
  <c r="AS191" i="1"/>
  <c r="AT191" i="1" s="1"/>
  <c r="A192" i="6" l="1"/>
  <c r="A193" i="1"/>
  <c r="AS192" i="1"/>
  <c r="AT192" i="1" s="1"/>
  <c r="A193" i="6" l="1"/>
  <c r="A194" i="1"/>
  <c r="AS193" i="1"/>
  <c r="AT193" i="1" s="1"/>
  <c r="A194" i="6" l="1"/>
  <c r="A195" i="1"/>
  <c r="AS194" i="1"/>
  <c r="AT194" i="1" s="1"/>
  <c r="A195" i="6" l="1"/>
  <c r="A196" i="1"/>
  <c r="AS195" i="1"/>
  <c r="AT195" i="1" s="1"/>
  <c r="A196" i="6" l="1"/>
  <c r="A197" i="1"/>
  <c r="AS196" i="1"/>
  <c r="AT196" i="1" s="1"/>
  <c r="A197" i="6" l="1"/>
  <c r="A198" i="1"/>
  <c r="AS197" i="1"/>
  <c r="AT197" i="1" s="1"/>
  <c r="A199" i="1" l="1"/>
  <c r="A198" i="6"/>
  <c r="AS198" i="1"/>
  <c r="AT198" i="1" s="1"/>
  <c r="A200" i="1" l="1"/>
  <c r="A199" i="6"/>
  <c r="AS199" i="1"/>
  <c r="AT199" i="1" s="1"/>
  <c r="A201" i="1" l="1"/>
  <c r="AS200" i="1"/>
  <c r="AT200" i="1" s="1"/>
  <c r="A202" i="1" l="1"/>
  <c r="AS201" i="1"/>
  <c r="AT201" i="1" s="1"/>
  <c r="A203" i="1" l="1"/>
  <c r="AS202" i="1"/>
  <c r="AT202" i="1" s="1"/>
  <c r="A204" i="1" l="1"/>
  <c r="AS203" i="1"/>
  <c r="AT203" i="1" s="1"/>
  <c r="A205" i="1" l="1"/>
  <c r="AS204" i="1"/>
  <c r="AT204" i="1" s="1"/>
  <c r="A206" i="1" l="1"/>
  <c r="AS205" i="1"/>
  <c r="AT205" i="1" s="1"/>
  <c r="A207" i="1" l="1"/>
  <c r="AS206" i="1"/>
  <c r="AT206" i="1" s="1"/>
  <c r="A208" i="1" l="1"/>
  <c r="AS207" i="1"/>
  <c r="AT207" i="1" s="1"/>
  <c r="A209" i="1" l="1"/>
  <c r="AS208" i="1"/>
  <c r="AT208" i="1" s="1"/>
  <c r="A210" i="1" l="1"/>
  <c r="AS209" i="1"/>
  <c r="AT209" i="1" s="1"/>
  <c r="A211" i="1" l="1"/>
  <c r="AS210" i="1"/>
  <c r="AT210" i="1" s="1"/>
  <c r="A212" i="1" l="1"/>
  <c r="AS211" i="1"/>
  <c r="AT211" i="1" s="1"/>
  <c r="A213" i="1" l="1"/>
  <c r="AS212" i="1"/>
  <c r="AT212" i="1" s="1"/>
  <c r="A214" i="1" l="1"/>
  <c r="AS213" i="1"/>
  <c r="AT213" i="1" s="1"/>
  <c r="A215" i="1" l="1"/>
  <c r="AS214" i="1"/>
  <c r="AT214" i="1" s="1"/>
  <c r="A216" i="1" l="1"/>
  <c r="AS215" i="1"/>
  <c r="AT215" i="1" s="1"/>
  <c r="A217" i="1" l="1"/>
  <c r="AS216" i="1"/>
  <c r="AT216" i="1" s="1"/>
  <c r="A218" i="1" l="1"/>
  <c r="AS217" i="1"/>
  <c r="AT217" i="1" s="1"/>
  <c r="A219" i="1" l="1"/>
  <c r="AS218" i="1"/>
  <c r="AT218" i="1" s="1"/>
  <c r="A220" i="1" l="1"/>
  <c r="AS219" i="1"/>
  <c r="AT219" i="1" s="1"/>
  <c r="A221" i="1" l="1"/>
  <c r="AS220" i="1"/>
  <c r="AT220" i="1" s="1"/>
  <c r="A222" i="1" l="1"/>
  <c r="AS221" i="1"/>
  <c r="AT221" i="1" s="1"/>
  <c r="A223" i="1" l="1"/>
  <c r="AS222" i="1"/>
  <c r="AT222" i="1" s="1"/>
  <c r="A224" i="1" l="1"/>
  <c r="AS223" i="1"/>
  <c r="AT223" i="1" s="1"/>
  <c r="A225" i="1" l="1"/>
  <c r="AS224" i="1"/>
  <c r="AT224" i="1" s="1"/>
  <c r="A226" i="1" l="1"/>
  <c r="AS225" i="1"/>
  <c r="AT225" i="1" s="1"/>
  <c r="A227" i="1" l="1"/>
  <c r="AS226" i="1"/>
  <c r="AT226" i="1" s="1"/>
  <c r="A228" i="1" l="1"/>
  <c r="AS227" i="1"/>
  <c r="AT227" i="1" s="1"/>
  <c r="A229" i="1" l="1"/>
  <c r="AS228" i="1"/>
  <c r="AT228" i="1" s="1"/>
  <c r="A230" i="1" l="1"/>
  <c r="AS229" i="1"/>
  <c r="AT229" i="1" s="1"/>
  <c r="A231" i="1" l="1"/>
  <c r="AS230" i="1"/>
  <c r="AT230" i="1" s="1"/>
  <c r="A232" i="1" l="1"/>
  <c r="AS231" i="1"/>
  <c r="AT231" i="1" s="1"/>
  <c r="A233" i="1" l="1"/>
  <c r="AS232" i="1"/>
  <c r="AT232" i="1" s="1"/>
  <c r="A234" i="1" l="1"/>
  <c r="AS233" i="1"/>
  <c r="AT233" i="1" s="1"/>
  <c r="A235" i="1" l="1"/>
  <c r="AS234" i="1"/>
  <c r="AT234" i="1" s="1"/>
  <c r="A236" i="1" l="1"/>
  <c r="AS235" i="1"/>
  <c r="AT235" i="1" s="1"/>
  <c r="A237" i="1" l="1"/>
  <c r="AS236" i="1"/>
  <c r="AT236" i="1" s="1"/>
  <c r="A238" i="1" l="1"/>
  <c r="AS237" i="1"/>
  <c r="AT237" i="1" s="1"/>
  <c r="A239" i="1" l="1"/>
  <c r="AS238" i="1"/>
  <c r="AT238" i="1" s="1"/>
  <c r="A240" i="1" l="1"/>
  <c r="AS239" i="1"/>
  <c r="AT239" i="1" s="1"/>
  <c r="A241" i="1" l="1"/>
  <c r="AS240" i="1"/>
  <c r="AT240" i="1" s="1"/>
  <c r="A242" i="1" l="1"/>
  <c r="AS241" i="1"/>
  <c r="AT241" i="1" s="1"/>
  <c r="A243" i="1" l="1"/>
  <c r="AS242" i="1"/>
  <c r="AT242" i="1" s="1"/>
  <c r="A244" i="1" l="1"/>
  <c r="AS243" i="1"/>
  <c r="AT243" i="1" s="1"/>
  <c r="A245" i="1" l="1"/>
  <c r="AS244" i="1"/>
  <c r="AT244" i="1" s="1"/>
  <c r="A246" i="1" l="1"/>
  <c r="AS245" i="1"/>
  <c r="AT245" i="1" s="1"/>
  <c r="AS246" i="1" l="1"/>
  <c r="AT246" i="1" s="1"/>
  <c r="A247" i="1"/>
  <c r="AS247" i="1" l="1"/>
  <c r="AT247" i="1" s="1"/>
  <c r="A248" i="1"/>
  <c r="A249" i="1" l="1"/>
  <c r="AS248" i="1"/>
  <c r="AT248" i="1" s="1"/>
  <c r="A250" i="1" l="1"/>
  <c r="AS249" i="1"/>
  <c r="AT249" i="1" s="1"/>
  <c r="AS250" i="1" l="1"/>
  <c r="AT250" i="1" s="1"/>
  <c r="A251" i="1"/>
  <c r="AS251" i="1" l="1"/>
  <c r="AT251" i="1" s="1"/>
  <c r="A252" i="1"/>
  <c r="A253" i="1" l="1"/>
  <c r="AS252" i="1"/>
  <c r="AT252" i="1" s="1"/>
  <c r="A254" i="1" l="1"/>
  <c r="AS253" i="1"/>
  <c r="AT253" i="1" s="1"/>
  <c r="A255" i="1" l="1"/>
  <c r="AS254" i="1"/>
  <c r="AT254" i="1" s="1"/>
  <c r="AS255" i="1" l="1"/>
  <c r="AT255" i="1" s="1"/>
  <c r="A256" i="1"/>
  <c r="AS256" i="1" l="1"/>
  <c r="AT256" i="1" s="1"/>
  <c r="A257" i="1"/>
  <c r="A258" i="1" l="1"/>
  <c r="A259" i="1" s="1"/>
  <c r="AS257" i="1"/>
  <c r="AT257" i="1" s="1"/>
</calcChain>
</file>

<file path=xl/sharedStrings.xml><?xml version="1.0" encoding="utf-8"?>
<sst xmlns="http://schemas.openxmlformats.org/spreadsheetml/2006/main" count="474" uniqueCount="444">
  <si>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</si>
  <si>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</si>
  <si>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</si>
  <si>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</si>
  <si>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</si>
  <si>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</si>
  <si>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</si>
  <si>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</si>
  <si>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</si>
  <si>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</si>
  <si>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</si>
  <si>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</si>
  <si>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</si>
  <si>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</si>
  <si>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</si>
  <si>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</si>
  <si>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</si>
  <si>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</si>
  <si>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</si>
  <si>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</si>
  <si>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</si>
  <si>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</si>
  <si>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</si>
  <si>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</si>
  <si>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</si>
  <si>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</si>
  <si>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</si>
  <si>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</si>
  <si>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</si>
  <si>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</si>
  <si>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</si>
  <si>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</si>
  <si>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</si>
  <si>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</si>
  <si>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</si>
  <si>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</si>
  <si>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</si>
  <si>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</si>
  <si>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</si>
  <si>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</si>
  <si>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</si>
  <si>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</si>
  <si>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</si>
  <si>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</si>
  <si>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</si>
  <si>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</si>
  <si>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</si>
  <si>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</si>
  <si>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</si>
  <si>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</si>
  <si>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</si>
  <si>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</si>
  <si>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</si>
  <si>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</si>
  <si>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</si>
  <si>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</si>
  <si>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</si>
  <si>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</si>
  <si>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</si>
  <si>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</si>
  <si>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</si>
  <si>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</si>
  <si>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</si>
  <si>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</si>
  <si>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</si>
  <si>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</si>
  <si>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</si>
  <si>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</si>
  <si>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</si>
  <si>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</si>
  <si>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</si>
  <si>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</si>
  <si>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</si>
  <si>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</si>
  <si>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</si>
  <si>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</si>
  <si>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</si>
  <si>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</si>
  <si>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</si>
  <si>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</si>
  <si>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</si>
  <si>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</si>
  <si>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</si>
  <si>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</si>
  <si>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</si>
  <si>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</si>
  <si>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</si>
  <si>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</si>
  <si>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</si>
  <si>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</si>
  <si>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</si>
  <si>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</si>
  <si>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</si>
  <si>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</si>
  <si>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</si>
  <si>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</si>
  <si>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</si>
  <si>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</si>
  <si>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</si>
  <si>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</si>
  <si>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</si>
  <si>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</si>
  <si>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</si>
  <si>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</si>
  <si>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</si>
  <si>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</si>
  <si>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</si>
  <si>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</si>
  <si>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</si>
  <si>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</si>
  <si>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</si>
  <si>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</si>
  <si>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</si>
  <si>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</si>
  <si>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</si>
  <si>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</si>
  <si>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</si>
  <si>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</si>
  <si>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</si>
  <si>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</si>
  <si>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</si>
  <si>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</si>
  <si>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</si>
  <si>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</si>
  <si>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</si>
  <si>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</si>
  <si>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</si>
  <si>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</si>
  <si>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</si>
  <si>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</si>
  <si>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</si>
  <si>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</si>
  <si>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</si>
  <si>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</si>
  <si>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</si>
  <si>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</si>
  <si>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</si>
  <si>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</si>
  <si>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</si>
  <si>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</si>
  <si>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</si>
  <si>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</si>
  <si>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</si>
  <si>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</si>
  <si>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</si>
  <si>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</si>
  <si>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</si>
  <si>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</si>
  <si>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</si>
  <si>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</si>
  <si>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</si>
  <si>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</si>
  <si>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</si>
  <si>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</si>
  <si>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</si>
  <si>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</si>
  <si>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</si>
  <si>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</si>
  <si>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</si>
  <si>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</si>
  <si>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</si>
  <si>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</si>
  <si>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</si>
  <si>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</si>
  <si>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</si>
  <si>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Bremer Wartburg Recovered</t>
  </si>
  <si>
    <t>Bremer True SS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</si>
  <si>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</si>
  <si>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</si>
  <si>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</si>
  <si>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</si>
  <si>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</si>
  <si>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</si>
  <si>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</si>
  <si>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</si>
  <si>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</si>
  <si>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</si>
  <si>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</si>
  <si>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</si>
  <si>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</si>
  <si>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</si>
  <si>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</si>
  <si>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</si>
  <si>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</si>
  <si>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</si>
  <si>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</si>
  <si>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</si>
  <si>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</si>
  <si>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</si>
  <si>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</si>
  <si>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</si>
  <si>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</si>
  <si>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</si>
  <si>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</si>
  <si>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</si>
  <si>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</si>
  <si>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</si>
  <si>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</si>
  <si>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</si>
  <si>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</si>
  <si>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</si>
  <si>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</si>
  <si>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</si>
  <si>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</si>
  <si>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</si>
  <si>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</si>
  <si>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</si>
  <si>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</si>
  <si>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</si>
  <si>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</si>
  <si>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</si>
  <si>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</si>
  <si>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</si>
  <si>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</si>
  <si>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</si>
  <si>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</si>
  <si>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</si>
  <si>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</si>
  <si>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</si>
  <si>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</si>
  <si>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</si>
  <si>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</si>
  <si>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</si>
  <si>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</si>
  <si>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</si>
  <si>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</si>
  <si>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</si>
  <si>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</si>
  <si>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</si>
  <si>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</si>
  <si>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</si>
  <si>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</si>
  <si>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</si>
  <si>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</si>
  <si>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</si>
  <si>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</si>
  <si>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</si>
  <si>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</si>
  <si>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</si>
  <si>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</si>
  <si>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</si>
  <si>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</si>
  <si>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</si>
  <si>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</si>
  <si>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</si>
  <si>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</si>
  <si>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</si>
  <si>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</si>
  <si>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</si>
  <si>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</si>
  <si>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</si>
  <si>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</si>
  <si>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</si>
  <si>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</si>
  <si>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</si>
  <si>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</si>
  <si>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</si>
  <si>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</si>
  <si>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</si>
  <si>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</si>
  <si>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</si>
  <si>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</si>
  <si>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</si>
  <si>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</si>
  <si>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</si>
  <si>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</si>
  <si>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</si>
  <si>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</si>
  <si>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</si>
  <si>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</si>
  <si>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</si>
  <si>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</si>
  <si>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</si>
  <si>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</si>
  <si>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</si>
  <si>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</si>
  <si>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</si>
  <si>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</si>
  <si>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</si>
  <si>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</si>
  <si>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</si>
  <si>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</si>
  <si>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</si>
  <si>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</si>
  <si>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</si>
  <si>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</si>
  <si>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</si>
  <si>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</si>
  <si>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</si>
  <si>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</si>
  <si>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</si>
  <si>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</si>
  <si>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</si>
  <si>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</si>
  <si>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</si>
  <si>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</si>
  <si>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</si>
  <si>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</si>
  <si>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</si>
  <si>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</si>
  <si>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</si>
  <si>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</si>
  <si>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</si>
  <si>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</si>
  <si>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</si>
  <si>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</si>
  <si>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</si>
  <si>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</si>
  <si>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</si>
  <si>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</si>
  <si>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</si>
  <si>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</si>
  <si>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</si>
  <si>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</si>
  <si>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</si>
  <si>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</si>
  <si>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</si>
  <si>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</si>
  <si>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</si>
  <si>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</si>
  <si>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</si>
  <si>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</si>
  <si>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</si>
  <si>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</si>
  <si>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</si>
  <si>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</si>
  <si>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</si>
  <si>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</si>
  <si>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</si>
  <si>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</si>
  <si>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</si>
  <si>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</si>
  <si>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</si>
  <si>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</si>
  <si>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</si>
  <si>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</si>
  <si>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</si>
  <si>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</si>
  <si>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</si>
  <si>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</si>
  <si>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</si>
  <si>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</si>
  <si>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</si>
  <si>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</si>
  <si>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</si>
  <si>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</si>
  <si>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</si>
  <si>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</si>
  <si>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</si>
  <si>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</si>
  <si>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</si>
  <si>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</si>
  <si>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</si>
  <si>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</si>
  <si>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</si>
  <si>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</si>
  <si>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</si>
  <si>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</si>
  <si>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</si>
  <si>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</si>
  <si>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</si>
  <si>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</si>
  <si>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</si>
  <si>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</si>
  <si>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</si>
  <si>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</si>
  <si>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</si>
  <si>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</si>
  <si>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</si>
  <si>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</si>
  <si>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</si>
  <si>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</si>
  <si>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</si>
  <si>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</si>
  <si>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</si>
  <si>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</si>
  <si>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</si>
  <si>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</si>
  <si>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</si>
  <si>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</si>
  <si>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</si>
  <si>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</si>
  <si>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</si>
  <si>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</si>
  <si>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</si>
  <si>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</si>
  <si>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</si>
  <si>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</si>
  <si>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</si>
  <si>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</si>
  <si>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</si>
  <si>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</si>
  <si>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</si>
  <si>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</si>
  <si>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</si>
  <si>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</si>
  <si>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</si>
  <si>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</si>
  <si>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Butler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</si>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</sst>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N259"/>
  <sheetViews>
    <sheetView tabSelected="1" zoomScale="112" zoomScaleNormal="112" workbookViewId="0">
      <pane xSplit="1" ySplit="1" topLeftCell="BF243" activePane="bottomRight" state="frozen"/>
      <selection pane="topRight" activeCell="B1" sqref="B1"/>
      <selection pane="bottomLeft" activeCell="A2" sqref="A2"/>
      <selection pane="bottomRight" activeCell="BO259" sqref="BO259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6" max="17" width="0" hidden="1" customWidth="1"/>
    <col min="41" max="44" width="8.7265625" hidden="1" customWidth="1"/>
    <col min="45" max="45" width="8.7265625" customWidth="1"/>
  </cols>
  <sheetData>
    <row r="1" spans="1:66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53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49</v>
      </c>
      <c r="V1" t="s">
        <v>15</v>
      </c>
      <c r="W1" t="s">
        <v>16</v>
      </c>
      <c r="X1" t="s">
        <v>17</v>
      </c>
      <c r="Y1" t="s">
        <v>18</v>
      </c>
      <c r="Z1" t="s">
        <v>20</v>
      </c>
      <c r="AA1" t="s">
        <v>42</v>
      </c>
      <c r="AB1" t="s">
        <v>43</v>
      </c>
      <c r="AC1" t="s">
        <v>21</v>
      </c>
      <c r="AD1" t="s">
        <v>44</v>
      </c>
      <c r="AE1" t="s">
        <v>40</v>
      </c>
      <c r="AF1" t="s">
        <v>45</v>
      </c>
      <c r="AG1" t="s">
        <v>39</v>
      </c>
      <c r="AH1" t="s">
        <v>41</v>
      </c>
      <c r="AI1" t="s">
        <v>46</v>
      </c>
      <c r="AJ1" t="s">
        <v>47</v>
      </c>
      <c r="AK1" t="s">
        <v>48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165</v>
      </c>
      <c r="AT1" t="s">
        <v>166</v>
      </c>
      <c r="AU1" t="s">
        <v>210</v>
      </c>
      <c r="AV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219</v>
      </c>
      <c r="BF1" t="s">
        <v>220</v>
      </c>
      <c r="BG1" t="s">
        <v>399</v>
      </c>
      <c r="BH1" t="s">
        <v>400</v>
      </c>
      <c r="BI1" t="s">
        <v>393</v>
      </c>
      <c r="BJ1" t="s">
        <v>394</v>
      </c>
      <c r="BK1" t="s">
        <v>395</v>
      </c>
      <c r="BL1" t="s">
        <v>396</v>
      </c>
      <c r="BM1" t="s">
        <v>397</v>
      </c>
      <c r="BN1" t="s">
        <v>398</v>
      </c>
    </row>
    <row r="2" spans="1:66" x14ac:dyDescent="0.35">
      <c r="A2" s="14">
        <v>43898</v>
      </c>
      <c r="C2">
        <v>3</v>
      </c>
      <c r="E2">
        <v>0</v>
      </c>
      <c r="N2" t="s">
        <v>19</v>
      </c>
      <c r="O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66" x14ac:dyDescent="0.35">
      <c r="A3" s="14">
        <v>43899</v>
      </c>
      <c r="C3">
        <v>5</v>
      </c>
      <c r="E3">
        <v>0</v>
      </c>
      <c r="N3" t="s">
        <v>19</v>
      </c>
      <c r="O3" t="s">
        <v>19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66" x14ac:dyDescent="0.35">
      <c r="A4" s="14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66" x14ac:dyDescent="0.35">
      <c r="A5" s="14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66" x14ac:dyDescent="0.35">
      <c r="A6" s="14">
        <v>43903</v>
      </c>
      <c r="C6">
        <v>17</v>
      </c>
      <c r="E6">
        <v>0</v>
      </c>
      <c r="N6" t="s">
        <v>19</v>
      </c>
      <c r="O6" t="s">
        <v>19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66" x14ac:dyDescent="0.35">
      <c r="A7" s="14">
        <v>43904</v>
      </c>
      <c r="C7">
        <v>18</v>
      </c>
      <c r="E7">
        <v>0</v>
      </c>
      <c r="N7" t="s">
        <v>19</v>
      </c>
      <c r="O7" t="s">
        <v>19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66" x14ac:dyDescent="0.35">
      <c r="A8" s="14">
        <v>43908</v>
      </c>
      <c r="C8">
        <v>38</v>
      </c>
      <c r="D8">
        <f>AQ8</f>
        <v>4</v>
      </c>
      <c r="E8">
        <v>0</v>
      </c>
      <c r="N8" t="s">
        <v>19</v>
      </c>
      <c r="O8" t="s">
        <v>19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66" x14ac:dyDescent="0.35">
      <c r="A9" s="14">
        <v>43909</v>
      </c>
      <c r="B9">
        <v>686</v>
      </c>
      <c r="C9">
        <v>44</v>
      </c>
      <c r="D9">
        <f t="shared" ref="D9:D71" si="0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66" x14ac:dyDescent="0.35">
      <c r="A10" s="14">
        <v>43913</v>
      </c>
      <c r="B10">
        <v>2148</v>
      </c>
      <c r="C10">
        <v>105</v>
      </c>
      <c r="D10">
        <f t="shared" si="0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66" x14ac:dyDescent="0.35">
      <c r="A11" s="14">
        <v>43914</v>
      </c>
      <c r="C11" t="s">
        <v>19</v>
      </c>
      <c r="D11">
        <f t="shared" si="0"/>
        <v>13</v>
      </c>
      <c r="E11">
        <v>1</v>
      </c>
      <c r="N11" t="s">
        <v>19</v>
      </c>
      <c r="O11" t="s">
        <v>19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66" x14ac:dyDescent="0.35">
      <c r="A12" s="14">
        <v>43917</v>
      </c>
      <c r="B12">
        <v>3975</v>
      </c>
      <c r="C12">
        <v>235</v>
      </c>
      <c r="D12">
        <f t="shared" si="0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66" x14ac:dyDescent="0.35">
      <c r="A13" s="14">
        <v>43918</v>
      </c>
      <c r="B13">
        <v>4673</v>
      </c>
      <c r="C13">
        <v>298</v>
      </c>
      <c r="D13">
        <f t="shared" si="0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66" x14ac:dyDescent="0.35">
      <c r="A14" s="14">
        <v>43919</v>
      </c>
      <c r="B14">
        <v>5349</v>
      </c>
      <c r="C14">
        <v>336</v>
      </c>
      <c r="D14">
        <f t="shared" si="0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66" x14ac:dyDescent="0.35">
      <c r="A15" s="14">
        <v>43920</v>
      </c>
      <c r="B15">
        <v>6586</v>
      </c>
      <c r="C15">
        <v>424</v>
      </c>
      <c r="D15">
        <f t="shared" si="0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66" x14ac:dyDescent="0.35">
      <c r="A16" s="14">
        <v>43921</v>
      </c>
      <c r="B16">
        <v>7385</v>
      </c>
      <c r="C16">
        <v>497</v>
      </c>
      <c r="D16">
        <f t="shared" si="0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5" x14ac:dyDescent="0.35">
      <c r="A17" s="14">
        <v>43922</v>
      </c>
      <c r="B17">
        <v>7853</v>
      </c>
      <c r="C17">
        <v>549</v>
      </c>
      <c r="D17">
        <f t="shared" si="0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5" x14ac:dyDescent="0.35">
      <c r="A18" s="14">
        <v>43923</v>
      </c>
      <c r="B18">
        <v>8668</v>
      </c>
      <c r="C18">
        <v>614</v>
      </c>
      <c r="D18">
        <f t="shared" si="0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5" x14ac:dyDescent="0.35">
      <c r="A19" s="14">
        <v>43924</v>
      </c>
      <c r="B19">
        <v>699</v>
      </c>
      <c r="C19">
        <v>699</v>
      </c>
      <c r="D19">
        <f t="shared" si="0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S19" t="s">
        <v>19</v>
      </c>
      <c r="T19" t="s">
        <v>19</v>
      </c>
      <c r="U19" s="8">
        <f>Sheet2!D8</f>
        <v>9.8870658427445135E-2</v>
      </c>
      <c r="V19" t="s">
        <v>19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5" x14ac:dyDescent="0.35">
      <c r="A20" s="14">
        <v>43925</v>
      </c>
      <c r="B20">
        <v>10240</v>
      </c>
      <c r="C20">
        <v>786</v>
      </c>
      <c r="D20">
        <f t="shared" si="0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5" x14ac:dyDescent="0.35">
      <c r="A21" s="14">
        <v>43926</v>
      </c>
      <c r="B21">
        <v>10841</v>
      </c>
      <c r="C21">
        <v>868</v>
      </c>
      <c r="D21">
        <f t="shared" si="0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5" x14ac:dyDescent="0.35">
      <c r="A22" s="14">
        <v>43927</v>
      </c>
      <c r="B22">
        <v>11599</v>
      </c>
      <c r="C22">
        <v>946</v>
      </c>
      <c r="D22">
        <f t="shared" si="0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5" x14ac:dyDescent="0.35">
      <c r="A23" s="14">
        <v>43928</v>
      </c>
      <c r="B23">
        <v>12718</v>
      </c>
      <c r="C23">
        <v>1048</v>
      </c>
      <c r="D23">
        <f t="shared" si="0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5" x14ac:dyDescent="0.35">
      <c r="A24" s="14">
        <v>43929</v>
      </c>
      <c r="B24">
        <v>13966</v>
      </c>
      <c r="C24">
        <v>1145</v>
      </c>
      <c r="D24">
        <f t="shared" si="0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5" x14ac:dyDescent="0.35">
      <c r="A25" s="14">
        <v>43930</v>
      </c>
      <c r="B25">
        <v>14973</v>
      </c>
      <c r="C25">
        <v>1270</v>
      </c>
      <c r="D25">
        <f t="shared" si="0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5" x14ac:dyDescent="0.35">
      <c r="A26" s="14">
        <v>43931</v>
      </c>
      <c r="B26">
        <v>15953</v>
      </c>
      <c r="C26">
        <v>1388</v>
      </c>
      <c r="D26">
        <f t="shared" si="0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5" x14ac:dyDescent="0.35">
      <c r="A27" s="14">
        <v>43932</v>
      </c>
      <c r="B27">
        <v>17132</v>
      </c>
      <c r="C27">
        <v>1510</v>
      </c>
      <c r="D27">
        <f t="shared" si="0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  <c r="AS27">
        <v>674</v>
      </c>
    </row>
    <row r="28" spans="1:45" x14ac:dyDescent="0.35">
      <c r="A28" s="14">
        <v>43933</v>
      </c>
      <c r="B28">
        <v>17592</v>
      </c>
      <c r="C28">
        <v>1587</v>
      </c>
      <c r="D28">
        <f t="shared" si="0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  <c r="AS28">
        <v>741</v>
      </c>
    </row>
    <row r="29" spans="1:45" x14ac:dyDescent="0.35">
      <c r="A29" s="14">
        <v>43934</v>
      </c>
      <c r="B29">
        <v>18696</v>
      </c>
      <c r="C29">
        <v>1710</v>
      </c>
      <c r="D29">
        <f t="shared" si="0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  <c r="AS29">
        <v>790</v>
      </c>
    </row>
    <row r="30" spans="1:45" x14ac:dyDescent="0.35">
      <c r="A30" s="14">
        <v>43935</v>
      </c>
      <c r="B30">
        <v>19366</v>
      </c>
      <c r="C30">
        <v>1899</v>
      </c>
      <c r="D30">
        <f t="shared" si="0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  <c r="AS30">
        <v>790</v>
      </c>
    </row>
    <row r="31" spans="1:45" x14ac:dyDescent="0.35">
      <c r="A31" s="14">
        <v>43936</v>
      </c>
      <c r="B31">
        <v>19869</v>
      </c>
      <c r="C31">
        <v>1995</v>
      </c>
      <c r="D31">
        <f t="shared" si="0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  <c r="AS31">
        <v>908</v>
      </c>
    </row>
    <row r="32" spans="1:45" x14ac:dyDescent="0.35">
      <c r="A32" s="14">
        <v>43937</v>
      </c>
      <c r="B32">
        <v>20675</v>
      </c>
      <c r="C32">
        <v>2141</v>
      </c>
      <c r="D32">
        <f t="shared" si="0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  <c r="AS32">
        <v>987</v>
      </c>
    </row>
    <row r="33" spans="1:45" x14ac:dyDescent="0.35">
      <c r="A33" s="14">
        <v>43938</v>
      </c>
      <c r="B33">
        <v>21792</v>
      </c>
      <c r="C33">
        <v>2332</v>
      </c>
      <c r="D33">
        <f t="shared" si="0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  <c r="AS33">
        <v>1007</v>
      </c>
    </row>
    <row r="34" spans="1:45" x14ac:dyDescent="0.35">
      <c r="A34" s="14">
        <v>43939</v>
      </c>
      <c r="B34">
        <v>22947</v>
      </c>
      <c r="C34">
        <v>2513</v>
      </c>
      <c r="D34">
        <f t="shared" si="0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  <c r="AS34">
        <v>1095</v>
      </c>
    </row>
    <row r="35" spans="1:45" x14ac:dyDescent="0.35">
      <c r="A35" s="14">
        <v>43940</v>
      </c>
      <c r="B35">
        <v>24550</v>
      </c>
      <c r="C35">
        <v>2902</v>
      </c>
      <c r="D35">
        <f t="shared" si="0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  <c r="AS35">
        <v>1171</v>
      </c>
    </row>
    <row r="36" spans="1:45" x14ac:dyDescent="0.35">
      <c r="A36" s="14">
        <v>43941</v>
      </c>
      <c r="B36">
        <v>25820</v>
      </c>
      <c r="C36">
        <v>3159</v>
      </c>
      <c r="D36">
        <f t="shared" si="0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  <c r="AS36">
        <v>1235</v>
      </c>
    </row>
    <row r="37" spans="1:45" x14ac:dyDescent="0.35">
      <c r="A37" s="14">
        <v>43942</v>
      </c>
      <c r="B37">
        <v>27615</v>
      </c>
      <c r="C37">
        <v>3641</v>
      </c>
      <c r="D37">
        <f t="shared" si="0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  <c r="AS37">
        <v>1293</v>
      </c>
    </row>
    <row r="38" spans="1:45" x14ac:dyDescent="0.35">
      <c r="A38" s="14">
        <v>43943</v>
      </c>
      <c r="B38">
        <v>28244</v>
      </c>
      <c r="C38">
        <v>3748</v>
      </c>
      <c r="D38">
        <f t="shared" si="0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  <c r="AS38">
        <v>1428</v>
      </c>
    </row>
    <row r="39" spans="1:45" x14ac:dyDescent="0.35">
      <c r="A39" s="14">
        <v>43944</v>
      </c>
      <c r="B39">
        <v>29262</v>
      </c>
      <c r="C39">
        <v>3924</v>
      </c>
      <c r="D39">
        <f t="shared" si="0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  <c r="AS39">
        <v>1492</v>
      </c>
    </row>
    <row r="40" spans="1:45" x14ac:dyDescent="0.35">
      <c r="A40" s="14">
        <v>43945</v>
      </c>
      <c r="B40">
        <v>31973</v>
      </c>
      <c r="C40">
        <v>4445</v>
      </c>
      <c r="D40">
        <f t="shared" si="0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  <c r="AS40">
        <v>1604</v>
      </c>
    </row>
    <row r="41" spans="1:45" x14ac:dyDescent="0.35">
      <c r="A41" s="14">
        <v>43946</v>
      </c>
      <c r="B41">
        <v>34350</v>
      </c>
      <c r="C41">
        <v>5092</v>
      </c>
      <c r="D41">
        <f t="shared" si="0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  <c r="AS41">
        <v>1723</v>
      </c>
    </row>
    <row r="42" spans="1:45" x14ac:dyDescent="0.35">
      <c r="A42" s="14">
        <v>43947</v>
      </c>
      <c r="B42">
        <v>36090</v>
      </c>
      <c r="C42">
        <v>5476</v>
      </c>
      <c r="D42">
        <f t="shared" si="0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  <c r="AS42">
        <v>1900</v>
      </c>
    </row>
    <row r="43" spans="1:45" x14ac:dyDescent="0.35">
      <c r="A43" s="14">
        <v>43948</v>
      </c>
      <c r="B43">
        <v>38150</v>
      </c>
      <c r="C43">
        <v>5868</v>
      </c>
      <c r="D43">
        <f t="shared" si="0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  <c r="AS43">
        <v>2021</v>
      </c>
    </row>
    <row r="44" spans="1:45" x14ac:dyDescent="0.35">
      <c r="A44" s="14">
        <v>43949</v>
      </c>
      <c r="B44">
        <v>39823</v>
      </c>
      <c r="C44">
        <v>6376</v>
      </c>
      <c r="D44">
        <f t="shared" si="0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  <c r="AS44">
        <v>2164</v>
      </c>
    </row>
    <row r="45" spans="1:45" x14ac:dyDescent="0.35">
      <c r="A45" s="14">
        <v>43950</v>
      </c>
      <c r="B45">
        <v>41337</v>
      </c>
      <c r="C45">
        <v>6843</v>
      </c>
      <c r="D45">
        <f t="shared" si="0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  <c r="AS45">
        <v>2428</v>
      </c>
    </row>
    <row r="46" spans="1:45" x14ac:dyDescent="0.35">
      <c r="A46" s="14">
        <v>43951</v>
      </c>
      <c r="B46">
        <v>42667</v>
      </c>
      <c r="C46">
        <v>7145</v>
      </c>
      <c r="D46">
        <f t="shared" si="0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  <c r="AS46">
        <v>2697</v>
      </c>
    </row>
    <row r="47" spans="1:45" x14ac:dyDescent="0.35">
      <c r="A47" s="14">
        <v>43952</v>
      </c>
      <c r="B47">
        <v>45593</v>
      </c>
      <c r="C47">
        <v>7884</v>
      </c>
      <c r="D47">
        <f t="shared" si="0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  <c r="AS47">
        <v>2899</v>
      </c>
    </row>
    <row r="48" spans="1:45" x14ac:dyDescent="0.35">
      <c r="A48" s="14">
        <v>43953</v>
      </c>
      <c r="B48">
        <v>49727</v>
      </c>
      <c r="C48">
        <v>8641</v>
      </c>
      <c r="D48">
        <f t="shared" si="0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  <c r="AS48">
        <v>2899</v>
      </c>
    </row>
    <row r="49" spans="1:45" x14ac:dyDescent="0.35">
      <c r="A49" s="14">
        <v>43954</v>
      </c>
      <c r="B49">
        <v>53186</v>
      </c>
      <c r="C49">
        <v>9169</v>
      </c>
      <c r="D49">
        <f t="shared" si="0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  <c r="AS49">
        <v>3325</v>
      </c>
    </row>
    <row r="50" spans="1:45" x14ac:dyDescent="0.35">
      <c r="A50" s="14">
        <v>43955</v>
      </c>
      <c r="B50">
        <v>57161</v>
      </c>
      <c r="C50">
        <v>9703</v>
      </c>
      <c r="D50">
        <f t="shared" si="0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  <c r="AS50">
        <v>3486</v>
      </c>
    </row>
    <row r="51" spans="1:45" x14ac:dyDescent="0.35">
      <c r="A51" s="14">
        <v>43956</v>
      </c>
      <c r="B51">
        <v>60569</v>
      </c>
      <c r="C51">
        <v>10111</v>
      </c>
      <c r="D51">
        <f t="shared" si="0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  <c r="AS51">
        <v>3572</v>
      </c>
    </row>
    <row r="52" spans="1:45" x14ac:dyDescent="0.35">
      <c r="A52" s="14">
        <v>43957</v>
      </c>
      <c r="B52">
        <v>63171</v>
      </c>
      <c r="C52">
        <v>10404</v>
      </c>
      <c r="D52">
        <f t="shared" si="0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  <c r="AS52">
        <v>3803</v>
      </c>
    </row>
    <row r="53" spans="1:45" x14ac:dyDescent="0.35">
      <c r="A53" s="14">
        <v>43958</v>
      </c>
      <c r="B53">
        <v>66427</v>
      </c>
      <c r="C53">
        <v>11059</v>
      </c>
      <c r="D53">
        <f t="shared" si="0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  <c r="AS53">
        <v>4266</v>
      </c>
    </row>
    <row r="54" spans="1:45" x14ac:dyDescent="0.35">
      <c r="A54" s="14">
        <v>43959</v>
      </c>
      <c r="B54">
        <v>70261</v>
      </c>
      <c r="C54">
        <v>11457</v>
      </c>
      <c r="D54">
        <f t="shared" si="0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  <c r="AS54">
        <v>4685</v>
      </c>
    </row>
    <row r="55" spans="1:45" x14ac:dyDescent="0.35">
      <c r="A55" s="14">
        <v>43960</v>
      </c>
      <c r="B55">
        <v>71476</v>
      </c>
      <c r="C55">
        <v>11671</v>
      </c>
      <c r="D55">
        <f t="shared" si="0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  <c r="AS55">
        <v>5011</v>
      </c>
    </row>
    <row r="56" spans="1:45" x14ac:dyDescent="0.35">
      <c r="A56" s="14">
        <v>43961</v>
      </c>
      <c r="B56">
        <v>74174</v>
      </c>
      <c r="C56">
        <v>11959</v>
      </c>
      <c r="D56">
        <f t="shared" si="0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  <c r="AS56">
        <v>5154</v>
      </c>
    </row>
    <row r="57" spans="1:45" x14ac:dyDescent="0.35">
      <c r="A57" s="14">
        <v>43962</v>
      </c>
      <c r="B57">
        <v>77792</v>
      </c>
      <c r="C57">
        <v>12373</v>
      </c>
      <c r="D57">
        <f t="shared" si="0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  <c r="AS57">
        <v>5249</v>
      </c>
    </row>
    <row r="58" spans="1:45" x14ac:dyDescent="0.35">
      <c r="A58" s="14">
        <v>43963</v>
      </c>
      <c r="B58">
        <v>81288</v>
      </c>
      <c r="C58">
        <v>12912</v>
      </c>
      <c r="D58">
        <f t="shared" si="0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  <c r="AS58">
        <v>5618</v>
      </c>
    </row>
    <row r="59" spans="1:45" x14ac:dyDescent="0.35">
      <c r="A59" s="14">
        <v>43964</v>
      </c>
      <c r="B59">
        <v>85719</v>
      </c>
      <c r="C59">
        <v>13289</v>
      </c>
      <c r="D59">
        <f t="shared" si="0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  <c r="AS59">
        <v>5954</v>
      </c>
    </row>
    <row r="60" spans="1:45" x14ac:dyDescent="0.35">
      <c r="A60" s="14">
        <v>43965</v>
      </c>
      <c r="B60">
        <v>89294</v>
      </c>
      <c r="C60">
        <v>13675</v>
      </c>
      <c r="D60">
        <f t="shared" si="0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  <c r="AS60">
        <v>6231</v>
      </c>
    </row>
    <row r="61" spans="1:45" x14ac:dyDescent="0.35">
      <c r="A61" s="14">
        <v>43966</v>
      </c>
      <c r="B61">
        <v>93556</v>
      </c>
      <c r="C61">
        <v>14049</v>
      </c>
      <c r="D61">
        <f t="shared" si="0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  <c r="AS61">
        <v>6561</v>
      </c>
    </row>
    <row r="62" spans="1:45" x14ac:dyDescent="0.35">
      <c r="A62" s="14">
        <v>43967</v>
      </c>
      <c r="B62">
        <v>96300</v>
      </c>
      <c r="C62">
        <v>14328</v>
      </c>
      <c r="D62">
        <f t="shared" si="0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  <c r="AS62">
        <v>6927</v>
      </c>
    </row>
    <row r="63" spans="1:45" x14ac:dyDescent="0.35">
      <c r="A63" s="14">
        <v>43968</v>
      </c>
      <c r="B63">
        <v>100241</v>
      </c>
      <c r="C63">
        <v>14651</v>
      </c>
      <c r="D63">
        <f t="shared" si="0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  <c r="AS63">
        <v>7154</v>
      </c>
    </row>
    <row r="64" spans="1:45" x14ac:dyDescent="0.35">
      <c r="A64" s="14">
        <v>43969</v>
      </c>
      <c r="B64">
        <v>103148</v>
      </c>
      <c r="C64">
        <v>14955</v>
      </c>
      <c r="D64">
        <f t="shared" si="0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  <c r="AS64">
        <v>7324</v>
      </c>
    </row>
    <row r="65" spans="1:45" x14ac:dyDescent="0.35">
      <c r="A65" s="14">
        <v>43970</v>
      </c>
      <c r="B65">
        <v>107196</v>
      </c>
      <c r="C65">
        <v>15296</v>
      </c>
      <c r="D65">
        <f t="shared" si="0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  <c r="AS65">
        <v>7847</v>
      </c>
    </row>
    <row r="66" spans="1:45" x14ac:dyDescent="0.35">
      <c r="A66" s="14">
        <v>43971</v>
      </c>
      <c r="B66">
        <v>110213</v>
      </c>
      <c r="C66">
        <v>15534</v>
      </c>
      <c r="D66">
        <f t="shared" si="0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  <c r="AS66">
        <v>8236</v>
      </c>
    </row>
    <row r="67" spans="1:45" x14ac:dyDescent="0.35">
      <c r="A67" s="14">
        <v>43972</v>
      </c>
      <c r="B67">
        <v>115031</v>
      </c>
      <c r="C67">
        <v>15954</v>
      </c>
      <c r="D67">
        <f t="shared" si="0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  <c r="AS67">
        <v>8505</v>
      </c>
    </row>
    <row r="68" spans="1:45" x14ac:dyDescent="0.35">
      <c r="A68" s="14">
        <v>43973</v>
      </c>
      <c r="B68">
        <v>119469</v>
      </c>
      <c r="C68">
        <v>16415</v>
      </c>
      <c r="D68">
        <f t="shared" si="0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  <c r="AS68">
        <v>8834</v>
      </c>
    </row>
    <row r="69" spans="1:45" x14ac:dyDescent="0.35">
      <c r="A69" s="14">
        <v>43974</v>
      </c>
      <c r="B69">
        <v>122990</v>
      </c>
      <c r="C69">
        <v>16767</v>
      </c>
      <c r="D69">
        <f t="shared" si="0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  <c r="AS69">
        <v>9187</v>
      </c>
    </row>
    <row r="70" spans="1:45" x14ac:dyDescent="0.35">
      <c r="A70" s="14">
        <f>A69+1</f>
        <v>43975</v>
      </c>
      <c r="B70">
        <f>114795+C70</f>
        <v>132352</v>
      </c>
      <c r="C70">
        <v>17557</v>
      </c>
      <c r="D70">
        <f t="shared" si="0"/>
        <v>10338</v>
      </c>
      <c r="E70">
        <v>456</v>
      </c>
      <c r="F70">
        <f t="shared" ref="F70:F76" si="1">G70</f>
        <v>377</v>
      </c>
      <c r="G70">
        <v>377</v>
      </c>
      <c r="H70">
        <v>118</v>
      </c>
      <c r="N70">
        <f t="shared" ref="N70:N100" si="2">B70-C70</f>
        <v>114795</v>
      </c>
      <c r="O70" s="3">
        <f t="shared" ref="O70:O100" si="3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4">C70-D70-E70</f>
        <v>6763</v>
      </c>
      <c r="X70" s="3">
        <f t="shared" ref="X70:X100" si="5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  <c r="AS70">
        <v>9341</v>
      </c>
    </row>
    <row r="71" spans="1:45" x14ac:dyDescent="0.35">
      <c r="A71" s="14">
        <f t="shared" ref="A71:A76" si="6">A70+1</f>
        <v>43976</v>
      </c>
      <c r="B71">
        <v>134985</v>
      </c>
      <c r="C71">
        <v>17659</v>
      </c>
      <c r="D71">
        <f t="shared" si="0"/>
        <v>10518</v>
      </c>
      <c r="E71">
        <v>466</v>
      </c>
      <c r="F71">
        <f t="shared" si="1"/>
        <v>379</v>
      </c>
      <c r="G71">
        <v>379</v>
      </c>
      <c r="H71">
        <v>115</v>
      </c>
      <c r="N71">
        <f t="shared" si="2"/>
        <v>117326</v>
      </c>
      <c r="O71" s="3">
        <f t="shared" si="3"/>
        <v>0.13082194317887172</v>
      </c>
      <c r="R71">
        <f t="shared" ref="R71:R100" si="7">C71-C70</f>
        <v>102</v>
      </c>
      <c r="S71">
        <f t="shared" ref="S71:S100" si="8">N71-N70</f>
        <v>2531</v>
      </c>
      <c r="T71" s="3">
        <f t="shared" ref="T71:T100" si="9">R71/V71</f>
        <v>3.8739080896315989E-2</v>
      </c>
      <c r="U71" s="8">
        <f>Sheet2!D60</f>
        <v>8.7167256501000157E-2</v>
      </c>
      <c r="V71">
        <f t="shared" ref="V71:V100" si="10">B71-B70</f>
        <v>2633</v>
      </c>
      <c r="W71">
        <f t="shared" si="4"/>
        <v>6675</v>
      </c>
      <c r="X71" s="3">
        <f t="shared" si="5"/>
        <v>5.6779026217228468E-2</v>
      </c>
      <c r="Y71">
        <f t="shared" ref="Y71:Y100" si="11">E71-E70</f>
        <v>10</v>
      </c>
      <c r="AO71">
        <f>Sheet1!M72</f>
        <v>126509</v>
      </c>
      <c r="AP71">
        <f>Sheet1!Q72</f>
        <v>17899</v>
      </c>
      <c r="AQ71">
        <f>Sheet1!I72</f>
        <v>10518</v>
      </c>
      <c r="AS71">
        <v>9442</v>
      </c>
    </row>
    <row r="72" spans="1:45" x14ac:dyDescent="0.35">
      <c r="A72" s="14">
        <f t="shared" si="6"/>
        <v>43977</v>
      </c>
      <c r="B72">
        <v>139157</v>
      </c>
      <c r="C72">
        <v>18273</v>
      </c>
      <c r="D72">
        <f t="shared" ref="D72:D116" si="12">AQ72</f>
        <v>10679</v>
      </c>
      <c r="E72">
        <v>488</v>
      </c>
      <c r="F72">
        <f t="shared" si="1"/>
        <v>393</v>
      </c>
      <c r="G72">
        <v>393</v>
      </c>
      <c r="H72">
        <v>109</v>
      </c>
      <c r="N72">
        <f t="shared" si="2"/>
        <v>120884</v>
      </c>
      <c r="O72" s="3">
        <f t="shared" si="3"/>
        <v>0.13131211509302443</v>
      </c>
      <c r="R72">
        <f t="shared" si="7"/>
        <v>614</v>
      </c>
      <c r="S72">
        <f t="shared" si="8"/>
        <v>3558</v>
      </c>
      <c r="T72" s="3">
        <f t="shared" si="9"/>
        <v>0.14717162032598274</v>
      </c>
      <c r="U72" s="8">
        <f>Sheet2!D61</f>
        <v>9.7205206738131697E-2</v>
      </c>
      <c r="V72">
        <f t="shared" si="10"/>
        <v>4172</v>
      </c>
      <c r="W72">
        <f t="shared" si="4"/>
        <v>7106</v>
      </c>
      <c r="X72" s="3">
        <f t="shared" si="5"/>
        <v>5.5305375738812272E-2</v>
      </c>
      <c r="Y72">
        <f t="shared" si="11"/>
        <v>22</v>
      </c>
      <c r="AO72">
        <f>Sheet1!M73</f>
        <v>131452</v>
      </c>
      <c r="AP72">
        <f>Sheet1!Q73</f>
        <v>18289</v>
      </c>
      <c r="AQ72">
        <f>Sheet1!I73</f>
        <v>10679</v>
      </c>
      <c r="AS72">
        <v>9929</v>
      </c>
    </row>
    <row r="73" spans="1:45" x14ac:dyDescent="0.35">
      <c r="A73" s="14">
        <f t="shared" si="6"/>
        <v>43978</v>
      </c>
      <c r="B73">
        <v>142321</v>
      </c>
      <c r="C73">
        <v>18502</v>
      </c>
      <c r="D73">
        <f t="shared" si="12"/>
        <v>10905</v>
      </c>
      <c r="E73">
        <v>500</v>
      </c>
      <c r="F73">
        <f t="shared" si="1"/>
        <v>383</v>
      </c>
      <c r="G73">
        <v>383</v>
      </c>
      <c r="H73">
        <v>112</v>
      </c>
      <c r="N73">
        <f t="shared" si="2"/>
        <v>123819</v>
      </c>
      <c r="O73" s="3">
        <f t="shared" si="3"/>
        <v>0.13000189711989096</v>
      </c>
      <c r="R73">
        <f t="shared" si="7"/>
        <v>229</v>
      </c>
      <c r="S73">
        <f t="shared" si="8"/>
        <v>2935</v>
      </c>
      <c r="T73" s="3">
        <f t="shared" si="9"/>
        <v>7.2376738305941851E-2</v>
      </c>
      <c r="U73" s="8">
        <f>Sheet2!D62</f>
        <v>9.6318574637377696E-2</v>
      </c>
      <c r="V73">
        <f t="shared" si="10"/>
        <v>3164</v>
      </c>
      <c r="W73">
        <f t="shared" si="4"/>
        <v>7097</v>
      </c>
      <c r="X73" s="3">
        <f t="shared" si="5"/>
        <v>5.3966464703395799E-2</v>
      </c>
      <c r="Y73">
        <f t="shared" si="11"/>
        <v>12</v>
      </c>
      <c r="AO73">
        <f>Sheet1!M74</f>
        <v>134069</v>
      </c>
      <c r="AP73">
        <f>Sheet1!Q74</f>
        <v>18461</v>
      </c>
      <c r="AQ73">
        <f>Sheet1!I74</f>
        <v>10905</v>
      </c>
      <c r="AS73">
        <v>10148</v>
      </c>
    </row>
    <row r="74" spans="1:45" x14ac:dyDescent="0.35">
      <c r="A74" s="14">
        <f t="shared" si="6"/>
        <v>43979</v>
      </c>
      <c r="B74">
        <v>146275</v>
      </c>
      <c r="C74">
        <v>18792</v>
      </c>
      <c r="D74">
        <f t="shared" si="12"/>
        <v>11445</v>
      </c>
      <c r="E74">
        <v>520</v>
      </c>
      <c r="F74">
        <f t="shared" si="1"/>
        <v>376</v>
      </c>
      <c r="G74">
        <v>376</v>
      </c>
      <c r="H74">
        <v>117</v>
      </c>
      <c r="N74">
        <f t="shared" si="2"/>
        <v>127483</v>
      </c>
      <c r="O74" s="3">
        <f t="shared" si="3"/>
        <v>0.12847034694923945</v>
      </c>
      <c r="R74">
        <f t="shared" si="7"/>
        <v>290</v>
      </c>
      <c r="S74">
        <f t="shared" si="8"/>
        <v>3664</v>
      </c>
      <c r="T74" s="3">
        <f t="shared" si="9"/>
        <v>7.3343449671219016E-2</v>
      </c>
      <c r="U74" s="8">
        <f>Sheet2!D63</f>
        <v>9.4477030272015122E-2</v>
      </c>
      <c r="V74">
        <f t="shared" si="10"/>
        <v>3954</v>
      </c>
      <c r="W74">
        <f t="shared" si="4"/>
        <v>6827</v>
      </c>
      <c r="X74" s="3">
        <f t="shared" si="5"/>
        <v>5.5075435769737807E-2</v>
      </c>
      <c r="Y74">
        <f t="shared" si="11"/>
        <v>20</v>
      </c>
      <c r="AO74">
        <f>Sheet1!M75</f>
        <v>138465</v>
      </c>
      <c r="AP74">
        <f>Sheet1!Q75</f>
        <v>19253</v>
      </c>
      <c r="AQ74">
        <f>Sheet1!I75</f>
        <v>11445</v>
      </c>
      <c r="AS74">
        <v>10570</v>
      </c>
    </row>
    <row r="75" spans="1:45" x14ac:dyDescent="0.35">
      <c r="A75" s="14">
        <f t="shared" si="6"/>
        <v>43980</v>
      </c>
      <c r="B75">
        <v>150110</v>
      </c>
      <c r="C75">
        <v>19135</v>
      </c>
      <c r="D75">
        <f t="shared" si="12"/>
        <v>11872</v>
      </c>
      <c r="E75">
        <v>527</v>
      </c>
      <c r="F75">
        <f t="shared" si="1"/>
        <v>368</v>
      </c>
      <c r="G75">
        <v>368</v>
      </c>
      <c r="H75">
        <v>118</v>
      </c>
      <c r="N75">
        <f t="shared" si="2"/>
        <v>130975</v>
      </c>
      <c r="O75" s="3">
        <f t="shared" si="3"/>
        <v>0.12747318633002463</v>
      </c>
      <c r="R75">
        <f t="shared" si="7"/>
        <v>343</v>
      </c>
      <c r="S75">
        <f t="shared" si="8"/>
        <v>3492</v>
      </c>
      <c r="T75" s="3">
        <f t="shared" si="9"/>
        <v>8.9439374185136894E-2</v>
      </c>
      <c r="U75" s="8">
        <f>Sheet2!D64</f>
        <v>9.2016129032258059E-2</v>
      </c>
      <c r="V75">
        <f t="shared" si="10"/>
        <v>3835</v>
      </c>
      <c r="W75">
        <f t="shared" si="4"/>
        <v>6736</v>
      </c>
      <c r="X75" s="3">
        <f t="shared" si="5"/>
        <v>5.4631828978622329E-2</v>
      </c>
      <c r="Y75">
        <f t="shared" si="11"/>
        <v>7</v>
      </c>
      <c r="Z75">
        <v>69</v>
      </c>
      <c r="AC75">
        <v>59</v>
      </c>
      <c r="AF75">
        <v>6</v>
      </c>
      <c r="AI75">
        <f t="shared" ref="AI75:AI122" si="13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  <c r="AS75">
        <v>10902</v>
      </c>
    </row>
    <row r="76" spans="1:45" x14ac:dyDescent="0.35">
      <c r="A76" s="14">
        <f t="shared" si="6"/>
        <v>43981</v>
      </c>
      <c r="B76">
        <v>156713</v>
      </c>
      <c r="C76">
        <v>19551</v>
      </c>
      <c r="D76">
        <f t="shared" si="12"/>
        <v>12275</v>
      </c>
      <c r="E76">
        <v>534</v>
      </c>
      <c r="F76">
        <f t="shared" si="1"/>
        <v>341</v>
      </c>
      <c r="G76">
        <v>341</v>
      </c>
      <c r="H76">
        <v>116</v>
      </c>
      <c r="N76">
        <f t="shared" si="2"/>
        <v>137162</v>
      </c>
      <c r="O76" s="3">
        <f t="shared" si="3"/>
        <v>0.12475672088467453</v>
      </c>
      <c r="R76">
        <f t="shared" si="7"/>
        <v>416</v>
      </c>
      <c r="S76">
        <f t="shared" si="8"/>
        <v>6187</v>
      </c>
      <c r="T76" s="3">
        <f t="shared" si="9"/>
        <v>6.3001665909435109E-2</v>
      </c>
      <c r="U76" s="8">
        <f>Sheet2!D65</f>
        <v>8.4140305573488269E-2</v>
      </c>
      <c r="V76">
        <f t="shared" si="10"/>
        <v>6603</v>
      </c>
      <c r="W76">
        <f t="shared" si="4"/>
        <v>6742</v>
      </c>
      <c r="X76" s="3">
        <f t="shared" si="5"/>
        <v>5.0578463363986949E-2</v>
      </c>
      <c r="Y76">
        <f t="shared" si="11"/>
        <v>7</v>
      </c>
      <c r="Z76">
        <v>70</v>
      </c>
      <c r="AC76">
        <v>59</v>
      </c>
      <c r="AF76">
        <v>6</v>
      </c>
      <c r="AI76">
        <f t="shared" si="13"/>
        <v>5</v>
      </c>
      <c r="AO76">
        <f>Sheet1!M77</f>
        <v>145207</v>
      </c>
      <c r="AP76">
        <f>Sheet1!Q77</f>
        <v>19719</v>
      </c>
      <c r="AQ76">
        <f>Sheet1!I77</f>
        <v>12275</v>
      </c>
      <c r="AS76">
        <v>11111</v>
      </c>
    </row>
    <row r="77" spans="1:45" x14ac:dyDescent="0.35">
      <c r="A77" s="14">
        <v>43983</v>
      </c>
      <c r="B77">
        <v>159292</v>
      </c>
      <c r="C77">
        <v>19688</v>
      </c>
      <c r="D77">
        <f t="shared" si="12"/>
        <v>12784</v>
      </c>
      <c r="E77">
        <v>538</v>
      </c>
      <c r="F77">
        <v>339</v>
      </c>
      <c r="G77">
        <v>339</v>
      </c>
      <c r="H77">
        <v>125</v>
      </c>
      <c r="N77">
        <f t="shared" si="2"/>
        <v>139604</v>
      </c>
      <c r="O77" s="3">
        <f t="shared" si="3"/>
        <v>0.1235969163548703</v>
      </c>
      <c r="R77">
        <f t="shared" si="7"/>
        <v>137</v>
      </c>
      <c r="S77">
        <f t="shared" si="8"/>
        <v>2442</v>
      </c>
      <c r="T77" s="3">
        <f t="shared" si="9"/>
        <v>5.3121364870104694E-2</v>
      </c>
      <c r="U77" s="8">
        <f>Sheet2!D66</f>
        <v>7.9101707498144019E-2</v>
      </c>
      <c r="V77">
        <f t="shared" si="10"/>
        <v>2579</v>
      </c>
      <c r="W77">
        <f t="shared" si="4"/>
        <v>6366</v>
      </c>
      <c r="X77" s="3">
        <f t="shared" si="5"/>
        <v>5.3251649387370405E-2</v>
      </c>
      <c r="Y77">
        <f t="shared" si="11"/>
        <v>4</v>
      </c>
      <c r="Z77">
        <v>70</v>
      </c>
      <c r="AC77">
        <v>59</v>
      </c>
      <c r="AF77">
        <v>6</v>
      </c>
      <c r="AI77">
        <f t="shared" si="13"/>
        <v>5</v>
      </c>
      <c r="AO77">
        <f>Sheet1!M78</f>
        <v>148979</v>
      </c>
      <c r="AP77">
        <f>Sheet1!Q78</f>
        <v>20020</v>
      </c>
      <c r="AQ77">
        <f>Sheet1!I78</f>
        <v>12784</v>
      </c>
      <c r="AS77">
        <v>11185</v>
      </c>
    </row>
    <row r="78" spans="1:45" x14ac:dyDescent="0.35">
      <c r="A78" s="14">
        <f t="shared" ref="A78:A151" si="14">A77+1</f>
        <v>43984</v>
      </c>
      <c r="B78">
        <v>163969</v>
      </c>
      <c r="C78">
        <v>19956</v>
      </c>
      <c r="D78">
        <f t="shared" si="12"/>
        <v>13025</v>
      </c>
      <c r="E78">
        <v>560</v>
      </c>
      <c r="F78">
        <v>327</v>
      </c>
      <c r="H78">
        <v>114</v>
      </c>
      <c r="N78">
        <f t="shared" si="2"/>
        <v>144013</v>
      </c>
      <c r="O78" s="3">
        <f t="shared" si="3"/>
        <v>0.12170593221889503</v>
      </c>
      <c r="R78">
        <f t="shared" si="7"/>
        <v>268</v>
      </c>
      <c r="S78">
        <f t="shared" si="8"/>
        <v>4409</v>
      </c>
      <c r="T78" s="3">
        <f t="shared" si="9"/>
        <v>5.7301689116955316E-2</v>
      </c>
      <c r="U78" s="8">
        <f>Sheet2!D67</f>
        <v>7.9250621032293675E-2</v>
      </c>
      <c r="V78">
        <f t="shared" si="10"/>
        <v>4677</v>
      </c>
      <c r="W78">
        <f t="shared" si="4"/>
        <v>6371</v>
      </c>
      <c r="X78" s="3">
        <f t="shared" si="5"/>
        <v>5.1326322398367603E-2</v>
      </c>
      <c r="Y78">
        <f t="shared" si="11"/>
        <v>22</v>
      </c>
      <c r="Z78">
        <v>69</v>
      </c>
      <c r="AC78">
        <v>59</v>
      </c>
      <c r="AF78">
        <v>6</v>
      </c>
      <c r="AI78">
        <f t="shared" si="13"/>
        <v>4</v>
      </c>
      <c r="AO78">
        <f>Sheet1!M79</f>
        <v>154204</v>
      </c>
      <c r="AP78">
        <f>Sheet1!Q79</f>
        <v>20367</v>
      </c>
      <c r="AQ78">
        <f>Sheet1!I79</f>
        <v>13025</v>
      </c>
      <c r="AS78">
        <v>11604</v>
      </c>
    </row>
    <row r="79" spans="1:45" x14ac:dyDescent="0.35">
      <c r="A79" s="14">
        <f t="shared" si="14"/>
        <v>43985</v>
      </c>
      <c r="B79">
        <f>B78+3732</f>
        <v>167701</v>
      </c>
      <c r="C79">
        <f>C78+201</f>
        <v>20157</v>
      </c>
      <c r="D79">
        <f t="shared" si="12"/>
        <v>13243</v>
      </c>
      <c r="E79">
        <v>566</v>
      </c>
      <c r="F79">
        <v>314</v>
      </c>
      <c r="H79">
        <v>116</v>
      </c>
      <c r="N79">
        <f t="shared" si="2"/>
        <v>147544</v>
      </c>
      <c r="O79" s="3">
        <f t="shared" si="3"/>
        <v>0.12019606323158478</v>
      </c>
      <c r="R79">
        <f t="shared" si="7"/>
        <v>201</v>
      </c>
      <c r="S79">
        <f t="shared" si="8"/>
        <v>3531</v>
      </c>
      <c r="T79" s="3">
        <f t="shared" si="9"/>
        <v>5.3858520900321546E-2</v>
      </c>
      <c r="U79" s="8">
        <f>Sheet2!D68</f>
        <v>6.6003363228699555E-2</v>
      </c>
      <c r="V79">
        <f t="shared" si="10"/>
        <v>3732</v>
      </c>
      <c r="W79">
        <f t="shared" si="4"/>
        <v>6348</v>
      </c>
      <c r="X79" s="3">
        <f t="shared" si="5"/>
        <v>4.9464398235664779E-2</v>
      </c>
      <c r="Y79">
        <f t="shared" si="11"/>
        <v>6</v>
      </c>
      <c r="Z79">
        <v>69</v>
      </c>
      <c r="AC79">
        <v>59</v>
      </c>
      <c r="AF79">
        <v>6</v>
      </c>
      <c r="AI79">
        <f t="shared" si="13"/>
        <v>4</v>
      </c>
      <c r="AO79">
        <f>Sheet1!M80</f>
        <v>158728</v>
      </c>
      <c r="AP79">
        <f>Sheet1!Q80</f>
        <v>20633</v>
      </c>
      <c r="AQ79">
        <f>Sheet1!I80</f>
        <v>13243</v>
      </c>
      <c r="AS79">
        <v>11925</v>
      </c>
    </row>
    <row r="80" spans="1:45" x14ac:dyDescent="0.35">
      <c r="A80" s="14">
        <f t="shared" si="14"/>
        <v>43986</v>
      </c>
      <c r="B80">
        <v>174127</v>
      </c>
      <c r="C80">
        <v>20706</v>
      </c>
      <c r="D80">
        <f t="shared" si="12"/>
        <v>13650</v>
      </c>
      <c r="E80">
        <v>579</v>
      </c>
      <c r="F80">
        <v>310</v>
      </c>
      <c r="H80">
        <v>105</v>
      </c>
      <c r="N80">
        <f t="shared" si="2"/>
        <v>153421</v>
      </c>
      <c r="O80" s="4">
        <f t="shared" si="3"/>
        <v>0.11891320702705496</v>
      </c>
      <c r="R80">
        <f t="shared" si="7"/>
        <v>549</v>
      </c>
      <c r="S80">
        <f t="shared" si="8"/>
        <v>5877</v>
      </c>
      <c r="T80" s="3">
        <f t="shared" si="9"/>
        <v>8.5434173669467789E-2</v>
      </c>
      <c r="U80" s="8">
        <f>Sheet2!D69</f>
        <v>6.9295101553166066E-2</v>
      </c>
      <c r="V80">
        <f t="shared" si="10"/>
        <v>6426</v>
      </c>
      <c r="W80">
        <f t="shared" si="4"/>
        <v>6477</v>
      </c>
      <c r="X80" s="3">
        <f t="shared" si="5"/>
        <v>4.7861664350779681E-2</v>
      </c>
      <c r="Y80">
        <f t="shared" si="11"/>
        <v>13</v>
      </c>
      <c r="Z80">
        <v>70</v>
      </c>
      <c r="AC80">
        <v>61</v>
      </c>
      <c r="AF80">
        <v>6</v>
      </c>
      <c r="AI80">
        <f t="shared" si="13"/>
        <v>3</v>
      </c>
      <c r="AO80">
        <f>Sheet1!M81</f>
        <v>163773</v>
      </c>
      <c r="AP80">
        <f>Sheet1!Q81</f>
        <v>20964</v>
      </c>
      <c r="AQ80">
        <f>Sheet1!I81</f>
        <v>13650</v>
      </c>
      <c r="AS80">
        <v>12183</v>
      </c>
    </row>
    <row r="81" spans="1:45" x14ac:dyDescent="0.35">
      <c r="A81" s="14">
        <f t="shared" si="14"/>
        <v>43987</v>
      </c>
      <c r="B81">
        <v>179816</v>
      </c>
      <c r="C81">
        <v>21096</v>
      </c>
      <c r="D81">
        <f t="shared" si="12"/>
        <v>14027</v>
      </c>
      <c r="E81">
        <v>591</v>
      </c>
      <c r="F81">
        <v>299</v>
      </c>
      <c r="H81">
        <v>102</v>
      </c>
      <c r="N81">
        <f t="shared" si="2"/>
        <v>158720</v>
      </c>
      <c r="O81" s="4">
        <f t="shared" si="3"/>
        <v>0.11731992703652623</v>
      </c>
      <c r="R81">
        <f t="shared" si="7"/>
        <v>390</v>
      </c>
      <c r="S81">
        <f t="shared" si="8"/>
        <v>5299</v>
      </c>
      <c r="T81" s="3">
        <f t="shared" si="9"/>
        <v>6.8553348567410799E-2</v>
      </c>
      <c r="U81" s="8">
        <f>Sheet2!D70</f>
        <v>6.8692048537610684E-2</v>
      </c>
      <c r="V81">
        <f t="shared" si="10"/>
        <v>5689</v>
      </c>
      <c r="W81">
        <f t="shared" si="4"/>
        <v>6478</v>
      </c>
      <c r="X81" s="3">
        <f t="shared" si="5"/>
        <v>4.6156221055881443E-2</v>
      </c>
      <c r="Y81">
        <f t="shared" si="11"/>
        <v>12</v>
      </c>
      <c r="Z81">
        <v>71</v>
      </c>
      <c r="AC81">
        <v>61</v>
      </c>
      <c r="AF81">
        <v>6</v>
      </c>
      <c r="AI81">
        <f t="shared" si="13"/>
        <v>4</v>
      </c>
      <c r="AO81">
        <f>Sheet1!M82</f>
        <v>167899</v>
      </c>
      <c r="AP81">
        <f>Sheet1!Q82</f>
        <v>21246</v>
      </c>
      <c r="AQ81">
        <f>Sheet1!I82</f>
        <v>14027</v>
      </c>
      <c r="AS81">
        <v>12490</v>
      </c>
    </row>
    <row r="82" spans="1:45" x14ac:dyDescent="0.35">
      <c r="A82" s="14">
        <f t="shared" si="14"/>
        <v>43988</v>
      </c>
      <c r="B82">
        <v>184554</v>
      </c>
      <c r="C82">
        <v>21438</v>
      </c>
      <c r="D82">
        <f t="shared" si="12"/>
        <v>14398</v>
      </c>
      <c r="E82">
        <v>597</v>
      </c>
      <c r="F82">
        <v>288</v>
      </c>
      <c r="H82">
        <v>92</v>
      </c>
      <c r="N82">
        <f t="shared" si="2"/>
        <v>163116</v>
      </c>
      <c r="O82" s="4">
        <f t="shared" si="3"/>
        <v>0.11616112357358822</v>
      </c>
      <c r="R82">
        <f t="shared" si="7"/>
        <v>342</v>
      </c>
      <c r="S82">
        <f t="shared" si="8"/>
        <v>4396</v>
      </c>
      <c r="T82" s="3">
        <f t="shared" si="9"/>
        <v>7.2182355424229627E-2</v>
      </c>
      <c r="U82" s="8">
        <f>Sheet2!D71</f>
        <v>6.6862153060039481E-2</v>
      </c>
      <c r="V82">
        <f t="shared" si="10"/>
        <v>4738</v>
      </c>
      <c r="W82">
        <f t="shared" si="4"/>
        <v>6443</v>
      </c>
      <c r="X82" s="3">
        <f t="shared" si="5"/>
        <v>4.4699674064876613E-2</v>
      </c>
      <c r="Y82">
        <f t="shared" si="11"/>
        <v>6</v>
      </c>
      <c r="Z82">
        <v>71</v>
      </c>
      <c r="AC82">
        <v>61</v>
      </c>
      <c r="AF82">
        <v>6</v>
      </c>
      <c r="AI82">
        <f t="shared" si="13"/>
        <v>4</v>
      </c>
      <c r="AO82">
        <f>Sheet1!M83</f>
        <v>171630</v>
      </c>
      <c r="AP82">
        <f>Sheet1!Q83</f>
        <v>21468</v>
      </c>
      <c r="AQ82">
        <f>Sheet1!I83</f>
        <v>14398</v>
      </c>
      <c r="AS82">
        <v>12673</v>
      </c>
    </row>
    <row r="83" spans="1:45" x14ac:dyDescent="0.35">
      <c r="A83" s="14">
        <f t="shared" si="14"/>
        <v>43989</v>
      </c>
      <c r="B83">
        <v>187939</v>
      </c>
      <c r="C83">
        <v>21635</v>
      </c>
      <c r="D83">
        <f t="shared" si="12"/>
        <v>14733</v>
      </c>
      <c r="E83">
        <v>604</v>
      </c>
      <c r="F83">
        <v>269</v>
      </c>
      <c r="H83">
        <v>86</v>
      </c>
      <c r="N83">
        <f t="shared" si="2"/>
        <v>166304</v>
      </c>
      <c r="O83" s="4">
        <f t="shared" si="3"/>
        <v>0.11511713907172008</v>
      </c>
      <c r="R83">
        <f t="shared" si="7"/>
        <v>197</v>
      </c>
      <c r="S83">
        <f t="shared" si="8"/>
        <v>3188</v>
      </c>
      <c r="T83" s="3">
        <f t="shared" si="9"/>
        <v>5.8197932053175777E-2</v>
      </c>
      <c r="U83" s="8">
        <f>Sheet2!D72</f>
        <v>6.6739255748414786E-2</v>
      </c>
      <c r="V83">
        <f t="shared" si="10"/>
        <v>3385</v>
      </c>
      <c r="W83">
        <f t="shared" si="4"/>
        <v>6298</v>
      </c>
      <c r="X83" s="3">
        <f t="shared" si="5"/>
        <v>4.2711972054620517E-2</v>
      </c>
      <c r="Y83">
        <f t="shared" si="11"/>
        <v>7</v>
      </c>
      <c r="Z83">
        <v>71</v>
      </c>
      <c r="AC83">
        <v>61</v>
      </c>
      <c r="AF83">
        <v>6</v>
      </c>
      <c r="AI83">
        <f t="shared" si="13"/>
        <v>4</v>
      </c>
      <c r="AO83">
        <f>Sheet1!M84</f>
        <v>178589</v>
      </c>
      <c r="AP83">
        <f>Sheet1!Q84</f>
        <v>21857</v>
      </c>
      <c r="AQ83">
        <f>Sheet1!I84</f>
        <v>14733</v>
      </c>
      <c r="AS83">
        <v>12797</v>
      </c>
    </row>
    <row r="84" spans="1:45" x14ac:dyDescent="0.35">
      <c r="A84" s="14">
        <f t="shared" si="14"/>
        <v>43990</v>
      </c>
      <c r="B84">
        <v>192950</v>
      </c>
      <c r="C84">
        <v>21919</v>
      </c>
      <c r="D84">
        <f t="shared" si="12"/>
        <v>15165</v>
      </c>
      <c r="E84">
        <v>606</v>
      </c>
      <c r="F84">
        <v>265</v>
      </c>
      <c r="H84">
        <v>85</v>
      </c>
      <c r="N84">
        <f t="shared" si="2"/>
        <v>171031</v>
      </c>
      <c r="O84" s="4">
        <f t="shared" si="3"/>
        <v>0.11359937807722208</v>
      </c>
      <c r="R84">
        <f t="shared" si="7"/>
        <v>284</v>
      </c>
      <c r="S84">
        <f t="shared" si="8"/>
        <v>4727</v>
      </c>
      <c r="T84" s="3">
        <f t="shared" si="9"/>
        <v>5.6675314308521255E-2</v>
      </c>
      <c r="U84" s="8">
        <f>Sheet2!D73</f>
        <v>6.628439004100066E-2</v>
      </c>
      <c r="V84">
        <f t="shared" si="10"/>
        <v>5011</v>
      </c>
      <c r="W84">
        <f t="shared" si="4"/>
        <v>6148</v>
      </c>
      <c r="X84" s="3">
        <f t="shared" si="5"/>
        <v>4.3103448275862072E-2</v>
      </c>
      <c r="Y84">
        <f t="shared" si="11"/>
        <v>2</v>
      </c>
      <c r="Z84">
        <v>74</v>
      </c>
      <c r="AC84">
        <v>61</v>
      </c>
      <c r="AF84">
        <v>6</v>
      </c>
      <c r="AI84">
        <f t="shared" si="13"/>
        <v>7</v>
      </c>
      <c r="AO84">
        <f>Sheet1!M85</f>
        <v>184105</v>
      </c>
      <c r="AP84">
        <f>Sheet1!Q85</f>
        <v>22227</v>
      </c>
      <c r="AQ84">
        <f>Sheet1!I85</f>
        <v>15165</v>
      </c>
      <c r="AS84">
        <v>12844</v>
      </c>
    </row>
    <row r="85" spans="1:45" x14ac:dyDescent="0.35">
      <c r="A85" s="14">
        <f t="shared" si="14"/>
        <v>43991</v>
      </c>
      <c r="B85">
        <v>197340</v>
      </c>
      <c r="C85">
        <v>22179</v>
      </c>
      <c r="D85">
        <f t="shared" si="12"/>
        <v>15352</v>
      </c>
      <c r="E85">
        <v>622</v>
      </c>
      <c r="F85">
        <v>255</v>
      </c>
      <c r="H85">
        <v>82</v>
      </c>
      <c r="N85">
        <f t="shared" si="2"/>
        <v>175161</v>
      </c>
      <c r="O85" s="4">
        <f t="shared" si="3"/>
        <v>0.11238978412891457</v>
      </c>
      <c r="R85">
        <f t="shared" si="7"/>
        <v>260</v>
      </c>
      <c r="S85">
        <f t="shared" si="8"/>
        <v>4130</v>
      </c>
      <c r="T85" s="3">
        <f t="shared" si="9"/>
        <v>5.9225512528473807E-2</v>
      </c>
      <c r="U85" s="8">
        <f>Sheet2!D74</f>
        <v>6.6614725360342811E-2</v>
      </c>
      <c r="V85">
        <f t="shared" si="10"/>
        <v>4390</v>
      </c>
      <c r="W85">
        <f t="shared" si="4"/>
        <v>6205</v>
      </c>
      <c r="X85" s="3">
        <f t="shared" si="5"/>
        <v>4.1095890410958902E-2</v>
      </c>
      <c r="Y85">
        <f t="shared" si="11"/>
        <v>16</v>
      </c>
      <c r="Z85">
        <v>74</v>
      </c>
      <c r="AC85">
        <v>63</v>
      </c>
      <c r="AF85">
        <v>6</v>
      </c>
      <c r="AI85">
        <f t="shared" si="13"/>
        <v>5</v>
      </c>
      <c r="AO85">
        <f>Sheet1!M86</f>
        <v>186560</v>
      </c>
      <c r="AP85">
        <f>Sheet1!Q86</f>
        <v>22349</v>
      </c>
      <c r="AQ85">
        <f>Sheet1!I86</f>
        <v>15352</v>
      </c>
      <c r="AS85">
        <v>13244</v>
      </c>
    </row>
    <row r="86" spans="1:45" x14ac:dyDescent="0.35">
      <c r="A86" s="14">
        <f t="shared" si="14"/>
        <v>43992</v>
      </c>
      <c r="B86">
        <v>202594</v>
      </c>
      <c r="C86">
        <v>22454</v>
      </c>
      <c r="D86">
        <f t="shared" si="12"/>
        <v>15483</v>
      </c>
      <c r="E86">
        <v>629</v>
      </c>
      <c r="F86">
        <v>245</v>
      </c>
      <c r="H86">
        <v>73</v>
      </c>
      <c r="N86">
        <f t="shared" si="2"/>
        <v>180140</v>
      </c>
      <c r="O86" s="4">
        <f t="shared" si="3"/>
        <v>0.11083250244331026</v>
      </c>
      <c r="R86">
        <f t="shared" si="7"/>
        <v>275</v>
      </c>
      <c r="S86">
        <f t="shared" si="8"/>
        <v>4979</v>
      </c>
      <c r="T86" s="3">
        <f t="shared" si="9"/>
        <v>5.234107346783403E-2</v>
      </c>
      <c r="U86" s="8">
        <f>Sheet2!D75</f>
        <v>6.5829822600521601E-2</v>
      </c>
      <c r="V86">
        <f t="shared" si="10"/>
        <v>5254</v>
      </c>
      <c r="W86">
        <f t="shared" si="4"/>
        <v>6342</v>
      </c>
      <c r="X86" s="3">
        <f t="shared" si="5"/>
        <v>3.8631346578366449E-2</v>
      </c>
      <c r="Y86">
        <f t="shared" si="11"/>
        <v>7</v>
      </c>
      <c r="Z86">
        <v>74</v>
      </c>
      <c r="AC86">
        <v>63</v>
      </c>
      <c r="AF86">
        <v>6</v>
      </c>
      <c r="AI86">
        <f t="shared" si="13"/>
        <v>5</v>
      </c>
      <c r="AO86">
        <f>Sheet1!M87</f>
        <v>191575</v>
      </c>
      <c r="AP86">
        <f>Sheet1!Q87</f>
        <v>22615</v>
      </c>
      <c r="AQ86">
        <f>Sheet1!I87</f>
        <v>15483</v>
      </c>
      <c r="AS86">
        <v>13532</v>
      </c>
    </row>
    <row r="87" spans="1:45" x14ac:dyDescent="0.35">
      <c r="A87" s="14">
        <f t="shared" si="14"/>
        <v>43993</v>
      </c>
      <c r="B87">
        <v>207057</v>
      </c>
      <c r="C87">
        <v>22785</v>
      </c>
      <c r="D87">
        <f t="shared" si="12"/>
        <v>15906</v>
      </c>
      <c r="E87">
        <v>638</v>
      </c>
      <c r="F87">
        <v>242</v>
      </c>
      <c r="H87">
        <v>75</v>
      </c>
      <c r="N87">
        <f t="shared" si="2"/>
        <v>184272</v>
      </c>
      <c r="O87" s="4">
        <f t="shared" si="3"/>
        <v>0.11004216230313392</v>
      </c>
      <c r="R87">
        <f t="shared" si="7"/>
        <v>331</v>
      </c>
      <c r="S87">
        <f t="shared" si="8"/>
        <v>4132</v>
      </c>
      <c r="T87" s="3">
        <f t="shared" si="9"/>
        <v>7.4165359623571583E-2</v>
      </c>
      <c r="U87" s="8">
        <f>Sheet2!D76</f>
        <v>6.3133920437291227E-2</v>
      </c>
      <c r="V87">
        <f t="shared" si="10"/>
        <v>4463</v>
      </c>
      <c r="W87">
        <f t="shared" si="4"/>
        <v>6241</v>
      </c>
      <c r="X87" s="3">
        <f t="shared" si="5"/>
        <v>3.8775837205576029E-2</v>
      </c>
      <c r="Y87">
        <f t="shared" si="11"/>
        <v>9</v>
      </c>
      <c r="Z87">
        <v>74</v>
      </c>
      <c r="AC87">
        <v>64</v>
      </c>
      <c r="AF87">
        <v>6</v>
      </c>
      <c r="AI87">
        <f t="shared" si="13"/>
        <v>4</v>
      </c>
      <c r="AO87">
        <f>Sheet1!M88</f>
        <v>196354</v>
      </c>
      <c r="AP87">
        <f>Sheet1!Q88</f>
        <v>22916</v>
      </c>
      <c r="AQ87">
        <f>Sheet1!I88</f>
        <v>15906</v>
      </c>
      <c r="AS87">
        <v>13806</v>
      </c>
    </row>
    <row r="88" spans="1:45" x14ac:dyDescent="0.35">
      <c r="A88" s="14">
        <f t="shared" si="14"/>
        <v>43994</v>
      </c>
      <c r="B88">
        <v>212827</v>
      </c>
      <c r="C88">
        <v>23166</v>
      </c>
      <c r="D88">
        <f t="shared" si="12"/>
        <v>16256</v>
      </c>
      <c r="E88">
        <v>641</v>
      </c>
      <c r="F88">
        <v>225</v>
      </c>
      <c r="H88">
        <v>81</v>
      </c>
      <c r="N88">
        <f t="shared" si="2"/>
        <v>189661</v>
      </c>
      <c r="O88" s="4">
        <f t="shared" si="3"/>
        <v>0.10884897123015407</v>
      </c>
      <c r="R88">
        <f t="shared" si="7"/>
        <v>381</v>
      </c>
      <c r="S88">
        <f t="shared" si="8"/>
        <v>5389</v>
      </c>
      <c r="T88" s="3">
        <f t="shared" si="9"/>
        <v>6.6031195840554599E-2</v>
      </c>
      <c r="U88" s="8">
        <f>Sheet2!D77</f>
        <v>6.2706370603738154E-2</v>
      </c>
      <c r="V88">
        <f t="shared" si="10"/>
        <v>5770</v>
      </c>
      <c r="W88">
        <f t="shared" si="4"/>
        <v>6269</v>
      </c>
      <c r="X88" s="3">
        <f t="shared" si="5"/>
        <v>3.5890891689264633E-2</v>
      </c>
      <c r="Y88">
        <f t="shared" si="11"/>
        <v>3</v>
      </c>
      <c r="Z88">
        <v>74</v>
      </c>
      <c r="AC88">
        <v>65</v>
      </c>
      <c r="AF88">
        <v>6</v>
      </c>
      <c r="AI88">
        <f t="shared" si="13"/>
        <v>3</v>
      </c>
      <c r="AO88">
        <f>Sheet1!M89</f>
        <v>201690</v>
      </c>
      <c r="AP88">
        <f>Sheet1!Q89</f>
        <v>23221</v>
      </c>
      <c r="AQ88">
        <f>Sheet1!I89</f>
        <v>16256</v>
      </c>
      <c r="AS88">
        <v>14058</v>
      </c>
    </row>
    <row r="89" spans="1:45" ht="15" thickBot="1" x14ac:dyDescent="0.4">
      <c r="A89" s="14">
        <f t="shared" si="14"/>
        <v>43995</v>
      </c>
      <c r="B89">
        <v>218960</v>
      </c>
      <c r="C89">
        <v>23551</v>
      </c>
      <c r="D89">
        <f t="shared" si="12"/>
        <v>16599</v>
      </c>
      <c r="E89">
        <v>650</v>
      </c>
      <c r="F89">
        <v>200</v>
      </c>
      <c r="H89">
        <v>76</v>
      </c>
      <c r="N89">
        <f t="shared" si="2"/>
        <v>195409</v>
      </c>
      <c r="O89" s="4">
        <f t="shared" si="3"/>
        <v>0.10755845816587505</v>
      </c>
      <c r="R89">
        <f t="shared" si="7"/>
        <v>385</v>
      </c>
      <c r="S89">
        <f t="shared" si="8"/>
        <v>5748</v>
      </c>
      <c r="T89" s="3">
        <f t="shared" si="9"/>
        <v>6.2775150823414311E-2</v>
      </c>
      <c r="U89" s="8">
        <f>Sheet2!D78</f>
        <v>6.1413706911585188E-2</v>
      </c>
      <c r="V89">
        <f t="shared" si="10"/>
        <v>6133</v>
      </c>
      <c r="W89">
        <f t="shared" si="4"/>
        <v>6302</v>
      </c>
      <c r="X89" s="3">
        <f t="shared" si="5"/>
        <v>3.1735956839098696E-2</v>
      </c>
      <c r="Y89">
        <f t="shared" si="11"/>
        <v>9</v>
      </c>
      <c r="Z89">
        <v>74</v>
      </c>
      <c r="AC89">
        <v>65</v>
      </c>
      <c r="AF89">
        <v>6</v>
      </c>
      <c r="AI89">
        <f t="shared" si="13"/>
        <v>3</v>
      </c>
      <c r="AO89">
        <f>Sheet1!M90</f>
        <v>206070</v>
      </c>
      <c r="AP89">
        <f>Sheet1!Q90</f>
        <v>23472</v>
      </c>
      <c r="AQ89">
        <f>Sheet1!I90</f>
        <v>16599</v>
      </c>
      <c r="AS89">
        <v>14301</v>
      </c>
    </row>
    <row r="90" spans="1:45" ht="15" thickBot="1" x14ac:dyDescent="0.4">
      <c r="A90" s="14">
        <f t="shared" si="14"/>
        <v>43996</v>
      </c>
      <c r="B90" s="5">
        <v>224663</v>
      </c>
      <c r="C90" s="5">
        <v>23879</v>
      </c>
      <c r="D90">
        <f t="shared" si="12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2"/>
        <v>200784</v>
      </c>
      <c r="O90" s="4">
        <f t="shared" si="3"/>
        <v>0.10628808482037541</v>
      </c>
      <c r="R90">
        <f t="shared" si="7"/>
        <v>328</v>
      </c>
      <c r="S90">
        <f t="shared" si="8"/>
        <v>5375</v>
      </c>
      <c r="T90" s="3">
        <f t="shared" si="9"/>
        <v>5.7513589338944418E-2</v>
      </c>
      <c r="U90" s="8">
        <f>Sheet2!D79</f>
        <v>6.1104454852412594E-2</v>
      </c>
      <c r="V90">
        <f t="shared" si="10"/>
        <v>5703</v>
      </c>
      <c r="W90">
        <f t="shared" si="4"/>
        <v>6315</v>
      </c>
      <c r="X90" s="3">
        <f t="shared" si="5"/>
        <v>3.2145684877276329E-2</v>
      </c>
      <c r="Y90">
        <f t="shared" si="11"/>
        <v>1</v>
      </c>
      <c r="Z90">
        <v>74</v>
      </c>
      <c r="AC90">
        <v>65</v>
      </c>
      <c r="AF90">
        <v>6</v>
      </c>
      <c r="AI90">
        <f t="shared" si="13"/>
        <v>3</v>
      </c>
      <c r="AO90">
        <f>Sheet1!M91</f>
        <v>211534</v>
      </c>
      <c r="AP90">
        <f>Sheet1!Q91</f>
        <v>23802</v>
      </c>
      <c r="AQ90">
        <f>Sheet1!I91</f>
        <v>16913</v>
      </c>
      <c r="AS90" s="5">
        <v>14359</v>
      </c>
    </row>
    <row r="91" spans="1:45" x14ac:dyDescent="0.35">
      <c r="A91" s="14">
        <f t="shared" si="14"/>
        <v>43997</v>
      </c>
      <c r="B91">
        <v>227409</v>
      </c>
      <c r="C91">
        <v>24041</v>
      </c>
      <c r="D91">
        <f t="shared" si="12"/>
        <v>17270</v>
      </c>
      <c r="E91">
        <v>653</v>
      </c>
      <c r="F91">
        <v>197</v>
      </c>
      <c r="H91">
        <v>71</v>
      </c>
      <c r="N91" s="7">
        <f t="shared" si="2"/>
        <v>203368</v>
      </c>
      <c r="O91" s="4">
        <f t="shared" si="3"/>
        <v>0.1057170120795571</v>
      </c>
      <c r="R91">
        <f t="shared" si="7"/>
        <v>162</v>
      </c>
      <c r="S91">
        <f t="shared" si="8"/>
        <v>2584</v>
      </c>
      <c r="T91" s="3">
        <f t="shared" si="9"/>
        <v>5.8994901675163872E-2</v>
      </c>
      <c r="U91" s="8">
        <f>Sheet2!D80</f>
        <v>6.1580428915522796E-2</v>
      </c>
      <c r="V91">
        <f t="shared" si="10"/>
        <v>2746</v>
      </c>
      <c r="W91">
        <f t="shared" si="4"/>
        <v>6118</v>
      </c>
      <c r="X91" s="3">
        <f t="shared" si="5"/>
        <v>3.2200065380843412E-2</v>
      </c>
      <c r="Y91">
        <f t="shared" si="11"/>
        <v>2</v>
      </c>
      <c r="Z91">
        <v>74</v>
      </c>
      <c r="AC91">
        <v>66</v>
      </c>
      <c r="AF91">
        <v>6</v>
      </c>
      <c r="AI91">
        <f t="shared" si="13"/>
        <v>2</v>
      </c>
      <c r="AO91">
        <f>Sheet1!M92</f>
        <v>217163</v>
      </c>
      <c r="AP91">
        <f>Sheet1!Q92</f>
        <v>24114</v>
      </c>
      <c r="AQ91">
        <f>Sheet1!I92</f>
        <v>17270</v>
      </c>
      <c r="AS91">
        <v>14431</v>
      </c>
    </row>
    <row r="92" spans="1:45" x14ac:dyDescent="0.35">
      <c r="A92" s="14">
        <f t="shared" si="14"/>
        <v>43998</v>
      </c>
      <c r="B92">
        <v>230263</v>
      </c>
      <c r="C92">
        <v>24161</v>
      </c>
      <c r="D92">
        <f t="shared" si="12"/>
        <v>17432</v>
      </c>
      <c r="E92">
        <v>661</v>
      </c>
      <c r="F92">
        <v>193</v>
      </c>
      <c r="H92">
        <v>71</v>
      </c>
      <c r="N92" s="7">
        <f t="shared" si="2"/>
        <v>206102</v>
      </c>
      <c r="O92" s="4">
        <f t="shared" si="3"/>
        <v>0.1049278433790926</v>
      </c>
      <c r="R92">
        <f t="shared" si="7"/>
        <v>120</v>
      </c>
      <c r="S92">
        <f t="shared" si="8"/>
        <v>2734</v>
      </c>
      <c r="T92" s="3">
        <f t="shared" si="9"/>
        <v>4.2046250875963559E-2</v>
      </c>
      <c r="U92" s="8">
        <f>Sheet2!D81</f>
        <v>6.0201075236157094E-2</v>
      </c>
      <c r="V92">
        <f t="shared" si="10"/>
        <v>2854</v>
      </c>
      <c r="W92">
        <f t="shared" si="4"/>
        <v>6068</v>
      </c>
      <c r="X92" s="3">
        <f t="shared" si="5"/>
        <v>3.1806196440342785E-2</v>
      </c>
      <c r="Y92">
        <f t="shared" si="11"/>
        <v>8</v>
      </c>
      <c r="Z92">
        <v>74</v>
      </c>
      <c r="AC92">
        <v>66</v>
      </c>
      <c r="AF92">
        <v>6</v>
      </c>
      <c r="AI92">
        <f t="shared" si="13"/>
        <v>2</v>
      </c>
      <c r="AO92">
        <f>Sheet1!M93</f>
        <v>222351</v>
      </c>
      <c r="AP92">
        <f>Sheet1!Q93</f>
        <v>24388</v>
      </c>
      <c r="AQ92">
        <f>Sheet1!I93</f>
        <v>17432</v>
      </c>
      <c r="AS92">
        <v>14798</v>
      </c>
    </row>
    <row r="93" spans="1:45" x14ac:dyDescent="0.35">
      <c r="A93" s="14">
        <f t="shared" si="14"/>
        <v>43999</v>
      </c>
      <c r="B93">
        <v>234405</v>
      </c>
      <c r="C93">
        <v>24379</v>
      </c>
      <c r="D93">
        <f t="shared" si="12"/>
        <v>17586</v>
      </c>
      <c r="E93">
        <v>671</v>
      </c>
      <c r="F93">
        <v>188</v>
      </c>
      <c r="H93">
        <v>64</v>
      </c>
      <c r="N93" s="7">
        <f t="shared" si="2"/>
        <v>210026</v>
      </c>
      <c r="O93" s="4">
        <f t="shared" si="3"/>
        <v>0.10400375418613084</v>
      </c>
      <c r="R93">
        <f t="shared" si="7"/>
        <v>218</v>
      </c>
      <c r="S93">
        <f t="shared" si="8"/>
        <v>3924</v>
      </c>
      <c r="T93" s="3">
        <f t="shared" si="9"/>
        <v>5.2631578947368418E-2</v>
      </c>
      <c r="U93" s="8">
        <f>Sheet2!D82</f>
        <v>6.0513658797271386E-2</v>
      </c>
      <c r="V93">
        <f t="shared" si="10"/>
        <v>4142</v>
      </c>
      <c r="W93">
        <f t="shared" si="4"/>
        <v>6122</v>
      </c>
      <c r="X93" s="3">
        <f t="shared" si="5"/>
        <v>3.070891865403463E-2</v>
      </c>
      <c r="Y93">
        <f t="shared" si="11"/>
        <v>10</v>
      </c>
      <c r="Z93">
        <v>75</v>
      </c>
      <c r="AC93">
        <v>66</v>
      </c>
      <c r="AF93">
        <v>6</v>
      </c>
      <c r="AI93">
        <f t="shared" si="13"/>
        <v>3</v>
      </c>
      <c r="AO93">
        <f>Sheet1!M94</f>
        <v>225799</v>
      </c>
      <c r="AP93">
        <f>Sheet1!Q94</f>
        <v>24538</v>
      </c>
      <c r="AQ93">
        <f>Sheet1!I94</f>
        <v>17586</v>
      </c>
      <c r="AS93">
        <v>15155</v>
      </c>
    </row>
    <row r="94" spans="1:45" x14ac:dyDescent="0.35">
      <c r="A94" s="14">
        <f t="shared" si="14"/>
        <v>44000</v>
      </c>
      <c r="B94">
        <v>239596</v>
      </c>
      <c r="C94">
        <v>24735</v>
      </c>
      <c r="D94">
        <f t="shared" si="12"/>
        <v>18022</v>
      </c>
      <c r="E94">
        <v>677</v>
      </c>
      <c r="F94">
        <v>176</v>
      </c>
      <c r="H94">
        <v>63</v>
      </c>
      <c r="N94" s="7">
        <f t="shared" si="2"/>
        <v>214861</v>
      </c>
      <c r="O94" s="4">
        <f t="shared" si="3"/>
        <v>0.10323628107313979</v>
      </c>
      <c r="R94">
        <f t="shared" si="7"/>
        <v>356</v>
      </c>
      <c r="S94">
        <f t="shared" si="8"/>
        <v>4835</v>
      </c>
      <c r="T94" s="3">
        <f t="shared" si="9"/>
        <v>6.8580235022153727E-2</v>
      </c>
      <c r="U94" s="8">
        <f>Sheet2!D83</f>
        <v>5.9928086296444263E-2</v>
      </c>
      <c r="V94">
        <f t="shared" si="10"/>
        <v>5191</v>
      </c>
      <c r="W94">
        <f t="shared" si="4"/>
        <v>6036</v>
      </c>
      <c r="X94" s="3">
        <f t="shared" si="5"/>
        <v>2.9158383035122599E-2</v>
      </c>
      <c r="Y94">
        <f t="shared" si="11"/>
        <v>6</v>
      </c>
      <c r="Z94">
        <v>81</v>
      </c>
      <c r="AC94">
        <v>66</v>
      </c>
      <c r="AF94">
        <v>6</v>
      </c>
      <c r="AI94">
        <f t="shared" si="13"/>
        <v>9</v>
      </c>
      <c r="AO94">
        <f>Sheet1!M95</f>
        <v>228972</v>
      </c>
      <c r="AP94">
        <f>Sheet1!Q95</f>
        <v>24672</v>
      </c>
      <c r="AQ94">
        <f>Sheet1!I95</f>
        <v>18022</v>
      </c>
      <c r="AS94">
        <v>15417</v>
      </c>
    </row>
    <row r="95" spans="1:45" x14ac:dyDescent="0.35">
      <c r="A95" s="14">
        <f t="shared" si="14"/>
        <v>44001</v>
      </c>
      <c r="B95">
        <v>245278</v>
      </c>
      <c r="C95">
        <v>25127</v>
      </c>
      <c r="D95">
        <f t="shared" si="12"/>
        <v>18352</v>
      </c>
      <c r="E95">
        <v>680</v>
      </c>
      <c r="F95">
        <v>197</v>
      </c>
      <c r="H95">
        <v>60</v>
      </c>
      <c r="N95" s="7">
        <f t="shared" si="2"/>
        <v>220151</v>
      </c>
      <c r="O95" s="4">
        <f t="shared" si="3"/>
        <v>0.10244294229405002</v>
      </c>
      <c r="R95">
        <f t="shared" si="7"/>
        <v>392</v>
      </c>
      <c r="S95">
        <f t="shared" si="8"/>
        <v>5290</v>
      </c>
      <c r="T95" s="3">
        <f t="shared" si="9"/>
        <v>6.8989792326645552E-2</v>
      </c>
      <c r="U95" s="8">
        <f>Sheet2!D84</f>
        <v>6.0429570737419495E-2</v>
      </c>
      <c r="V95">
        <f t="shared" si="10"/>
        <v>5682</v>
      </c>
      <c r="W95">
        <f t="shared" si="4"/>
        <v>6095</v>
      </c>
      <c r="X95" s="3">
        <f t="shared" si="5"/>
        <v>3.2321575061525838E-2</v>
      </c>
      <c r="Y95">
        <f t="shared" si="11"/>
        <v>3</v>
      </c>
      <c r="Z95">
        <v>81</v>
      </c>
      <c r="AC95">
        <v>66</v>
      </c>
      <c r="AF95">
        <v>6</v>
      </c>
      <c r="AI95">
        <f t="shared" si="13"/>
        <v>9</v>
      </c>
      <c r="AO95">
        <f>Sheet1!M96</f>
        <v>232580</v>
      </c>
      <c r="AP95">
        <f>Sheet1!Q96</f>
        <v>24823</v>
      </c>
      <c r="AQ95">
        <f>Sheet1!I96</f>
        <v>18352</v>
      </c>
      <c r="AS95">
        <v>15674</v>
      </c>
    </row>
    <row r="96" spans="1:45" x14ac:dyDescent="0.35">
      <c r="A96" s="14">
        <f t="shared" si="14"/>
        <v>44002</v>
      </c>
      <c r="B96">
        <v>249207</v>
      </c>
      <c r="C96">
        <v>25424</v>
      </c>
      <c r="D96">
        <f t="shared" si="12"/>
        <v>18741</v>
      </c>
      <c r="E96">
        <v>681</v>
      </c>
      <c r="F96">
        <v>182</v>
      </c>
      <c r="H96">
        <v>58</v>
      </c>
      <c r="N96" s="7">
        <f t="shared" si="2"/>
        <v>223783</v>
      </c>
      <c r="O96" s="4">
        <f t="shared" si="3"/>
        <v>0.10201960619083733</v>
      </c>
      <c r="R96">
        <f t="shared" si="7"/>
        <v>297</v>
      </c>
      <c r="S96">
        <f t="shared" si="8"/>
        <v>3632</v>
      </c>
      <c r="T96" s="3">
        <f t="shared" si="9"/>
        <v>7.5591753626877062E-2</v>
      </c>
      <c r="U96" s="8">
        <f>Sheet2!D85</f>
        <v>6.1923496545111908E-2</v>
      </c>
      <c r="V96">
        <f t="shared" si="10"/>
        <v>3929</v>
      </c>
      <c r="W96">
        <f t="shared" si="4"/>
        <v>6002</v>
      </c>
      <c r="X96" s="3">
        <f t="shared" si="5"/>
        <v>3.0323225591469511E-2</v>
      </c>
      <c r="Y96">
        <f t="shared" si="11"/>
        <v>1</v>
      </c>
      <c r="Z96">
        <v>81</v>
      </c>
      <c r="AC96">
        <v>68</v>
      </c>
      <c r="AF96">
        <v>6</v>
      </c>
      <c r="AI96">
        <f t="shared" si="13"/>
        <v>7</v>
      </c>
      <c r="AO96">
        <f>Sheet1!M97</f>
        <v>238178</v>
      </c>
      <c r="AP96">
        <f>Sheet1!Q97</f>
        <v>25153</v>
      </c>
      <c r="AQ96">
        <f>Sheet1!I97</f>
        <v>18741</v>
      </c>
      <c r="AS96">
        <v>15904</v>
      </c>
    </row>
    <row r="97" spans="1:45" x14ac:dyDescent="0.35">
      <c r="A97" s="14">
        <f t="shared" si="14"/>
        <v>44003</v>
      </c>
      <c r="B97">
        <v>256960</v>
      </c>
      <c r="C97">
        <v>25865</v>
      </c>
      <c r="D97">
        <f t="shared" si="12"/>
        <v>19086</v>
      </c>
      <c r="E97">
        <v>685</v>
      </c>
      <c r="F97">
        <v>170</v>
      </c>
      <c r="H97">
        <v>53</v>
      </c>
      <c r="N97" s="7">
        <f t="shared" si="2"/>
        <v>231095</v>
      </c>
      <c r="O97" s="4">
        <f t="shared" si="3"/>
        <v>0.10065768991282691</v>
      </c>
      <c r="R97">
        <f t="shared" si="7"/>
        <v>441</v>
      </c>
      <c r="S97">
        <f t="shared" si="8"/>
        <v>7312</v>
      </c>
      <c r="T97" s="8">
        <f t="shared" si="9"/>
        <v>5.6881207274603378E-2</v>
      </c>
      <c r="U97" s="8">
        <f>Sheet2!D86</f>
        <v>6.149177942223736E-2</v>
      </c>
      <c r="V97">
        <f t="shared" si="10"/>
        <v>7753</v>
      </c>
      <c r="W97">
        <f t="shared" si="4"/>
        <v>6094</v>
      </c>
      <c r="X97" s="3">
        <f t="shared" si="5"/>
        <v>2.789629143419757E-2</v>
      </c>
      <c r="Y97">
        <f t="shared" si="11"/>
        <v>4</v>
      </c>
      <c r="Z97">
        <v>82</v>
      </c>
      <c r="AC97">
        <v>68</v>
      </c>
      <c r="AF97">
        <v>6</v>
      </c>
      <c r="AI97">
        <f t="shared" si="13"/>
        <v>8</v>
      </c>
      <c r="AO97">
        <f>Sheet1!M98</f>
        <v>243014</v>
      </c>
      <c r="AP97">
        <f>Sheet1!Q98</f>
        <v>25459</v>
      </c>
      <c r="AQ97">
        <f>Sheet1!I98</f>
        <v>19086</v>
      </c>
      <c r="AS97">
        <v>16018</v>
      </c>
    </row>
    <row r="98" spans="1:45" x14ac:dyDescent="0.35">
      <c r="A98" s="14">
        <f t="shared" si="14"/>
        <v>44004</v>
      </c>
      <c r="B98">
        <v>259002</v>
      </c>
      <c r="C98">
        <v>26048</v>
      </c>
      <c r="D98">
        <f t="shared" si="12"/>
        <v>19466</v>
      </c>
      <c r="E98">
        <v>686</v>
      </c>
      <c r="F98">
        <v>169</v>
      </c>
      <c r="H98">
        <v>51</v>
      </c>
      <c r="N98" s="7">
        <f t="shared" si="2"/>
        <v>232954</v>
      </c>
      <c r="O98" s="4">
        <f t="shared" si="3"/>
        <v>0.1005706519640775</v>
      </c>
      <c r="R98">
        <f t="shared" si="7"/>
        <v>183</v>
      </c>
      <c r="S98">
        <f t="shared" si="8"/>
        <v>1859</v>
      </c>
      <c r="T98" s="8">
        <f t="shared" si="9"/>
        <v>8.9618021547502452E-2</v>
      </c>
      <c r="U98" s="8">
        <f>Sheet2!D87</f>
        <v>6.3526730604880829E-2</v>
      </c>
      <c r="V98">
        <f t="shared" si="10"/>
        <v>2042</v>
      </c>
      <c r="W98">
        <f t="shared" si="4"/>
        <v>5896</v>
      </c>
      <c r="X98" s="3">
        <f t="shared" si="5"/>
        <v>2.8663500678426053E-2</v>
      </c>
      <c r="Y98">
        <f t="shared" si="11"/>
        <v>1</v>
      </c>
      <c r="Z98">
        <v>82</v>
      </c>
      <c r="AC98">
        <v>68</v>
      </c>
      <c r="AF98">
        <v>6</v>
      </c>
      <c r="AI98">
        <f t="shared" si="13"/>
        <v>8</v>
      </c>
      <c r="AO98">
        <f>Sheet1!M99</f>
        <v>249270</v>
      </c>
      <c r="AP98">
        <f>Sheet1!Q99</f>
        <v>25902</v>
      </c>
      <c r="AQ98">
        <f>Sheet1!I99</f>
        <v>19466</v>
      </c>
      <c r="AS98">
        <v>16101</v>
      </c>
    </row>
    <row r="99" spans="1:45" x14ac:dyDescent="0.35">
      <c r="A99" s="14">
        <f t="shared" si="14"/>
        <v>44005</v>
      </c>
      <c r="B99">
        <v>264265</v>
      </c>
      <c r="C99">
        <v>26343</v>
      </c>
      <c r="D99">
        <f t="shared" si="12"/>
        <v>19713</v>
      </c>
      <c r="E99">
        <v>688</v>
      </c>
      <c r="F99">
        <v>163</v>
      </c>
      <c r="H99">
        <v>47</v>
      </c>
      <c r="N99" s="7">
        <f t="shared" si="2"/>
        <v>237922</v>
      </c>
      <c r="O99" s="4">
        <f t="shared" si="3"/>
        <v>9.9684029288782089E-2</v>
      </c>
      <c r="R99">
        <f t="shared" si="7"/>
        <v>295</v>
      </c>
      <c r="S99">
        <f t="shared" si="8"/>
        <v>4968</v>
      </c>
      <c r="T99" s="8">
        <f t="shared" si="9"/>
        <v>5.6051681550446514E-2</v>
      </c>
      <c r="U99" s="8">
        <f>Sheet2!D88</f>
        <v>6.4172695723780954E-2</v>
      </c>
      <c r="V99">
        <f t="shared" si="10"/>
        <v>5263</v>
      </c>
      <c r="W99">
        <f t="shared" si="4"/>
        <v>5942</v>
      </c>
      <c r="X99" s="3">
        <f t="shared" si="5"/>
        <v>2.7431841130932347E-2</v>
      </c>
      <c r="Y99">
        <f t="shared" si="11"/>
        <v>2</v>
      </c>
      <c r="Z99">
        <v>82</v>
      </c>
      <c r="AC99">
        <v>68</v>
      </c>
      <c r="AF99">
        <v>6</v>
      </c>
      <c r="AI99">
        <f t="shared" si="13"/>
        <v>8</v>
      </c>
      <c r="AO99">
        <f>Sheet1!M100</f>
        <v>252919</v>
      </c>
      <c r="AP99">
        <f>Sheet1!Q100</f>
        <v>26065</v>
      </c>
      <c r="AQ99">
        <f>Sheet1!I100</f>
        <v>19713</v>
      </c>
      <c r="AS99">
        <v>16398</v>
      </c>
    </row>
    <row r="100" spans="1:45" x14ac:dyDescent="0.35">
      <c r="A100" s="14">
        <f t="shared" si="14"/>
        <v>44006</v>
      </c>
      <c r="B100">
        <v>268435</v>
      </c>
      <c r="C100">
        <v>26601</v>
      </c>
      <c r="D100">
        <f t="shared" si="12"/>
        <v>19954</v>
      </c>
      <c r="E100">
        <v>690</v>
      </c>
      <c r="F100">
        <v>140</v>
      </c>
      <c r="H100">
        <v>43</v>
      </c>
      <c r="N100" s="7">
        <f t="shared" si="2"/>
        <v>241834</v>
      </c>
      <c r="O100" s="4">
        <f t="shared" si="3"/>
        <v>9.9096615568014607E-2</v>
      </c>
      <c r="R100">
        <f t="shared" si="7"/>
        <v>258</v>
      </c>
      <c r="S100">
        <f t="shared" si="8"/>
        <v>3912</v>
      </c>
      <c r="T100" s="8">
        <f t="shared" si="9"/>
        <v>6.1870503597122303E-2</v>
      </c>
      <c r="U100" s="8">
        <f>Sheet2!D89</f>
        <v>6.5295327652071702E-2</v>
      </c>
      <c r="V100">
        <f t="shared" si="10"/>
        <v>4170</v>
      </c>
      <c r="W100">
        <f t="shared" si="4"/>
        <v>5957</v>
      </c>
      <c r="X100" s="3">
        <f t="shared" si="5"/>
        <v>2.3501762632197415E-2</v>
      </c>
      <c r="Y100">
        <f t="shared" si="11"/>
        <v>2</v>
      </c>
      <c r="Z100">
        <v>85</v>
      </c>
      <c r="AC100">
        <v>69</v>
      </c>
      <c r="AF100">
        <v>6</v>
      </c>
      <c r="AI100">
        <f t="shared" si="13"/>
        <v>10</v>
      </c>
      <c r="AO100">
        <f>Sheet1!M101</f>
        <v>258299</v>
      </c>
      <c r="AP100">
        <f>Sheet1!Q101</f>
        <v>26418</v>
      </c>
      <c r="AQ100">
        <f>Sheet1!I101</f>
        <v>19954</v>
      </c>
      <c r="AS100">
        <v>16727</v>
      </c>
    </row>
    <row r="101" spans="1:45" x14ac:dyDescent="0.35">
      <c r="A101" s="14">
        <f t="shared" si="14"/>
        <v>44007</v>
      </c>
      <c r="B101">
        <v>275442</v>
      </c>
      <c r="C101">
        <v>27062</v>
      </c>
      <c r="D101">
        <f t="shared" si="12"/>
        <v>20260</v>
      </c>
      <c r="E101">
        <v>694</v>
      </c>
      <c r="F101">
        <v>137</v>
      </c>
      <c r="H101">
        <v>42</v>
      </c>
      <c r="N101" s="7">
        <f t="shared" ref="N101:N132" si="15">B101-C101</f>
        <v>248380</v>
      </c>
      <c r="O101" s="4">
        <f t="shared" ref="O101:O132" si="16">C101/B101</f>
        <v>9.8249359211739676E-2</v>
      </c>
      <c r="R101">
        <f t="shared" ref="R101:R132" si="17">C101-C100</f>
        <v>461</v>
      </c>
      <c r="S101">
        <f t="shared" ref="S101:S122" si="18">N101-N100</f>
        <v>6546</v>
      </c>
      <c r="T101" s="8">
        <f t="shared" ref="T101:T122" si="19">R101/V101</f>
        <v>6.5791351505637224E-2</v>
      </c>
      <c r="U101" s="8">
        <f>Sheet2!D90</f>
        <v>6.4916587624839595E-2</v>
      </c>
      <c r="V101">
        <f t="shared" ref="V101:V132" si="20">B101-B100</f>
        <v>7007</v>
      </c>
      <c r="W101">
        <f t="shared" ref="W101:W132" si="21">C101-D101-E101</f>
        <v>6108</v>
      </c>
      <c r="X101" s="3">
        <f t="shared" ref="X101:X132" si="22">F101/W101</f>
        <v>2.2429600523903078E-2</v>
      </c>
      <c r="Y101">
        <f t="shared" ref="Y101:Y132" si="23">E101-E100</f>
        <v>4</v>
      </c>
      <c r="Z101">
        <v>85</v>
      </c>
      <c r="AC101">
        <v>70</v>
      </c>
      <c r="AF101">
        <v>6</v>
      </c>
      <c r="AI101">
        <f t="shared" si="13"/>
        <v>9</v>
      </c>
      <c r="AO101">
        <f>Sheet1!M102</f>
        <v>262529</v>
      </c>
      <c r="AP101">
        <f>Sheet1!Q102</f>
        <v>26618</v>
      </c>
      <c r="AQ101">
        <f>Sheet1!I102</f>
        <v>20260</v>
      </c>
      <c r="AS101">
        <v>16926</v>
      </c>
    </row>
    <row r="102" spans="1:45" x14ac:dyDescent="0.35">
      <c r="A102" s="14">
        <f t="shared" si="14"/>
        <v>44008</v>
      </c>
      <c r="B102">
        <v>282023</v>
      </c>
      <c r="C102">
        <v>27593</v>
      </c>
      <c r="D102">
        <f t="shared" si="12"/>
        <v>20655</v>
      </c>
      <c r="E102">
        <v>702</v>
      </c>
      <c r="F102">
        <v>141</v>
      </c>
      <c r="H102">
        <v>42</v>
      </c>
      <c r="N102" s="7">
        <f t="shared" si="15"/>
        <v>254430</v>
      </c>
      <c r="O102" s="4">
        <f t="shared" si="16"/>
        <v>9.7839537910028612E-2</v>
      </c>
      <c r="R102">
        <f t="shared" si="17"/>
        <v>531</v>
      </c>
      <c r="S102">
        <f t="shared" si="18"/>
        <v>6050</v>
      </c>
      <c r="T102" s="8">
        <f t="shared" si="19"/>
        <v>8.0686825710378357E-2</v>
      </c>
      <c r="U102" s="8">
        <f>Sheet2!D91</f>
        <v>6.7111171587971155E-2</v>
      </c>
      <c r="V102">
        <f t="shared" si="20"/>
        <v>6581</v>
      </c>
      <c r="W102">
        <f t="shared" si="21"/>
        <v>6236</v>
      </c>
      <c r="X102" s="3">
        <f t="shared" si="22"/>
        <v>2.2610647851186657E-2</v>
      </c>
      <c r="Y102">
        <f t="shared" si="23"/>
        <v>8</v>
      </c>
      <c r="Z102">
        <v>85</v>
      </c>
      <c r="AC102">
        <v>70</v>
      </c>
      <c r="AF102">
        <v>6</v>
      </c>
      <c r="AI102">
        <f t="shared" si="13"/>
        <v>9</v>
      </c>
      <c r="AO102">
        <f>Sheet1!M103</f>
        <v>266597</v>
      </c>
      <c r="AP102">
        <f>Sheet1!Q103</f>
        <v>26854</v>
      </c>
      <c r="AQ102">
        <f>Sheet1!I103</f>
        <v>20655</v>
      </c>
      <c r="AS102">
        <v>17206</v>
      </c>
    </row>
    <row r="103" spans="1:45" x14ac:dyDescent="0.35">
      <c r="A103" s="14">
        <f t="shared" si="14"/>
        <v>44009</v>
      </c>
      <c r="B103">
        <v>288212</v>
      </c>
      <c r="C103">
        <v>27934</v>
      </c>
      <c r="D103">
        <f t="shared" si="12"/>
        <v>20893</v>
      </c>
      <c r="E103">
        <v>704</v>
      </c>
      <c r="F103">
        <v>131</v>
      </c>
      <c r="H103">
        <v>40</v>
      </c>
      <c r="N103" s="7">
        <f t="shared" si="15"/>
        <v>260278</v>
      </c>
      <c r="O103" s="4">
        <f t="shared" si="16"/>
        <v>9.6921710407616615E-2</v>
      </c>
      <c r="R103">
        <f t="shared" si="17"/>
        <v>341</v>
      </c>
      <c r="S103">
        <f t="shared" si="18"/>
        <v>5848</v>
      </c>
      <c r="T103" s="8">
        <f t="shared" si="19"/>
        <v>5.5097754079819032E-2</v>
      </c>
      <c r="U103" s="8">
        <f>Sheet2!D92</f>
        <v>6.4350724266119722E-2</v>
      </c>
      <c r="V103">
        <f t="shared" si="20"/>
        <v>6189</v>
      </c>
      <c r="W103">
        <f t="shared" si="21"/>
        <v>6337</v>
      </c>
      <c r="X103" s="3">
        <f t="shared" si="22"/>
        <v>2.0672242385987059E-2</v>
      </c>
      <c r="Y103">
        <f t="shared" si="23"/>
        <v>2</v>
      </c>
      <c r="Z103">
        <v>85</v>
      </c>
      <c r="AC103">
        <v>70</v>
      </c>
      <c r="AF103">
        <v>6</v>
      </c>
      <c r="AI103">
        <f t="shared" si="13"/>
        <v>9</v>
      </c>
      <c r="AO103">
        <f>Sheet1!M104</f>
        <v>272740</v>
      </c>
      <c r="AP103">
        <f>Sheet1!Q104</f>
        <v>27239</v>
      </c>
      <c r="AQ103">
        <f>Sheet1!I104</f>
        <v>20893</v>
      </c>
      <c r="AS103">
        <v>17436</v>
      </c>
    </row>
    <row r="104" spans="1:45" x14ac:dyDescent="0.35">
      <c r="A104" s="14">
        <f t="shared" si="14"/>
        <v>44010</v>
      </c>
      <c r="B104">
        <v>295920</v>
      </c>
      <c r="C104">
        <v>28478</v>
      </c>
      <c r="D104">
        <f t="shared" si="12"/>
        <v>21195</v>
      </c>
      <c r="E104">
        <v>704</v>
      </c>
      <c r="F104">
        <v>118</v>
      </c>
      <c r="H104">
        <v>36</v>
      </c>
      <c r="N104" s="7">
        <f t="shared" si="15"/>
        <v>267442</v>
      </c>
      <c r="O104" s="4">
        <f t="shared" si="16"/>
        <v>9.6235469045688027E-2</v>
      </c>
      <c r="R104">
        <f t="shared" si="17"/>
        <v>544</v>
      </c>
      <c r="S104">
        <f t="shared" si="18"/>
        <v>7164</v>
      </c>
      <c r="T104" s="8">
        <f t="shared" si="19"/>
        <v>7.0576024909185256E-2</v>
      </c>
      <c r="U104" s="8">
        <f>Sheet2!D93</f>
        <v>6.7068788501026697E-2</v>
      </c>
      <c r="V104">
        <f t="shared" si="20"/>
        <v>7708</v>
      </c>
      <c r="W104">
        <f t="shared" si="21"/>
        <v>6579</v>
      </c>
      <c r="X104" s="3">
        <f t="shared" si="22"/>
        <v>1.7935856513147896E-2</v>
      </c>
      <c r="Y104">
        <f t="shared" si="23"/>
        <v>0</v>
      </c>
      <c r="Z104">
        <v>85</v>
      </c>
      <c r="AC104">
        <v>70</v>
      </c>
      <c r="AF104">
        <v>6</v>
      </c>
      <c r="AI104">
        <f t="shared" si="13"/>
        <v>9</v>
      </c>
      <c r="AO104">
        <f>Sheet1!M105</f>
        <v>279856</v>
      </c>
      <c r="AP104">
        <f>Sheet1!Q105</f>
        <v>27682</v>
      </c>
      <c r="AQ104">
        <f>Sheet1!I105</f>
        <v>21195</v>
      </c>
      <c r="AS104">
        <v>17573</v>
      </c>
    </row>
    <row r="105" spans="1:45" x14ac:dyDescent="0.35">
      <c r="A105" s="14">
        <f t="shared" si="14"/>
        <v>44011</v>
      </c>
      <c r="B105">
        <v>300437</v>
      </c>
      <c r="C105">
        <v>28735</v>
      </c>
      <c r="D105">
        <f t="shared" si="12"/>
        <v>21585</v>
      </c>
      <c r="E105">
        <v>707</v>
      </c>
      <c r="F105">
        <v>119</v>
      </c>
      <c r="H105">
        <v>35</v>
      </c>
      <c r="N105" s="7">
        <f t="shared" si="15"/>
        <v>271702</v>
      </c>
      <c r="O105" s="4">
        <f t="shared" si="16"/>
        <v>9.5644011889347846E-2</v>
      </c>
      <c r="R105">
        <f t="shared" si="17"/>
        <v>257</v>
      </c>
      <c r="S105">
        <f t="shared" si="18"/>
        <v>4260</v>
      </c>
      <c r="T105" s="8">
        <f t="shared" si="19"/>
        <v>5.6896170024352447E-2</v>
      </c>
      <c r="U105" s="8">
        <f>Sheet2!D94</f>
        <v>6.4848557982382038E-2</v>
      </c>
      <c r="V105">
        <f t="shared" si="20"/>
        <v>4517</v>
      </c>
      <c r="W105">
        <f t="shared" si="21"/>
        <v>6443</v>
      </c>
      <c r="X105" s="3">
        <f t="shared" si="22"/>
        <v>1.8469656992084433E-2</v>
      </c>
      <c r="Y105">
        <f t="shared" si="23"/>
        <v>3</v>
      </c>
      <c r="Z105">
        <v>85</v>
      </c>
      <c r="AC105">
        <v>70</v>
      </c>
      <c r="AF105">
        <v>6</v>
      </c>
      <c r="AI105">
        <f t="shared" si="13"/>
        <v>9</v>
      </c>
      <c r="AO105">
        <f>Sheet1!M106</f>
        <v>286241</v>
      </c>
      <c r="AP105">
        <f>Sheet1!Q106</f>
        <v>28071</v>
      </c>
      <c r="AQ105">
        <f>Sheet1!I106</f>
        <v>21585</v>
      </c>
      <c r="AS105">
        <v>17758</v>
      </c>
    </row>
    <row r="106" spans="1:45" x14ac:dyDescent="0.35">
      <c r="A106" s="14">
        <f t="shared" si="14"/>
        <v>44012</v>
      </c>
      <c r="B106">
        <v>303775</v>
      </c>
      <c r="C106">
        <v>28944</v>
      </c>
      <c r="D106">
        <f t="shared" si="12"/>
        <v>21829</v>
      </c>
      <c r="E106">
        <v>713</v>
      </c>
      <c r="F106">
        <v>133</v>
      </c>
      <c r="H106">
        <v>34</v>
      </c>
      <c r="N106" s="7">
        <f t="shared" si="15"/>
        <v>274831</v>
      </c>
      <c r="O106" s="4">
        <f t="shared" si="16"/>
        <v>9.5281046827421612E-2</v>
      </c>
      <c r="R106">
        <f t="shared" si="17"/>
        <v>209</v>
      </c>
      <c r="S106">
        <f t="shared" si="18"/>
        <v>3129</v>
      </c>
      <c r="T106" s="8">
        <f t="shared" si="19"/>
        <v>6.2612342720191727E-2</v>
      </c>
      <c r="U106" s="8">
        <f>Sheet2!D95</f>
        <v>6.583143507972665E-2</v>
      </c>
      <c r="V106">
        <f t="shared" si="20"/>
        <v>3338</v>
      </c>
      <c r="W106">
        <f t="shared" si="21"/>
        <v>6402</v>
      </c>
      <c r="X106" s="3">
        <f t="shared" si="22"/>
        <v>2.077475788815995E-2</v>
      </c>
      <c r="Y106">
        <f t="shared" si="23"/>
        <v>6</v>
      </c>
      <c r="Z106">
        <v>87</v>
      </c>
      <c r="AC106">
        <v>78</v>
      </c>
      <c r="AF106">
        <v>6</v>
      </c>
      <c r="AI106">
        <f t="shared" si="13"/>
        <v>3</v>
      </c>
      <c r="AO106">
        <f>Sheet1!M107</f>
        <v>292644</v>
      </c>
      <c r="AP106">
        <f>Sheet1!Q107</f>
        <v>28438</v>
      </c>
      <c r="AQ106">
        <f>Sheet1!I107</f>
        <v>21829</v>
      </c>
      <c r="AS106">
        <v>23078</v>
      </c>
    </row>
    <row r="107" spans="1:45" x14ac:dyDescent="0.35">
      <c r="A107" s="14">
        <f t="shared" si="14"/>
        <v>44013</v>
      </c>
      <c r="B107">
        <v>308680</v>
      </c>
      <c r="C107">
        <v>29347</v>
      </c>
      <c r="D107">
        <f t="shared" si="12"/>
        <v>22052</v>
      </c>
      <c r="E107">
        <v>717</v>
      </c>
      <c r="F107">
        <v>149</v>
      </c>
      <c r="H107">
        <v>37</v>
      </c>
      <c r="N107" s="7">
        <f t="shared" si="15"/>
        <v>279333</v>
      </c>
      <c r="O107" s="4">
        <f t="shared" si="16"/>
        <v>9.5072567059738239E-2</v>
      </c>
      <c r="R107">
        <f t="shared" si="17"/>
        <v>403</v>
      </c>
      <c r="S107">
        <f t="shared" si="18"/>
        <v>4502</v>
      </c>
      <c r="T107" s="8">
        <f t="shared" si="19"/>
        <v>8.2161060142711517E-2</v>
      </c>
      <c r="U107" s="8">
        <f>Sheet2!D96</f>
        <v>6.8232078519070691E-2</v>
      </c>
      <c r="V107">
        <f t="shared" si="20"/>
        <v>4905</v>
      </c>
      <c r="W107">
        <f t="shared" si="21"/>
        <v>6578</v>
      </c>
      <c r="X107" s="3">
        <f t="shared" si="22"/>
        <v>2.2651261781696564E-2</v>
      </c>
      <c r="Y107">
        <f t="shared" si="23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3"/>
        <v>4</v>
      </c>
      <c r="AO107">
        <f>Sheet1!M108</f>
        <v>297214</v>
      </c>
      <c r="AP107">
        <f>Sheet1!Q108</f>
        <v>28677</v>
      </c>
      <c r="AQ107">
        <f>Sheet1!I108</f>
        <v>22052</v>
      </c>
      <c r="AS107">
        <v>23503</v>
      </c>
    </row>
    <row r="108" spans="1:45" x14ac:dyDescent="0.35">
      <c r="A108" s="14">
        <f t="shared" si="14"/>
        <v>44014</v>
      </c>
      <c r="B108">
        <v>316405</v>
      </c>
      <c r="C108">
        <v>30060</v>
      </c>
      <c r="D108">
        <f t="shared" si="12"/>
        <v>22436</v>
      </c>
      <c r="E108">
        <v>717</v>
      </c>
      <c r="F108">
        <v>145</v>
      </c>
      <c r="H108">
        <v>36</v>
      </c>
      <c r="N108" s="7">
        <f t="shared" si="15"/>
        <v>286345</v>
      </c>
      <c r="O108" s="4">
        <f t="shared" si="16"/>
        <v>9.5004819772127491E-2</v>
      </c>
      <c r="R108">
        <f t="shared" si="17"/>
        <v>713</v>
      </c>
      <c r="S108">
        <f t="shared" si="18"/>
        <v>7012</v>
      </c>
      <c r="T108" s="8">
        <f t="shared" si="19"/>
        <v>9.229773462783171E-2</v>
      </c>
      <c r="U108" s="8">
        <f>Sheet2!D97</f>
        <v>7.3187998925859921E-2</v>
      </c>
      <c r="V108">
        <f t="shared" si="20"/>
        <v>7725</v>
      </c>
      <c r="W108">
        <f t="shared" si="21"/>
        <v>6907</v>
      </c>
      <c r="X108" s="3">
        <f t="shared" si="22"/>
        <v>2.0993195309106705E-2</v>
      </c>
      <c r="Y108">
        <f t="shared" si="23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3"/>
        <v>5</v>
      </c>
      <c r="AO108">
        <f>Sheet1!M109</f>
        <v>302720</v>
      </c>
      <c r="AP108">
        <f>Sheet1!Q109</f>
        <v>28964</v>
      </c>
      <c r="AQ108">
        <f>Sheet1!I109</f>
        <v>22436</v>
      </c>
      <c r="AS108">
        <v>23916</v>
      </c>
    </row>
    <row r="109" spans="1:45" x14ac:dyDescent="0.35">
      <c r="A109" s="14">
        <f t="shared" si="14"/>
        <v>44015</v>
      </c>
      <c r="B109">
        <v>320924</v>
      </c>
      <c r="C109">
        <v>30355</v>
      </c>
      <c r="D109">
        <f t="shared" si="12"/>
        <v>22791</v>
      </c>
      <c r="E109">
        <v>720</v>
      </c>
      <c r="F109">
        <v>146</v>
      </c>
      <c r="H109">
        <v>40</v>
      </c>
      <c r="N109" s="7">
        <f t="shared" si="15"/>
        <v>290569</v>
      </c>
      <c r="O109" s="4">
        <f t="shared" si="16"/>
        <v>9.4586257182385863E-2</v>
      </c>
      <c r="R109">
        <f t="shared" si="17"/>
        <v>295</v>
      </c>
      <c r="S109">
        <f t="shared" si="18"/>
        <v>4224</v>
      </c>
      <c r="T109" s="8">
        <f t="shared" si="19"/>
        <v>6.5279929187873426E-2</v>
      </c>
      <c r="U109" s="8">
        <f>Sheet2!D98</f>
        <v>7.1000745482121277E-2</v>
      </c>
      <c r="V109">
        <f t="shared" si="20"/>
        <v>4519</v>
      </c>
      <c r="W109">
        <f t="shared" si="21"/>
        <v>6844</v>
      </c>
      <c r="X109" s="3">
        <f t="shared" si="22"/>
        <v>2.1332554061952076E-2</v>
      </c>
      <c r="Y109">
        <f t="shared" si="23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3"/>
        <v>6</v>
      </c>
      <c r="AQ109">
        <f>Sheet1!I110</f>
        <v>22791</v>
      </c>
      <c r="AS109">
        <v>24243</v>
      </c>
    </row>
    <row r="110" spans="1:45" x14ac:dyDescent="0.35">
      <c r="A110" s="14">
        <f t="shared" si="14"/>
        <v>44016</v>
      </c>
      <c r="B110">
        <v>327936</v>
      </c>
      <c r="C110">
        <v>30922</v>
      </c>
      <c r="D110">
        <f t="shared" si="12"/>
        <v>23120</v>
      </c>
      <c r="E110">
        <v>721</v>
      </c>
      <c r="F110">
        <v>134</v>
      </c>
      <c r="H110">
        <v>40</v>
      </c>
      <c r="N110" s="7">
        <f t="shared" si="15"/>
        <v>297014</v>
      </c>
      <c r="O110" s="4">
        <f t="shared" si="16"/>
        <v>9.429278883684622E-2</v>
      </c>
      <c r="R110">
        <f t="shared" si="17"/>
        <v>567</v>
      </c>
      <c r="S110">
        <f t="shared" si="18"/>
        <v>6445</v>
      </c>
      <c r="T110" s="8">
        <f t="shared" si="19"/>
        <v>8.0861380490587567E-2</v>
      </c>
      <c r="U110" s="8">
        <f>Sheet2!D99</f>
        <v>7.5219011177122139E-2</v>
      </c>
      <c r="V110">
        <f t="shared" si="20"/>
        <v>7012</v>
      </c>
      <c r="W110">
        <f t="shared" si="21"/>
        <v>7081</v>
      </c>
      <c r="X110" s="3">
        <f t="shared" si="22"/>
        <v>1.8923880807795508E-2</v>
      </c>
      <c r="Y110">
        <f t="shared" si="23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3"/>
        <v>7</v>
      </c>
      <c r="AQ110">
        <f>Sheet1!I111</f>
        <v>23120</v>
      </c>
      <c r="AS110">
        <v>24526</v>
      </c>
    </row>
    <row r="111" spans="1:45" x14ac:dyDescent="0.35">
      <c r="A111" s="14">
        <f t="shared" si="14"/>
        <v>44017</v>
      </c>
      <c r="B111">
        <v>332114</v>
      </c>
      <c r="C111">
        <v>31243</v>
      </c>
      <c r="D111">
        <f t="shared" si="12"/>
        <v>23576</v>
      </c>
      <c r="E111">
        <v>721</v>
      </c>
      <c r="F111">
        <v>141</v>
      </c>
      <c r="H111">
        <v>43</v>
      </c>
      <c r="N111" s="7">
        <f t="shared" si="15"/>
        <v>300871</v>
      </c>
      <c r="O111" s="4">
        <f t="shared" si="16"/>
        <v>9.4073119471025007E-2</v>
      </c>
      <c r="R111">
        <f t="shared" si="17"/>
        <v>321</v>
      </c>
      <c r="S111">
        <f t="shared" si="18"/>
        <v>3857</v>
      </c>
      <c r="T111" s="8">
        <f t="shared" si="19"/>
        <v>7.6831019626615607E-2</v>
      </c>
      <c r="U111" s="8">
        <f>Sheet2!D100</f>
        <v>7.6393877438249436E-2</v>
      </c>
      <c r="V111">
        <f t="shared" si="20"/>
        <v>4178</v>
      </c>
      <c r="W111">
        <f t="shared" si="21"/>
        <v>6946</v>
      </c>
      <c r="X111" s="3">
        <f t="shared" si="22"/>
        <v>2.0299452922545348E-2</v>
      </c>
      <c r="Y111">
        <f t="shared" si="23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3"/>
        <v>8</v>
      </c>
      <c r="AQ111">
        <f>Sheet1!I112</f>
        <v>23576</v>
      </c>
      <c r="AS111">
        <v>24671</v>
      </c>
    </row>
    <row r="112" spans="1:45" x14ac:dyDescent="0.35">
      <c r="A112" s="14">
        <f t="shared" si="14"/>
        <v>44018</v>
      </c>
      <c r="B112">
        <v>335716</v>
      </c>
      <c r="C112">
        <v>31656</v>
      </c>
      <c r="D112">
        <f t="shared" si="12"/>
        <v>23862</v>
      </c>
      <c r="E112">
        <v>721</v>
      </c>
      <c r="F112">
        <v>151</v>
      </c>
      <c r="H112">
        <v>41</v>
      </c>
      <c r="N112" s="7">
        <f t="shared" si="15"/>
        <v>304060</v>
      </c>
      <c r="O112" s="4">
        <f t="shared" si="16"/>
        <v>9.4293986583898301E-2</v>
      </c>
      <c r="R112">
        <f t="shared" si="17"/>
        <v>413</v>
      </c>
      <c r="S112">
        <f t="shared" si="18"/>
        <v>3189</v>
      </c>
      <c r="T112" s="8">
        <f t="shared" si="19"/>
        <v>0.11465852304275402</v>
      </c>
      <c r="U112" s="8">
        <f>Sheet2!D101</f>
        <v>8.2797131437965923E-2</v>
      </c>
      <c r="V112">
        <f t="shared" si="20"/>
        <v>3602</v>
      </c>
      <c r="W112">
        <f t="shared" si="21"/>
        <v>7073</v>
      </c>
      <c r="X112" s="3">
        <f t="shared" si="22"/>
        <v>2.1348791177718082E-2</v>
      </c>
      <c r="Y112">
        <f t="shared" si="23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3"/>
        <v>9</v>
      </c>
      <c r="AQ112">
        <f>Sheet1!I113</f>
        <v>23862</v>
      </c>
      <c r="AS112">
        <v>24958</v>
      </c>
    </row>
    <row r="113" spans="1:46" x14ac:dyDescent="0.35">
      <c r="A113" s="14">
        <f t="shared" si="14"/>
        <v>44019</v>
      </c>
      <c r="B113">
        <v>339040</v>
      </c>
      <c r="C113">
        <v>31929</v>
      </c>
      <c r="D113">
        <f t="shared" si="12"/>
        <v>24045</v>
      </c>
      <c r="E113">
        <v>725</v>
      </c>
      <c r="F113">
        <v>165</v>
      </c>
      <c r="H113">
        <v>44</v>
      </c>
      <c r="N113" s="7">
        <f t="shared" si="15"/>
        <v>307111</v>
      </c>
      <c r="O113" s="4">
        <f t="shared" si="16"/>
        <v>9.4174728645587541E-2</v>
      </c>
      <c r="R113">
        <f t="shared" si="17"/>
        <v>273</v>
      </c>
      <c r="S113">
        <f t="shared" si="18"/>
        <v>3051</v>
      </c>
      <c r="T113" s="8">
        <f t="shared" si="19"/>
        <v>8.2129963898916969E-2</v>
      </c>
      <c r="U113" s="8">
        <f>Sheet2!D102</f>
        <v>8.4644831986388766E-2</v>
      </c>
      <c r="V113">
        <f t="shared" si="20"/>
        <v>3324</v>
      </c>
      <c r="W113">
        <f t="shared" si="21"/>
        <v>7159</v>
      </c>
      <c r="X113" s="3">
        <f t="shared" si="22"/>
        <v>2.3047911719513897E-2</v>
      </c>
      <c r="Y113">
        <f t="shared" si="23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3"/>
        <v>9</v>
      </c>
      <c r="AQ113">
        <f>Sheet1!I114</f>
        <v>24045</v>
      </c>
      <c r="AS113">
        <v>25415</v>
      </c>
    </row>
    <row r="114" spans="1:46" x14ac:dyDescent="0.35">
      <c r="A114" s="14">
        <f t="shared" si="14"/>
        <v>44020</v>
      </c>
      <c r="B114">
        <v>344474</v>
      </c>
      <c r="C114">
        <v>32343</v>
      </c>
      <c r="D114">
        <f t="shared" si="12"/>
        <v>24235</v>
      </c>
      <c r="E114">
        <v>732</v>
      </c>
      <c r="F114">
        <v>165</v>
      </c>
      <c r="H114">
        <v>44</v>
      </c>
      <c r="N114" s="7">
        <f t="shared" si="15"/>
        <v>312131</v>
      </c>
      <c r="O114" s="4">
        <f t="shared" si="16"/>
        <v>9.3890975806592086E-2</v>
      </c>
      <c r="R114">
        <f t="shared" si="17"/>
        <v>414</v>
      </c>
      <c r="S114">
        <f t="shared" si="18"/>
        <v>5020</v>
      </c>
      <c r="T114" s="8">
        <f t="shared" si="19"/>
        <v>7.6186970923813033E-2</v>
      </c>
      <c r="U114" s="8">
        <f>Sheet2!D103</f>
        <v>8.370117896854222E-2</v>
      </c>
      <c r="V114">
        <f t="shared" si="20"/>
        <v>5434</v>
      </c>
      <c r="W114">
        <f t="shared" si="21"/>
        <v>7376</v>
      </c>
      <c r="X114" s="3">
        <f t="shared" si="22"/>
        <v>2.2369848156182214E-2</v>
      </c>
      <c r="Y114">
        <f t="shared" si="23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3"/>
        <v>10</v>
      </c>
      <c r="AQ114">
        <f>Sheet1!I115</f>
        <v>24235</v>
      </c>
      <c r="AS114">
        <v>25868</v>
      </c>
    </row>
    <row r="115" spans="1:46" x14ac:dyDescent="0.35">
      <c r="A115" s="14">
        <f t="shared" si="14"/>
        <v>44021</v>
      </c>
      <c r="B115">
        <v>352106</v>
      </c>
      <c r="C115">
        <v>33012</v>
      </c>
      <c r="D115">
        <f t="shared" si="12"/>
        <v>24651</v>
      </c>
      <c r="E115">
        <v>739</v>
      </c>
      <c r="F115">
        <v>168</v>
      </c>
      <c r="H115">
        <v>49</v>
      </c>
      <c r="N115" s="7">
        <f t="shared" si="15"/>
        <v>319094</v>
      </c>
      <c r="O115" s="4">
        <f t="shared" si="16"/>
        <v>9.3755857611060311E-2</v>
      </c>
      <c r="R115">
        <f t="shared" si="17"/>
        <v>669</v>
      </c>
      <c r="S115">
        <f t="shared" si="18"/>
        <v>6963</v>
      </c>
      <c r="T115" s="8">
        <f t="shared" si="19"/>
        <v>8.765723270440251E-2</v>
      </c>
      <c r="U115" s="8">
        <f>Sheet2!D104</f>
        <v>8.2686759474524529E-2</v>
      </c>
      <c r="V115">
        <f t="shared" si="20"/>
        <v>7632</v>
      </c>
      <c r="W115">
        <f t="shared" si="21"/>
        <v>7622</v>
      </c>
      <c r="X115" s="3">
        <f t="shared" si="22"/>
        <v>2.2041458934662819E-2</v>
      </c>
      <c r="Y115">
        <f t="shared" si="23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3"/>
        <v>15</v>
      </c>
      <c r="AQ115">
        <f>Sheet1!I116</f>
        <v>24651</v>
      </c>
      <c r="AS115">
        <v>26232</v>
      </c>
    </row>
    <row r="116" spans="1:46" x14ac:dyDescent="0.35">
      <c r="A116" s="14">
        <f t="shared" si="14"/>
        <v>44022</v>
      </c>
      <c r="B116">
        <v>361252</v>
      </c>
      <c r="C116">
        <v>33756</v>
      </c>
      <c r="D116">
        <f t="shared" si="12"/>
        <v>25051</v>
      </c>
      <c r="E116">
        <v>742</v>
      </c>
      <c r="F116">
        <v>169</v>
      </c>
      <c r="H116">
        <v>54</v>
      </c>
      <c r="N116" s="7">
        <f t="shared" si="15"/>
        <v>327496</v>
      </c>
      <c r="O116" s="4">
        <f t="shared" si="16"/>
        <v>9.3441697208596769E-2</v>
      </c>
      <c r="R116">
        <f t="shared" si="17"/>
        <v>744</v>
      </c>
      <c r="S116">
        <f t="shared" si="18"/>
        <v>8402</v>
      </c>
      <c r="T116" s="8">
        <f t="shared" si="19"/>
        <v>8.1347036956046365E-2</v>
      </c>
      <c r="U116" s="8">
        <f>Sheet2!D105</f>
        <v>8.433346558222575E-2</v>
      </c>
      <c r="V116">
        <f t="shared" si="20"/>
        <v>9146</v>
      </c>
      <c r="W116">
        <f t="shared" si="21"/>
        <v>7963</v>
      </c>
      <c r="X116" s="3">
        <f t="shared" si="22"/>
        <v>2.1223157101594878E-2</v>
      </c>
      <c r="Y116">
        <f t="shared" si="23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3"/>
        <v>19</v>
      </c>
      <c r="AQ116">
        <f>Sheet1!I117</f>
        <v>25051</v>
      </c>
      <c r="AS116">
        <v>25750</v>
      </c>
    </row>
    <row r="117" spans="1:46" x14ac:dyDescent="0.35">
      <c r="A117" s="14">
        <f t="shared" si="14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5"/>
        <v>333323</v>
      </c>
      <c r="O117" s="4">
        <f t="shared" si="16"/>
        <v>9.3792649705564099E-2</v>
      </c>
      <c r="R117">
        <f t="shared" si="17"/>
        <v>743</v>
      </c>
      <c r="S117">
        <f t="shared" si="18"/>
        <v>5827</v>
      </c>
      <c r="T117" s="8">
        <f t="shared" si="19"/>
        <v>0.11308980213089802</v>
      </c>
      <c r="U117" s="8">
        <f>Sheet2!D106</f>
        <v>8.9680589680589687E-2</v>
      </c>
      <c r="V117">
        <f t="shared" si="20"/>
        <v>6570</v>
      </c>
      <c r="W117">
        <f t="shared" si="21"/>
        <v>7670</v>
      </c>
      <c r="X117" s="3">
        <f t="shared" si="22"/>
        <v>2.3207301173402868E-2</v>
      </c>
      <c r="Y117">
        <f t="shared" si="23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3"/>
        <v>23</v>
      </c>
      <c r="AQ117">
        <f>Sheet1!I118</f>
        <v>25371</v>
      </c>
      <c r="AS117">
        <v>26081</v>
      </c>
    </row>
    <row r="118" spans="1:46" x14ac:dyDescent="0.35">
      <c r="A118" s="14">
        <f t="shared" si="14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5"/>
        <v>339815</v>
      </c>
      <c r="O118" s="4">
        <f t="shared" si="16"/>
        <v>9.3384238174896023E-2</v>
      </c>
      <c r="R118">
        <f t="shared" si="17"/>
        <v>503</v>
      </c>
      <c r="S118">
        <f t="shared" si="18"/>
        <v>6492</v>
      </c>
      <c r="T118" s="8">
        <f t="shared" si="19"/>
        <v>7.1908506075768402E-2</v>
      </c>
      <c r="U118" s="8">
        <f>Sheet2!D107</f>
        <v>8.8026602346439359E-2</v>
      </c>
      <c r="V118">
        <f t="shared" si="20"/>
        <v>6995</v>
      </c>
      <c r="W118">
        <f t="shared" si="21"/>
        <v>8047</v>
      </c>
      <c r="X118" s="3">
        <f t="shared" si="22"/>
        <v>2.1995774822915374E-2</v>
      </c>
      <c r="Y118">
        <f t="shared" si="23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3"/>
        <v>26</v>
      </c>
      <c r="AJ118">
        <f t="shared" ref="AJ118:AK122" si="24">AA118-AD118-AG118</f>
        <v>16</v>
      </c>
      <c r="AK118">
        <f t="shared" si="24"/>
        <v>569</v>
      </c>
      <c r="AT118">
        <f>AI118-AS118</f>
        <v>26</v>
      </c>
    </row>
    <row r="119" spans="1:46" x14ac:dyDescent="0.35">
      <c r="A119" s="14">
        <f t="shared" si="14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5"/>
        <v>342106</v>
      </c>
      <c r="O119" s="4">
        <f t="shared" si="16"/>
        <v>9.4018135208999806E-2</v>
      </c>
      <c r="R119">
        <f t="shared" si="17"/>
        <v>500</v>
      </c>
      <c r="S119">
        <f t="shared" si="18"/>
        <v>2291</v>
      </c>
      <c r="T119" s="8">
        <f t="shared" si="19"/>
        <v>0.17914725904693657</v>
      </c>
      <c r="U119" s="8">
        <f>Sheet2!D108</f>
        <v>9.1807505012890284E-2</v>
      </c>
      <c r="V119">
        <f t="shared" si="20"/>
        <v>2791</v>
      </c>
      <c r="W119">
        <f t="shared" si="21"/>
        <v>8144</v>
      </c>
      <c r="X119" s="3">
        <f t="shared" si="22"/>
        <v>2.1242632612966602E-2</v>
      </c>
      <c r="Y119">
        <f t="shared" si="23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3"/>
        <v>30</v>
      </c>
      <c r="AJ119">
        <f t="shared" si="24"/>
        <v>14</v>
      </c>
      <c r="AK119">
        <f t="shared" si="24"/>
        <v>573</v>
      </c>
      <c r="AT119">
        <f>AI119-AS119</f>
        <v>30</v>
      </c>
    </row>
    <row r="120" spans="1:46" x14ac:dyDescent="0.35">
      <c r="A120" s="14">
        <f t="shared" si="14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5"/>
        <v>345469</v>
      </c>
      <c r="O120" s="4">
        <f t="shared" si="16"/>
        <v>9.3968250637950793E-2</v>
      </c>
      <c r="R120">
        <f t="shared" si="17"/>
        <v>328</v>
      </c>
      <c r="S120">
        <f t="shared" si="18"/>
        <v>3363</v>
      </c>
      <c r="T120" s="8">
        <f t="shared" si="19"/>
        <v>8.8864806285559469E-2</v>
      </c>
      <c r="U120" s="8">
        <f>Sheet2!D109</f>
        <v>9.2311696916633143E-2</v>
      </c>
      <c r="V120">
        <f t="shared" si="20"/>
        <v>3691</v>
      </c>
      <c r="W120">
        <f t="shared" si="21"/>
        <v>8176</v>
      </c>
      <c r="X120" s="3">
        <f t="shared" si="22"/>
        <v>2.2749510763209392E-2</v>
      </c>
      <c r="Y120">
        <f t="shared" si="23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3"/>
        <v>30</v>
      </c>
      <c r="AJ120">
        <f t="shared" si="24"/>
        <v>14</v>
      </c>
      <c r="AK120">
        <f t="shared" si="24"/>
        <v>582</v>
      </c>
      <c r="AT120">
        <f>AI120-AS120</f>
        <v>30</v>
      </c>
    </row>
    <row r="121" spans="1:46" x14ac:dyDescent="0.35">
      <c r="A121" s="14">
        <f t="shared" si="14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5"/>
        <v>348729</v>
      </c>
      <c r="O121" s="4">
        <f t="shared" si="16"/>
        <v>9.3657167361896221E-2</v>
      </c>
      <c r="R121">
        <f t="shared" si="17"/>
        <v>206</v>
      </c>
      <c r="S121">
        <f t="shared" si="18"/>
        <v>3260</v>
      </c>
      <c r="T121" s="8">
        <f t="shared" si="19"/>
        <v>5.9434506635891518E-2</v>
      </c>
      <c r="U121" s="8">
        <f>Sheet2!D110</f>
        <v>9.1658186691817037E-2</v>
      </c>
      <c r="V121">
        <f t="shared" si="20"/>
        <v>3466</v>
      </c>
      <c r="W121">
        <f t="shared" si="21"/>
        <v>8175</v>
      </c>
      <c r="X121" s="3">
        <f t="shared" si="22"/>
        <v>2.3241590214067277E-2</v>
      </c>
      <c r="Y121">
        <f t="shared" si="23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3"/>
        <v>30</v>
      </c>
      <c r="AJ121">
        <f t="shared" si="24"/>
        <v>14</v>
      </c>
      <c r="AK121">
        <f t="shared" si="24"/>
        <v>594</v>
      </c>
      <c r="AT121">
        <f>AI121-AS121</f>
        <v>30</v>
      </c>
    </row>
    <row r="122" spans="1:46" x14ac:dyDescent="0.35">
      <c r="A122" s="14">
        <f t="shared" si="14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5"/>
        <v>356175</v>
      </c>
      <c r="O122" s="4">
        <f t="shared" si="16"/>
        <v>9.349930773302928E-2</v>
      </c>
      <c r="R122">
        <f t="shared" si="17"/>
        <v>701</v>
      </c>
      <c r="S122">
        <f t="shared" si="18"/>
        <v>7446</v>
      </c>
      <c r="T122" s="8">
        <f t="shared" si="19"/>
        <v>8.6043942555541916E-2</v>
      </c>
      <c r="U122" s="8">
        <f>Sheet2!D111</f>
        <v>9.1285595255599664E-2</v>
      </c>
      <c r="V122">
        <f t="shared" si="20"/>
        <v>8147</v>
      </c>
      <c r="W122">
        <f t="shared" si="21"/>
        <v>8607</v>
      </c>
      <c r="X122" s="3">
        <f t="shared" si="22"/>
        <v>2.265597769257581E-2</v>
      </c>
      <c r="Y122">
        <f t="shared" si="23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3"/>
        <v>39</v>
      </c>
      <c r="AJ122">
        <f t="shared" si="24"/>
        <v>16</v>
      </c>
      <c r="AK122">
        <f t="shared" si="24"/>
        <v>615</v>
      </c>
      <c r="AT122">
        <f>AI122-AS122</f>
        <v>39</v>
      </c>
    </row>
    <row r="123" spans="1:46" x14ac:dyDescent="0.35">
      <c r="A123" s="14">
        <f t="shared" si="14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5"/>
        <v>365396</v>
      </c>
      <c r="O123" s="4">
        <f t="shared" si="16"/>
        <v>9.3337171101604915E-2</v>
      </c>
      <c r="R123">
        <f t="shared" si="17"/>
        <v>879</v>
      </c>
      <c r="S123">
        <f t="shared" ref="S123:S154" si="25">N123-N122</f>
        <v>9221</v>
      </c>
      <c r="T123" s="8">
        <f t="shared" ref="T123:T154" si="26">R123/V123</f>
        <v>8.7029702970297024E-2</v>
      </c>
      <c r="U123" s="8">
        <f>Sheet2!D112</f>
        <v>9.2432950191570884E-2</v>
      </c>
      <c r="V123">
        <f t="shared" si="20"/>
        <v>10100</v>
      </c>
      <c r="W123">
        <f t="shared" si="21"/>
        <v>9283</v>
      </c>
      <c r="X123" s="3">
        <f t="shared" si="22"/>
        <v>2.2621997199181298E-2</v>
      </c>
      <c r="Y123">
        <f t="shared" si="23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27">Z123-AC123-AF123</f>
        <v>45</v>
      </c>
      <c r="AJ123">
        <f t="shared" ref="AJ123:AJ154" si="28">AA123-AD123-AG123</f>
        <v>17</v>
      </c>
      <c r="AK123">
        <f t="shared" ref="AK123:AK154" si="29">AB123-AE123-AH123</f>
        <v>668</v>
      </c>
      <c r="AT123">
        <f>AI123-AS123</f>
        <v>45</v>
      </c>
    </row>
    <row r="124" spans="1:46" x14ac:dyDescent="0.35">
      <c r="A124" s="14">
        <f t="shared" si="14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5"/>
        <v>365823</v>
      </c>
      <c r="O124" s="4">
        <f t="shared" si="16"/>
        <v>9.3882980040918843E-2</v>
      </c>
      <c r="R124">
        <f t="shared" si="17"/>
        <v>287</v>
      </c>
      <c r="S124">
        <f t="shared" si="25"/>
        <v>427</v>
      </c>
      <c r="T124" s="8">
        <f t="shared" si="26"/>
        <v>0.40196078431372551</v>
      </c>
      <c r="U124" s="8">
        <f>Sheet2!D113</f>
        <v>9.4808377896613186E-2</v>
      </c>
      <c r="V124">
        <f t="shared" si="20"/>
        <v>714</v>
      </c>
      <c r="W124">
        <f t="shared" si="21"/>
        <v>9318</v>
      </c>
      <c r="X124" s="3">
        <f t="shared" si="22"/>
        <v>2.2537025112685124E-2</v>
      </c>
      <c r="Y124">
        <f t="shared" si="23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27"/>
        <v>45</v>
      </c>
      <c r="AJ124">
        <f t="shared" si="28"/>
        <v>19</v>
      </c>
      <c r="AK124">
        <f t="shared" si="29"/>
        <v>669</v>
      </c>
      <c r="AT124">
        <f>AI124-AS124</f>
        <v>45</v>
      </c>
    </row>
    <row r="125" spans="1:46" x14ac:dyDescent="0.35">
      <c r="A125" s="14">
        <f t="shared" si="14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5"/>
        <v>375933</v>
      </c>
      <c r="O125" s="4">
        <f t="shared" si="16"/>
        <v>9.3038067826787654E-2</v>
      </c>
      <c r="R125">
        <f t="shared" si="17"/>
        <v>661</v>
      </c>
      <c r="S125">
        <f t="shared" si="25"/>
        <v>10110</v>
      </c>
      <c r="T125" s="8">
        <f t="shared" si="26"/>
        <v>6.1368489462445455E-2</v>
      </c>
      <c r="U125" s="8">
        <f>Sheet2!D114</f>
        <v>8.9768145161290322E-2</v>
      </c>
      <c r="V125">
        <f t="shared" si="20"/>
        <v>10771</v>
      </c>
      <c r="W125">
        <f t="shared" si="21"/>
        <v>9897</v>
      </c>
      <c r="X125" s="3">
        <f t="shared" si="22"/>
        <v>2.1622713953723352E-2</v>
      </c>
      <c r="Y125">
        <f t="shared" si="23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27"/>
        <v>49</v>
      </c>
      <c r="AJ125">
        <f t="shared" si="28"/>
        <v>15</v>
      </c>
      <c r="AK125">
        <f t="shared" si="29"/>
        <v>693</v>
      </c>
      <c r="AT125">
        <f>AI125-AS125</f>
        <v>49</v>
      </c>
    </row>
    <row r="126" spans="1:46" x14ac:dyDescent="0.35">
      <c r="A126" s="14">
        <f t="shared" si="14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5"/>
        <v>380360</v>
      </c>
      <c r="O126" s="4">
        <f t="shared" si="16"/>
        <v>9.2797668311600967E-2</v>
      </c>
      <c r="R126">
        <f t="shared" si="17"/>
        <v>343</v>
      </c>
      <c r="S126">
        <f t="shared" si="25"/>
        <v>4427</v>
      </c>
      <c r="T126" s="8">
        <f t="shared" si="26"/>
        <v>7.1907756813417184E-2</v>
      </c>
      <c r="U126" s="8">
        <f t="shared" ref="U126:U133" si="30">SUM(R120:R126)/SUM(V120:V126)</f>
        <v>8.1735039247221489E-2</v>
      </c>
      <c r="V126">
        <f t="shared" si="20"/>
        <v>4770</v>
      </c>
      <c r="W126">
        <f t="shared" si="21"/>
        <v>10164</v>
      </c>
      <c r="X126" s="3">
        <f t="shared" si="22"/>
        <v>2.1743408107044469E-2</v>
      </c>
      <c r="Y126">
        <f t="shared" si="23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27"/>
        <v>49</v>
      </c>
      <c r="AJ126">
        <f t="shared" si="28"/>
        <v>15</v>
      </c>
      <c r="AK126">
        <f t="shared" si="29"/>
        <v>702</v>
      </c>
      <c r="AT126">
        <f>AI126-AS126</f>
        <v>49</v>
      </c>
    </row>
    <row r="127" spans="1:46" x14ac:dyDescent="0.35">
      <c r="A127" s="14">
        <f t="shared" si="14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5"/>
        <v>383802</v>
      </c>
      <c r="O127" s="4">
        <f t="shared" si="16"/>
        <v>9.3140463256785461E-2</v>
      </c>
      <c r="R127">
        <f t="shared" si="17"/>
        <v>512</v>
      </c>
      <c r="S127">
        <f t="shared" si="25"/>
        <v>3442</v>
      </c>
      <c r="T127" s="8">
        <f t="shared" si="26"/>
        <v>0.12948912493677289</v>
      </c>
      <c r="U127" s="8">
        <f t="shared" si="30"/>
        <v>8.5611373503172564E-2</v>
      </c>
      <c r="V127">
        <f t="shared" si="20"/>
        <v>3954</v>
      </c>
      <c r="W127">
        <f t="shared" si="21"/>
        <v>10314</v>
      </c>
      <c r="X127" s="3">
        <f t="shared" si="22"/>
        <v>2.1621097537327903E-2</v>
      </c>
      <c r="Y127">
        <f t="shared" si="23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27"/>
        <v>54</v>
      </c>
      <c r="AJ127">
        <f t="shared" si="28"/>
        <v>17</v>
      </c>
      <c r="AK127">
        <f t="shared" si="29"/>
        <v>713</v>
      </c>
      <c r="AT127">
        <f>AI127-AS127</f>
        <v>54</v>
      </c>
    </row>
    <row r="128" spans="1:46" x14ac:dyDescent="0.35">
      <c r="A128" s="14">
        <f t="shared" si="14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>-(J128-J127)+L128</f>
        <v>2</v>
      </c>
      <c r="N128" s="7">
        <f t="shared" si="15"/>
        <v>388115</v>
      </c>
      <c r="O128" s="4">
        <f t="shared" si="16"/>
        <v>9.299428849191882E-2</v>
      </c>
      <c r="R128">
        <f t="shared" si="17"/>
        <v>374</v>
      </c>
      <c r="S128">
        <f t="shared" si="25"/>
        <v>4313</v>
      </c>
      <c r="T128" s="8">
        <f t="shared" si="26"/>
        <v>7.9795178152336249E-2</v>
      </c>
      <c r="U128" s="8">
        <f t="shared" si="30"/>
        <v>8.7082493104327474E-2</v>
      </c>
      <c r="V128">
        <f t="shared" si="20"/>
        <v>4687</v>
      </c>
      <c r="W128">
        <f t="shared" si="21"/>
        <v>10378</v>
      </c>
      <c r="X128" s="3">
        <f t="shared" si="22"/>
        <v>2.1584120254384276E-2</v>
      </c>
      <c r="Y128">
        <f t="shared" si="23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27"/>
        <v>57</v>
      </c>
      <c r="AJ128">
        <f t="shared" si="28"/>
        <v>18</v>
      </c>
      <c r="AK128">
        <f t="shared" si="29"/>
        <v>712</v>
      </c>
      <c r="AT128">
        <f>AI128-AS128</f>
        <v>57</v>
      </c>
    </row>
    <row r="129" spans="1:46" x14ac:dyDescent="0.35">
      <c r="A129" s="14">
        <f t="shared" si="14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>-(J129-J128)+L129</f>
        <v>5</v>
      </c>
      <c r="N129" s="7">
        <f t="shared" si="15"/>
        <v>396225</v>
      </c>
      <c r="O129" s="4">
        <f t="shared" si="16"/>
        <v>9.2754399703251861E-2</v>
      </c>
      <c r="R129">
        <f t="shared" si="17"/>
        <v>716</v>
      </c>
      <c r="S129">
        <f t="shared" si="25"/>
        <v>8110</v>
      </c>
      <c r="T129" s="8">
        <f t="shared" si="26"/>
        <v>8.1123951960117832E-2</v>
      </c>
      <c r="U129" s="8">
        <f t="shared" si="30"/>
        <v>8.607548719821094E-2</v>
      </c>
      <c r="V129">
        <f t="shared" si="20"/>
        <v>8826</v>
      </c>
      <c r="W129">
        <f t="shared" si="21"/>
        <v>10831</v>
      </c>
      <c r="X129" s="3">
        <f t="shared" si="22"/>
        <v>2.1419998153448434E-2</v>
      </c>
      <c r="Y129">
        <f t="shared" si="23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27"/>
        <v>65</v>
      </c>
      <c r="AJ129">
        <f t="shared" si="28"/>
        <v>19</v>
      </c>
      <c r="AK129">
        <f t="shared" si="29"/>
        <v>740</v>
      </c>
      <c r="AT129">
        <f>AI129-AS129</f>
        <v>65</v>
      </c>
    </row>
    <row r="130" spans="1:46" x14ac:dyDescent="0.35">
      <c r="A130" s="14">
        <f t="shared" si="14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>-(J130-J129)+L130</f>
        <v>9</v>
      </c>
      <c r="N130" s="7">
        <f t="shared" si="15"/>
        <v>400296</v>
      </c>
      <c r="O130" s="4">
        <f t="shared" si="16"/>
        <v>9.2825933245100356E-2</v>
      </c>
      <c r="R130">
        <f t="shared" si="17"/>
        <v>451</v>
      </c>
      <c r="S130">
        <f t="shared" si="25"/>
        <v>4071</v>
      </c>
      <c r="T130" s="8">
        <f t="shared" si="26"/>
        <v>9.9734630694383014E-2</v>
      </c>
      <c r="U130" s="8">
        <f t="shared" si="30"/>
        <v>8.7438552452672319E-2</v>
      </c>
      <c r="V130">
        <f t="shared" si="20"/>
        <v>4522</v>
      </c>
      <c r="W130">
        <f t="shared" si="21"/>
        <v>10992</v>
      </c>
      <c r="X130" s="3">
        <f t="shared" si="22"/>
        <v>2.0924308588064048E-2</v>
      </c>
      <c r="Y130">
        <f t="shared" si="23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27"/>
        <v>68</v>
      </c>
      <c r="AJ130">
        <f t="shared" si="28"/>
        <v>16</v>
      </c>
      <c r="AK130">
        <f t="shared" si="29"/>
        <v>744</v>
      </c>
      <c r="AT130">
        <f>AI130-AS130</f>
        <v>68</v>
      </c>
    </row>
    <row r="131" spans="1:46" x14ac:dyDescent="0.35">
      <c r="A131" s="14">
        <f t="shared" si="14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>-(J131-J130)+L131</f>
        <v>4</v>
      </c>
      <c r="N131" s="7">
        <f t="shared" si="15"/>
        <v>405623</v>
      </c>
      <c r="O131" s="4">
        <f t="shared" si="16"/>
        <v>9.3075253045828851E-2</v>
      </c>
      <c r="R131">
        <f t="shared" si="17"/>
        <v>668</v>
      </c>
      <c r="S131">
        <f t="shared" si="25"/>
        <v>5327</v>
      </c>
      <c r="T131" s="8">
        <f t="shared" si="26"/>
        <v>0.11142618849040867</v>
      </c>
      <c r="U131" s="8">
        <f t="shared" si="30"/>
        <v>8.5582998276852382E-2</v>
      </c>
      <c r="V131">
        <f t="shared" si="20"/>
        <v>5995</v>
      </c>
      <c r="W131">
        <f t="shared" si="21"/>
        <v>11340</v>
      </c>
      <c r="X131" s="3">
        <f t="shared" si="22"/>
        <v>1.9400352733686066E-2</v>
      </c>
      <c r="Y131">
        <f t="shared" si="23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27"/>
        <v>77</v>
      </c>
      <c r="AJ131">
        <f t="shared" si="28"/>
        <v>15</v>
      </c>
      <c r="AK131">
        <f t="shared" si="29"/>
        <v>744</v>
      </c>
      <c r="AT131">
        <f>AI131-AS131</f>
        <v>77</v>
      </c>
    </row>
    <row r="132" spans="1:46" x14ac:dyDescent="0.35">
      <c r="A132" s="14">
        <f t="shared" si="14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>-(J132-J131)+L132</f>
        <v>3</v>
      </c>
      <c r="N132" s="7">
        <f t="shared" si="15"/>
        <v>409321</v>
      </c>
      <c r="O132" s="4">
        <f t="shared" si="16"/>
        <v>9.3092301318083825E-2</v>
      </c>
      <c r="R132">
        <f t="shared" si="17"/>
        <v>388</v>
      </c>
      <c r="S132">
        <f t="shared" si="25"/>
        <v>3698</v>
      </c>
      <c r="T132" s="8">
        <f t="shared" si="26"/>
        <v>9.4958394517865877E-2</v>
      </c>
      <c r="U132" s="8">
        <f t="shared" si="30"/>
        <v>9.3702497285559169E-2</v>
      </c>
      <c r="V132">
        <f t="shared" si="20"/>
        <v>4086</v>
      </c>
      <c r="W132">
        <f t="shared" si="21"/>
        <v>11586</v>
      </c>
      <c r="X132" s="3">
        <f t="shared" si="22"/>
        <v>1.9506300707750734E-2</v>
      </c>
      <c r="Y132">
        <f t="shared" si="23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27"/>
        <v>80</v>
      </c>
      <c r="AJ132">
        <f t="shared" si="28"/>
        <v>15</v>
      </c>
      <c r="AK132">
        <f t="shared" si="29"/>
        <v>758</v>
      </c>
      <c r="AT132">
        <f>AI132-AS132</f>
        <v>80</v>
      </c>
    </row>
    <row r="133" spans="1:46" x14ac:dyDescent="0.35">
      <c r="A133" s="14">
        <f t="shared" si="14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>-(J133-J132)+L133</f>
        <v>2</v>
      </c>
      <c r="N133" s="7">
        <f t="shared" ref="N133:N150" si="31">B133-C133</f>
        <v>413315</v>
      </c>
      <c r="O133" s="4">
        <f t="shared" ref="O133:O150" si="32">C133/B133</f>
        <v>9.3084388583766511E-2</v>
      </c>
      <c r="R133">
        <f t="shared" ref="R133:R150" si="33">C133-C132</f>
        <v>406</v>
      </c>
      <c r="S133">
        <f t="shared" si="25"/>
        <v>3994</v>
      </c>
      <c r="T133" s="8">
        <f t="shared" si="26"/>
        <v>9.227272727272727E-2</v>
      </c>
      <c r="U133" s="8">
        <f t="shared" si="30"/>
        <v>9.6380586783657796E-2</v>
      </c>
      <c r="V133">
        <f t="shared" ref="V133:V150" si="34">B133-B132</f>
        <v>4400</v>
      </c>
      <c r="W133">
        <f t="shared" ref="W133:W150" si="35">C133-D133-E133</f>
        <v>11866</v>
      </c>
      <c r="X133" s="3">
        <f t="shared" ref="X133:X150" si="36">F133/W133</f>
        <v>2.0310129782572055E-2</v>
      </c>
      <c r="Y133">
        <f t="shared" ref="Y133:Y150" si="37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27"/>
        <v>78</v>
      </c>
      <c r="AJ133">
        <f t="shared" si="28"/>
        <v>17</v>
      </c>
      <c r="AK133">
        <f t="shared" si="29"/>
        <v>764</v>
      </c>
      <c r="AT133">
        <f>AI133-AS133</f>
        <v>78</v>
      </c>
    </row>
    <row r="134" spans="1:46" x14ac:dyDescent="0.35">
      <c r="A134" s="14">
        <f t="shared" si="14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>-(J134-J133)+L134</f>
        <v>9</v>
      </c>
      <c r="N134" s="7">
        <f t="shared" si="31"/>
        <v>416054</v>
      </c>
      <c r="O134" s="4">
        <f t="shared" si="32"/>
        <v>9.3153324382290889E-2</v>
      </c>
      <c r="R134">
        <f t="shared" si="33"/>
        <v>316</v>
      </c>
      <c r="S134">
        <f t="shared" si="25"/>
        <v>2739</v>
      </c>
      <c r="T134" s="8">
        <f t="shared" si="26"/>
        <v>0.10343698854337152</v>
      </c>
      <c r="U134" s="8">
        <f t="shared" ref="U134:U172" si="38">SUM(R128:R134)/SUM(V128:V134)</f>
        <v>9.3306345056366147E-2</v>
      </c>
      <c r="V134">
        <f t="shared" si="34"/>
        <v>3055</v>
      </c>
      <c r="W134">
        <f t="shared" si="35"/>
        <v>11426</v>
      </c>
      <c r="X134" s="3">
        <f t="shared" si="36"/>
        <v>2.2142482058463153E-2</v>
      </c>
      <c r="Y134">
        <f t="shared" si="37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27"/>
        <v>80</v>
      </c>
      <c r="AJ134">
        <f t="shared" si="28"/>
        <v>16</v>
      </c>
      <c r="AK134">
        <f t="shared" si="29"/>
        <v>770</v>
      </c>
      <c r="AT134">
        <f>AI134-AS134</f>
        <v>80</v>
      </c>
    </row>
    <row r="135" spans="1:46" x14ac:dyDescent="0.35">
      <c r="A135" s="14">
        <f t="shared" si="14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>-(J135-J134)+L135</f>
        <v>1</v>
      </c>
      <c r="N135" s="7">
        <f t="shared" si="31"/>
        <v>420769</v>
      </c>
      <c r="O135" s="4">
        <f t="shared" si="32"/>
        <v>9.3099895681561504E-2</v>
      </c>
      <c r="R135">
        <f t="shared" si="33"/>
        <v>457</v>
      </c>
      <c r="S135">
        <f t="shared" si="25"/>
        <v>4715</v>
      </c>
      <c r="T135" s="8">
        <f t="shared" si="26"/>
        <v>8.8360402165506571E-2</v>
      </c>
      <c r="U135" s="8">
        <f t="shared" si="38"/>
        <v>9.4353228311515422E-2</v>
      </c>
      <c r="V135">
        <f t="shared" si="34"/>
        <v>5172</v>
      </c>
      <c r="W135">
        <f t="shared" si="35"/>
        <v>11137</v>
      </c>
      <c r="X135" s="3">
        <f t="shared" si="36"/>
        <v>2.2088533716440692E-2</v>
      </c>
      <c r="Y135">
        <f t="shared" si="37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27"/>
        <v>79</v>
      </c>
      <c r="AJ135">
        <f t="shared" si="28"/>
        <v>17</v>
      </c>
      <c r="AK135">
        <f t="shared" si="29"/>
        <v>754</v>
      </c>
      <c r="AT135">
        <f>AI135-AS135</f>
        <v>79</v>
      </c>
    </row>
    <row r="136" spans="1:46" x14ac:dyDescent="0.35">
      <c r="A136" s="14">
        <f t="shared" si="14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>-(J136-J135)+L136</f>
        <v>11</v>
      </c>
      <c r="N136" s="7">
        <f t="shared" si="31"/>
        <v>425833</v>
      </c>
      <c r="O136" s="4">
        <f t="shared" si="32"/>
        <v>9.3129143480214588E-2</v>
      </c>
      <c r="R136">
        <f t="shared" si="33"/>
        <v>535</v>
      </c>
      <c r="S136">
        <f t="shared" si="25"/>
        <v>5064</v>
      </c>
      <c r="T136" s="8">
        <f t="shared" si="26"/>
        <v>9.5552777281657439E-2</v>
      </c>
      <c r="U136" s="8">
        <f t="shared" si="38"/>
        <v>9.8114471960766392E-2</v>
      </c>
      <c r="V136">
        <f t="shared" si="34"/>
        <v>5599</v>
      </c>
      <c r="W136">
        <f t="shared" si="35"/>
        <v>11140</v>
      </c>
      <c r="X136" s="3">
        <f t="shared" si="36"/>
        <v>2.1274685816876124E-2</v>
      </c>
      <c r="Y136">
        <f t="shared" si="37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27"/>
        <v>80</v>
      </c>
      <c r="AJ136">
        <f t="shared" si="28"/>
        <v>17</v>
      </c>
      <c r="AK136">
        <f t="shared" si="29"/>
        <v>714</v>
      </c>
      <c r="AS136">
        <f>COUNTIF('Wartburg Positive Tests'!G:G,"&lt;="&amp;covid19!A136)-COUNTIF('Wartburg Positive Tests'!H:H,"&lt;="&amp;covid19!A136)</f>
        <v>1</v>
      </c>
      <c r="AT136">
        <f>AI136-AS136</f>
        <v>79</v>
      </c>
    </row>
    <row r="137" spans="1:46" x14ac:dyDescent="0.35">
      <c r="A137" s="14">
        <f t="shared" si="14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>-(J137-J136)+L137</f>
        <v>3</v>
      </c>
      <c r="N137" s="7">
        <f t="shared" si="31"/>
        <v>431023</v>
      </c>
      <c r="O137" s="4">
        <f t="shared" si="32"/>
        <v>9.3531610083764982E-2</v>
      </c>
      <c r="R137">
        <f t="shared" si="33"/>
        <v>744</v>
      </c>
      <c r="S137">
        <f t="shared" si="25"/>
        <v>5190</v>
      </c>
      <c r="T137" s="8">
        <f t="shared" si="26"/>
        <v>0.12537917087967643</v>
      </c>
      <c r="U137" s="8">
        <f t="shared" si="38"/>
        <v>0.10262550743261004</v>
      </c>
      <c r="V137">
        <f t="shared" si="34"/>
        <v>5934</v>
      </c>
      <c r="W137">
        <f t="shared" si="35"/>
        <v>11114</v>
      </c>
      <c r="X137" s="3">
        <f t="shared" si="36"/>
        <v>2.0244736368544177E-2</v>
      </c>
      <c r="Y137">
        <f t="shared" si="37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27"/>
        <v>84</v>
      </c>
      <c r="AJ137">
        <f t="shared" si="28"/>
        <v>21</v>
      </c>
      <c r="AK137">
        <f t="shared" si="29"/>
        <v>710</v>
      </c>
      <c r="AS137">
        <f>COUNTIF('Wartburg Positive Tests'!G:G,"&lt;="&amp;covid19!A137)-COUNTIF('Wartburg Positive Tests'!H:H,"&lt;="&amp;covid19!A137)</f>
        <v>1</v>
      </c>
      <c r="AT137">
        <f>AI137-AS137</f>
        <v>83</v>
      </c>
    </row>
    <row r="138" spans="1:46" x14ac:dyDescent="0.35">
      <c r="A138" s="14">
        <f t="shared" si="14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>-(J138-J137)+L138</f>
        <v>9</v>
      </c>
      <c r="N138" s="7">
        <f t="shared" si="31"/>
        <v>435488</v>
      </c>
      <c r="O138" s="4">
        <f t="shared" si="32"/>
        <v>9.353593172711662E-2</v>
      </c>
      <c r="R138">
        <f t="shared" si="33"/>
        <v>463</v>
      </c>
      <c r="S138">
        <f t="shared" si="25"/>
        <v>4465</v>
      </c>
      <c r="T138" s="8">
        <f t="shared" si="26"/>
        <v>9.395292207792208E-2</v>
      </c>
      <c r="U138" s="8">
        <f t="shared" si="38"/>
        <v>9.9746789654548737E-2</v>
      </c>
      <c r="V138">
        <f t="shared" si="34"/>
        <v>4928</v>
      </c>
      <c r="W138">
        <f t="shared" si="35"/>
        <v>11263</v>
      </c>
      <c r="X138" s="3">
        <f t="shared" si="36"/>
        <v>2.1486282517979224E-2</v>
      </c>
      <c r="Y138">
        <f t="shared" si="37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27"/>
        <v>85</v>
      </c>
      <c r="AJ138">
        <f t="shared" si="28"/>
        <v>20</v>
      </c>
      <c r="AK138">
        <f t="shared" si="29"/>
        <v>663</v>
      </c>
      <c r="AS138">
        <f>COUNTIF('Wartburg Positive Tests'!G:G,"&lt;="&amp;covid19!A138)-COUNTIF('Wartburg Positive Tests'!H:H,"&lt;="&amp;covid19!A138)</f>
        <v>2</v>
      </c>
      <c r="AT138">
        <f>AI138-AS138</f>
        <v>83</v>
      </c>
    </row>
    <row r="139" spans="1:46" x14ac:dyDescent="0.35">
      <c r="A139" s="14">
        <f t="shared" si="14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>-(J139-J138)+L139</f>
        <v>10</v>
      </c>
      <c r="N139" s="7">
        <f t="shared" si="31"/>
        <v>440348</v>
      </c>
      <c r="O139" s="4">
        <f t="shared" si="32"/>
        <v>9.3613377573956214E-2</v>
      </c>
      <c r="R139">
        <f t="shared" si="33"/>
        <v>543</v>
      </c>
      <c r="S139">
        <f t="shared" si="25"/>
        <v>4860</v>
      </c>
      <c r="T139" s="8">
        <f t="shared" si="26"/>
        <v>0.10049972237645752</v>
      </c>
      <c r="U139" s="8">
        <f t="shared" si="38"/>
        <v>0.10043199675277609</v>
      </c>
      <c r="V139">
        <f t="shared" si="34"/>
        <v>5403</v>
      </c>
      <c r="W139">
        <f t="shared" si="35"/>
        <v>11689</v>
      </c>
      <c r="X139" s="3">
        <f t="shared" si="36"/>
        <v>1.9762169561125843E-2</v>
      </c>
      <c r="Y139">
        <f t="shared" si="37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27"/>
        <v>89</v>
      </c>
      <c r="AJ139">
        <f t="shared" si="28"/>
        <v>17</v>
      </c>
      <c r="AK139">
        <f t="shared" si="29"/>
        <v>672</v>
      </c>
      <c r="AS139">
        <f>COUNTIF('Wartburg Positive Tests'!G:G,"&lt;="&amp;covid19!A139)-COUNTIF('Wartburg Positive Tests'!H:H,"&lt;="&amp;covid19!A139)</f>
        <v>2</v>
      </c>
      <c r="AT139">
        <f>AI139-AS139</f>
        <v>87</v>
      </c>
    </row>
    <row r="140" spans="1:46" x14ac:dyDescent="0.35">
      <c r="A140" s="14">
        <f t="shared" si="14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>-(J140-J139)+L140</f>
        <v>1</v>
      </c>
      <c r="N140" s="7">
        <f t="shared" si="31"/>
        <v>442356</v>
      </c>
      <c r="O140" s="4">
        <f t="shared" si="32"/>
        <v>9.3789051456760184E-2</v>
      </c>
      <c r="R140">
        <f t="shared" si="33"/>
        <v>302</v>
      </c>
      <c r="S140">
        <f t="shared" si="25"/>
        <v>2008</v>
      </c>
      <c r="T140" s="8">
        <f t="shared" si="26"/>
        <v>0.13073593073593073</v>
      </c>
      <c r="U140" s="8">
        <f t="shared" si="38"/>
        <v>0.10370050307089287</v>
      </c>
      <c r="V140">
        <f t="shared" si="34"/>
        <v>2310</v>
      </c>
      <c r="W140">
        <f t="shared" si="35"/>
        <v>11802</v>
      </c>
      <c r="X140" s="3">
        <f t="shared" si="36"/>
        <v>2.0420267751228606E-2</v>
      </c>
      <c r="Y140">
        <f t="shared" si="37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27"/>
        <v>88</v>
      </c>
      <c r="AJ140">
        <f t="shared" si="28"/>
        <v>17</v>
      </c>
      <c r="AK140">
        <f t="shared" si="29"/>
        <v>676</v>
      </c>
      <c r="AS140">
        <f>COUNTIF('Wartburg Positive Tests'!G:G,"&lt;="&amp;covid19!A140)-COUNTIF('Wartburg Positive Tests'!H:H,"&lt;="&amp;covid19!A140)</f>
        <v>2</v>
      </c>
      <c r="AT140">
        <f>AI140-AS140</f>
        <v>86</v>
      </c>
    </row>
    <row r="141" spans="1:46" x14ac:dyDescent="0.35">
      <c r="A141" s="14">
        <f t="shared" si="14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>-(J141-J140)+L141</f>
        <v>12</v>
      </c>
      <c r="N141" s="7">
        <f t="shared" si="31"/>
        <v>445947</v>
      </c>
      <c r="O141" s="4">
        <f t="shared" si="32"/>
        <v>9.3472838560036103E-2</v>
      </c>
      <c r="R141">
        <f t="shared" si="33"/>
        <v>200</v>
      </c>
      <c r="S141">
        <f t="shared" si="25"/>
        <v>3591</v>
      </c>
      <c r="T141" s="8">
        <f t="shared" si="26"/>
        <v>5.2756528620416777E-2</v>
      </c>
      <c r="U141" s="8">
        <f t="shared" si="38"/>
        <v>9.7896611039019824E-2</v>
      </c>
      <c r="V141">
        <f t="shared" si="34"/>
        <v>3791</v>
      </c>
      <c r="W141">
        <f t="shared" si="35"/>
        <v>11174</v>
      </c>
      <c r="X141" s="3">
        <f t="shared" si="36"/>
        <v>2.1746912475389298E-2</v>
      </c>
      <c r="Y141">
        <f t="shared" si="37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27"/>
        <v>89</v>
      </c>
      <c r="AJ141">
        <f t="shared" si="28"/>
        <v>16</v>
      </c>
      <c r="AK141">
        <f t="shared" si="29"/>
        <v>619</v>
      </c>
      <c r="AS141">
        <f>COUNTIF('Wartburg Positive Tests'!G:G,"&lt;="&amp;covid19!A141)-COUNTIF('Wartburg Positive Tests'!H:H,"&lt;="&amp;covid19!A141)</f>
        <v>2</v>
      </c>
      <c r="AT141">
        <f>AI141-AS141</f>
        <v>87</v>
      </c>
    </row>
    <row r="142" spans="1:46" x14ac:dyDescent="0.35">
      <c r="A142" s="14">
        <f t="shared" si="14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>-(J142-J141)+L142</f>
        <v>5</v>
      </c>
      <c r="N142" s="7">
        <f t="shared" si="31"/>
        <v>450768</v>
      </c>
      <c r="O142" s="4">
        <f t="shared" si="32"/>
        <v>9.335049680196307E-2</v>
      </c>
      <c r="R142">
        <f t="shared" si="33"/>
        <v>430</v>
      </c>
      <c r="S142">
        <f t="shared" si="25"/>
        <v>4821</v>
      </c>
      <c r="T142" s="8">
        <f t="shared" si="26"/>
        <v>8.1889163968767859E-2</v>
      </c>
      <c r="U142" s="8">
        <f t="shared" si="38"/>
        <v>9.6850915221579958E-2</v>
      </c>
      <c r="V142">
        <f t="shared" si="34"/>
        <v>5251</v>
      </c>
      <c r="W142">
        <f t="shared" si="35"/>
        <v>10860</v>
      </c>
      <c r="X142" s="3">
        <f t="shared" si="36"/>
        <v>2.2836095764272559E-2</v>
      </c>
      <c r="Y142">
        <f t="shared" si="37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27"/>
        <v>83</v>
      </c>
      <c r="AJ142">
        <f t="shared" si="28"/>
        <v>16</v>
      </c>
      <c r="AK142">
        <f t="shared" si="29"/>
        <v>593</v>
      </c>
      <c r="AS142">
        <f>COUNTIF('Wartburg Positive Tests'!G:G,"&lt;="&amp;covid19!A142)-COUNTIF('Wartburg Positive Tests'!H:H,"&lt;="&amp;covid19!A142)</f>
        <v>2</v>
      </c>
      <c r="AT142">
        <f>AI142-AS142</f>
        <v>81</v>
      </c>
    </row>
    <row r="143" spans="1:46" x14ac:dyDescent="0.35">
      <c r="A143" s="14">
        <f t="shared" si="14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>-(J143-J142)+L143</f>
        <v>7</v>
      </c>
      <c r="N143" s="7">
        <f t="shared" si="31"/>
        <v>456637</v>
      </c>
      <c r="O143" s="4">
        <f t="shared" si="32"/>
        <v>9.335718554492442E-2</v>
      </c>
      <c r="R143">
        <f t="shared" si="33"/>
        <v>608</v>
      </c>
      <c r="S143">
        <f t="shared" si="25"/>
        <v>5869</v>
      </c>
      <c r="T143" s="8">
        <f t="shared" si="26"/>
        <v>9.3870619113787246E-2</v>
      </c>
      <c r="U143" s="8">
        <f t="shared" si="38"/>
        <v>9.6497917522144663E-2</v>
      </c>
      <c r="V143">
        <f t="shared" si="34"/>
        <v>6477</v>
      </c>
      <c r="W143">
        <f t="shared" si="35"/>
        <v>10646</v>
      </c>
      <c r="X143" s="3">
        <f t="shared" si="36"/>
        <v>2.2261882397144467E-2</v>
      </c>
      <c r="Y143">
        <f t="shared" si="37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27"/>
        <v>86</v>
      </c>
      <c r="AJ143">
        <f t="shared" si="28"/>
        <v>15</v>
      </c>
      <c r="AK143">
        <f t="shared" si="29"/>
        <v>579</v>
      </c>
      <c r="AS143">
        <f>COUNTIF('Wartburg Positive Tests'!G:G,"&lt;="&amp;covid19!A143)-COUNTIF('Wartburg Positive Tests'!H:H,"&lt;="&amp;covid19!A143)</f>
        <v>2</v>
      </c>
      <c r="AT143">
        <f>AI143-AS143</f>
        <v>84</v>
      </c>
    </row>
    <row r="144" spans="1:46" x14ac:dyDescent="0.35">
      <c r="A144" s="14">
        <f t="shared" si="14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>-(J144-J143)+L144</f>
        <v>12</v>
      </c>
      <c r="N144" s="7">
        <f t="shared" si="31"/>
        <v>462794</v>
      </c>
      <c r="O144" s="4">
        <f t="shared" si="32"/>
        <v>9.3488625367760841E-2</v>
      </c>
      <c r="R144">
        <f t="shared" si="33"/>
        <v>708</v>
      </c>
      <c r="S144">
        <f t="shared" si="25"/>
        <v>6157</v>
      </c>
      <c r="T144" s="8">
        <f t="shared" si="26"/>
        <v>0.10313182811361982</v>
      </c>
      <c r="U144" s="8">
        <f t="shared" si="38"/>
        <v>9.2905067808708067E-2</v>
      </c>
      <c r="V144">
        <f t="shared" si="34"/>
        <v>6865</v>
      </c>
      <c r="W144">
        <f t="shared" si="35"/>
        <v>10568</v>
      </c>
      <c r="X144" s="3">
        <f t="shared" si="36"/>
        <v>2.1101438304314914E-2</v>
      </c>
      <c r="Y144">
        <f t="shared" si="37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27"/>
        <v>91</v>
      </c>
      <c r="AJ144">
        <f t="shared" si="28"/>
        <v>14</v>
      </c>
      <c r="AK144">
        <f t="shared" si="29"/>
        <v>569</v>
      </c>
      <c r="AS144">
        <f>COUNTIF('Wartburg Positive Tests'!G:G,"&lt;="&amp;covid19!A144)-COUNTIF('Wartburg Positive Tests'!H:H,"&lt;="&amp;covid19!A144)</f>
        <v>2</v>
      </c>
      <c r="AT144">
        <f>AI144-AS144</f>
        <v>89</v>
      </c>
    </row>
    <row r="145" spans="1:46" x14ac:dyDescent="0.35">
      <c r="A145" s="14">
        <f t="shared" si="14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>-(J145-J144)+L145</f>
        <v>10</v>
      </c>
      <c r="N145" s="7">
        <f t="shared" si="31"/>
        <v>466339</v>
      </c>
      <c r="O145" s="4">
        <f t="shared" si="32"/>
        <v>9.3521054483322999E-2</v>
      </c>
      <c r="R145">
        <f t="shared" si="33"/>
        <v>384</v>
      </c>
      <c r="S145">
        <f t="shared" si="25"/>
        <v>3545</v>
      </c>
      <c r="T145" s="8">
        <f t="shared" si="26"/>
        <v>9.7734792568083484E-2</v>
      </c>
      <c r="U145" s="8">
        <f t="shared" si="38"/>
        <v>9.3310997472521015E-2</v>
      </c>
      <c r="V145">
        <f t="shared" si="34"/>
        <v>3929</v>
      </c>
      <c r="W145">
        <f t="shared" si="35"/>
        <v>10337</v>
      </c>
      <c r="X145" s="3">
        <f t="shared" si="36"/>
        <v>2.2153429428267389E-2</v>
      </c>
      <c r="Y145">
        <f t="shared" si="37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27"/>
        <v>97</v>
      </c>
      <c r="AJ145">
        <f t="shared" si="28"/>
        <v>13</v>
      </c>
      <c r="AK145">
        <f t="shared" si="29"/>
        <v>549</v>
      </c>
      <c r="AS145">
        <f>COUNTIF('Wartburg Positive Tests'!G:G,"&lt;="&amp;covid19!A145)-COUNTIF('Wartburg Positive Tests'!H:H,"&lt;="&amp;covid19!A145)</f>
        <v>2</v>
      </c>
      <c r="AT145">
        <f>AI145-AS145</f>
        <v>95</v>
      </c>
    </row>
    <row r="146" spans="1:46" x14ac:dyDescent="0.35">
      <c r="A146" s="14">
        <f t="shared" si="14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>-(J146-J145)+L146</f>
        <v>12</v>
      </c>
      <c r="N146" s="7">
        <f t="shared" si="31"/>
        <v>472650</v>
      </c>
      <c r="O146" s="4">
        <f t="shared" si="32"/>
        <v>9.3466978146541313E-2</v>
      </c>
      <c r="R146">
        <f t="shared" si="33"/>
        <v>620</v>
      </c>
      <c r="S146">
        <f t="shared" si="25"/>
        <v>6311</v>
      </c>
      <c r="T146" s="8">
        <f t="shared" si="26"/>
        <v>8.9453181359111233E-2</v>
      </c>
      <c r="U146" s="8">
        <f t="shared" si="38"/>
        <v>9.1466501659447599E-2</v>
      </c>
      <c r="V146">
        <f t="shared" si="34"/>
        <v>6931</v>
      </c>
      <c r="W146">
        <f t="shared" si="35"/>
        <v>10716</v>
      </c>
      <c r="X146" s="3">
        <f t="shared" si="36"/>
        <v>2.0623366927958194E-2</v>
      </c>
      <c r="Y146">
        <f t="shared" si="37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27"/>
        <v>108</v>
      </c>
      <c r="AJ146">
        <f t="shared" si="28"/>
        <v>15</v>
      </c>
      <c r="AK146">
        <f t="shared" si="29"/>
        <v>563</v>
      </c>
      <c r="AS146">
        <f>COUNTIF('Wartburg Positive Tests'!G:G,"&lt;="&amp;covid19!A146)-COUNTIF('Wartburg Positive Tests'!H:H,"&lt;="&amp;covid19!A146)</f>
        <v>2</v>
      </c>
      <c r="AT146">
        <f>AI146-AS146</f>
        <v>106</v>
      </c>
    </row>
    <row r="147" spans="1:46" x14ac:dyDescent="0.35">
      <c r="A147" s="14">
        <f t="shared" si="14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>-(J147-J146)+L147</f>
        <v>9</v>
      </c>
      <c r="N147" s="7">
        <f t="shared" si="31"/>
        <v>474928</v>
      </c>
      <c r="O147" s="4">
        <f t="shared" si="32"/>
        <v>9.3524301048999101E-2</v>
      </c>
      <c r="R147">
        <f t="shared" si="33"/>
        <v>268</v>
      </c>
      <c r="S147">
        <f t="shared" si="25"/>
        <v>2278</v>
      </c>
      <c r="T147" s="8">
        <f t="shared" si="26"/>
        <v>0.10526315789473684</v>
      </c>
      <c r="U147" s="8">
        <f t="shared" si="38"/>
        <v>8.9913383626711377E-2</v>
      </c>
      <c r="V147">
        <f t="shared" si="34"/>
        <v>2546</v>
      </c>
      <c r="W147">
        <f t="shared" si="35"/>
        <v>10822</v>
      </c>
      <c r="X147" s="3">
        <f t="shared" si="36"/>
        <v>2.0698576972833119E-2</v>
      </c>
      <c r="Y147">
        <f t="shared" si="37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27"/>
        <v>106</v>
      </c>
      <c r="AJ147">
        <f t="shared" si="28"/>
        <v>15</v>
      </c>
      <c r="AK147">
        <f t="shared" si="29"/>
        <v>559</v>
      </c>
      <c r="AS147">
        <f>COUNTIF('Wartburg Positive Tests'!G:G,"&lt;="&amp;covid19!A147)-COUNTIF('Wartburg Positive Tests'!H:H,"&lt;="&amp;covid19!A147)</f>
        <v>3</v>
      </c>
      <c r="AT147">
        <f>AI147-AS147</f>
        <v>103</v>
      </c>
    </row>
    <row r="148" spans="1:46" x14ac:dyDescent="0.35">
      <c r="A148" s="14">
        <f t="shared" si="14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>-(J148-J147)+L148</f>
        <v>5</v>
      </c>
      <c r="N148" s="7">
        <f t="shared" si="31"/>
        <v>476429</v>
      </c>
      <c r="O148" s="4">
        <f t="shared" si="32"/>
        <v>9.3540058562423783E-2</v>
      </c>
      <c r="R148">
        <f t="shared" si="33"/>
        <v>164</v>
      </c>
      <c r="S148">
        <f t="shared" si="25"/>
        <v>1501</v>
      </c>
      <c r="T148" s="8">
        <f t="shared" si="26"/>
        <v>9.8498498498498496E-2</v>
      </c>
      <c r="U148" s="8">
        <f t="shared" si="38"/>
        <v>9.452233840304182E-2</v>
      </c>
      <c r="V148">
        <f t="shared" si="34"/>
        <v>1665</v>
      </c>
      <c r="W148">
        <f t="shared" si="35"/>
        <v>10250</v>
      </c>
      <c r="X148" s="3">
        <f t="shared" si="36"/>
        <v>2.3804878048780488E-2</v>
      </c>
      <c r="Y148">
        <f t="shared" si="37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27"/>
        <v>104</v>
      </c>
      <c r="AJ148">
        <f t="shared" si="28"/>
        <v>13</v>
      </c>
      <c r="AK148">
        <f t="shared" si="29"/>
        <v>535</v>
      </c>
      <c r="AL148">
        <v>15</v>
      </c>
      <c r="AM148">
        <v>15</v>
      </c>
      <c r="AN148">
        <v>5</v>
      </c>
      <c r="AS148">
        <f>COUNTIF('Wartburg Positive Tests'!G:G,"&lt;="&amp;covid19!A148)-COUNTIF('Wartburg Positive Tests'!H:H,"&lt;="&amp;covid19!A148)</f>
        <v>2</v>
      </c>
      <c r="AT148">
        <f>AI148-AS148</f>
        <v>102</v>
      </c>
    </row>
    <row r="149" spans="1:46" x14ac:dyDescent="0.35">
      <c r="A149" s="14">
        <f t="shared" si="14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>-(J149-J148)+L149</f>
        <v>4</v>
      </c>
      <c r="N149" s="7">
        <f t="shared" si="31"/>
        <v>480810</v>
      </c>
      <c r="O149" s="4">
        <f t="shared" si="32"/>
        <v>9.3509147674997364E-2</v>
      </c>
      <c r="R149">
        <f t="shared" si="33"/>
        <v>434</v>
      </c>
      <c r="S149">
        <f t="shared" si="25"/>
        <v>4381</v>
      </c>
      <c r="T149" s="8">
        <f t="shared" si="26"/>
        <v>9.0134994807891999E-2</v>
      </c>
      <c r="U149" s="8">
        <f t="shared" si="38"/>
        <v>9.5882990249187436E-2</v>
      </c>
      <c r="V149">
        <f t="shared" si="34"/>
        <v>4815</v>
      </c>
      <c r="W149">
        <f t="shared" si="35"/>
        <v>10121</v>
      </c>
      <c r="X149" s="3">
        <f t="shared" si="36"/>
        <v>2.4009485228732339E-2</v>
      </c>
      <c r="Y149">
        <f t="shared" si="37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27"/>
        <v>103</v>
      </c>
      <c r="AJ149">
        <f t="shared" si="28"/>
        <v>15</v>
      </c>
      <c r="AK149">
        <f t="shared" si="29"/>
        <v>529</v>
      </c>
      <c r="AL149">
        <v>17</v>
      </c>
      <c r="AM149">
        <v>18</v>
      </c>
      <c r="AN149">
        <v>10</v>
      </c>
      <c r="AS149">
        <f>COUNTIF('Wartburg Positive Tests'!G:G,"&lt;="&amp;covid19!A149)-COUNTIF('Wartburg Positive Tests'!H:H,"&lt;="&amp;covid19!A149)</f>
        <v>2</v>
      </c>
      <c r="AT149">
        <f>AI149-AS149</f>
        <v>101</v>
      </c>
    </row>
    <row r="150" spans="1:46" x14ac:dyDescent="0.35">
      <c r="A150" s="14">
        <f t="shared" si="14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>-(J150-J149)+L150</f>
        <v>6</v>
      </c>
      <c r="N150" s="7">
        <f t="shared" si="31"/>
        <v>485882</v>
      </c>
      <c r="O150" s="4">
        <f t="shared" si="32"/>
        <v>9.3309198801981769E-2</v>
      </c>
      <c r="R150">
        <f t="shared" si="33"/>
        <v>405</v>
      </c>
      <c r="S150">
        <f t="shared" si="25"/>
        <v>5072</v>
      </c>
      <c r="T150" s="8">
        <f t="shared" si="26"/>
        <v>7.3945590651816689E-2</v>
      </c>
      <c r="U150" s="8">
        <f t="shared" si="38"/>
        <v>9.2559265235199209E-2</v>
      </c>
      <c r="V150">
        <f t="shared" si="34"/>
        <v>5477</v>
      </c>
      <c r="W150">
        <f t="shared" si="35"/>
        <v>9808</v>
      </c>
      <c r="X150" s="3">
        <f t="shared" si="36"/>
        <v>2.6610929853181076E-2</v>
      </c>
      <c r="Y150">
        <f t="shared" si="37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27"/>
        <v>101</v>
      </c>
      <c r="AJ150">
        <f t="shared" si="28"/>
        <v>17</v>
      </c>
      <c r="AK150">
        <f t="shared" si="29"/>
        <v>525</v>
      </c>
      <c r="AS150">
        <f>COUNTIF('Wartburg Positive Tests'!G:G,"&lt;="&amp;covid19!A150)-COUNTIF('Wartburg Positive Tests'!H:H,"&lt;="&amp;covid19!A150)</f>
        <v>2</v>
      </c>
      <c r="AT150">
        <f>AI150-AS150</f>
        <v>99</v>
      </c>
    </row>
    <row r="151" spans="1:46" x14ac:dyDescent="0.35">
      <c r="A151" s="14">
        <f t="shared" si="14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>-(J151-J150)+L151</f>
        <v>4</v>
      </c>
      <c r="N151" s="7">
        <f t="shared" ref="N151:N157" si="39">B151-C151</f>
        <v>490293</v>
      </c>
      <c r="O151" s="4">
        <f t="shared" ref="O151:O156" si="40">C151/B151</f>
        <v>9.3684724219648269E-2</v>
      </c>
      <c r="R151">
        <f t="shared" ref="R151:R172" si="41">C151-C150</f>
        <v>678</v>
      </c>
      <c r="S151">
        <f t="shared" si="25"/>
        <v>4411</v>
      </c>
      <c r="T151" s="8">
        <f t="shared" si="26"/>
        <v>0.13322853212811947</v>
      </c>
      <c r="U151" s="8">
        <f t="shared" si="38"/>
        <v>9.697228425062393E-2</v>
      </c>
      <c r="V151">
        <f t="shared" ref="V151:V172" si="42">B151-B150</f>
        <v>5089</v>
      </c>
      <c r="W151">
        <f t="shared" ref="W151:W172" si="43">C151-D151-E151</f>
        <v>9929</v>
      </c>
      <c r="X151" s="3">
        <f t="shared" ref="X151:X172" si="44">F151/W151</f>
        <v>2.5984489878134755E-2</v>
      </c>
      <c r="Y151">
        <f t="shared" ref="Y151:Y173" si="45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27"/>
        <v>101</v>
      </c>
      <c r="AJ151">
        <f t="shared" si="28"/>
        <v>19</v>
      </c>
      <c r="AK151">
        <f t="shared" si="29"/>
        <v>539</v>
      </c>
      <c r="AL151">
        <v>17</v>
      </c>
      <c r="AM151">
        <v>18</v>
      </c>
      <c r="AN151">
        <v>12</v>
      </c>
      <c r="AS151">
        <f>COUNTIF('Wartburg Positive Tests'!G:G,"&lt;="&amp;covid19!A151)-COUNTIF('Wartburg Positive Tests'!H:H,"&lt;="&amp;covid19!A151)</f>
        <v>17</v>
      </c>
      <c r="AT151">
        <f>AI151-AS151</f>
        <v>84</v>
      </c>
    </row>
    <row r="152" spans="1:46" x14ac:dyDescent="0.35">
      <c r="A152" s="14">
        <f t="shared" ref="A152:A246" si="46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>-(J152-J151)+L152</f>
        <v>8</v>
      </c>
      <c r="N152" s="7">
        <f t="shared" si="39"/>
        <v>500769</v>
      </c>
      <c r="O152" s="4">
        <f t="shared" si="40"/>
        <v>9.3494588327296221E-2</v>
      </c>
      <c r="R152">
        <f t="shared" si="41"/>
        <v>967</v>
      </c>
      <c r="S152">
        <f t="shared" si="25"/>
        <v>10476</v>
      </c>
      <c r="T152" s="8">
        <f t="shared" si="26"/>
        <v>8.4505811413090978E-2</v>
      </c>
      <c r="U152" s="8">
        <f t="shared" si="38"/>
        <v>9.3135963757045775E-2</v>
      </c>
      <c r="V152">
        <f t="shared" si="42"/>
        <v>11443</v>
      </c>
      <c r="W152">
        <f t="shared" si="43"/>
        <v>10317</v>
      </c>
      <c r="X152" s="3">
        <f t="shared" si="44"/>
        <v>2.5298051759232335E-2</v>
      </c>
      <c r="Y152">
        <f t="shared" si="45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27"/>
        <v>103</v>
      </c>
      <c r="AJ152">
        <f t="shared" si="28"/>
        <v>18</v>
      </c>
      <c r="AK152">
        <f t="shared" si="29"/>
        <v>551</v>
      </c>
      <c r="AL152">
        <v>17</v>
      </c>
      <c r="AM152">
        <v>18</v>
      </c>
      <c r="AN152">
        <v>12</v>
      </c>
      <c r="AS152">
        <f>COUNTIF('Wartburg Positive Tests'!G:G,"&lt;="&amp;covid19!A152)-COUNTIF('Wartburg Positive Tests'!H:H,"&lt;="&amp;covid19!A152)</f>
        <v>17</v>
      </c>
      <c r="AT152">
        <f>AI152-AS152</f>
        <v>86</v>
      </c>
    </row>
    <row r="153" spans="1:46" x14ac:dyDescent="0.35">
      <c r="A153" s="14">
        <f t="shared" si="46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>-(J153-J152)+L153</f>
        <v>15</v>
      </c>
      <c r="N153" s="7">
        <f t="shared" si="39"/>
        <v>506453</v>
      </c>
      <c r="O153" s="4">
        <f t="shared" si="40"/>
        <v>9.3473116701332085E-2</v>
      </c>
      <c r="R153">
        <f t="shared" si="41"/>
        <v>573</v>
      </c>
      <c r="S153">
        <f t="shared" si="25"/>
        <v>5684</v>
      </c>
      <c r="T153" s="8">
        <f t="shared" si="26"/>
        <v>9.1577433274732306E-2</v>
      </c>
      <c r="U153" s="8">
        <f t="shared" si="38"/>
        <v>9.3558940255282635E-2</v>
      </c>
      <c r="V153">
        <f t="shared" si="42"/>
        <v>6257</v>
      </c>
      <c r="W153">
        <f t="shared" si="43"/>
        <v>10757</v>
      </c>
      <c r="X153" s="3">
        <f t="shared" si="44"/>
        <v>2.5192897648043135E-2</v>
      </c>
      <c r="Y153">
        <f t="shared" si="45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27"/>
        <v>103</v>
      </c>
      <c r="AJ153">
        <f t="shared" si="28"/>
        <v>20</v>
      </c>
      <c r="AK153">
        <f t="shared" si="29"/>
        <v>568</v>
      </c>
      <c r="AS153">
        <f>COUNTIF('Wartburg Positive Tests'!G:G,"&lt;="&amp;covid19!A153)-COUNTIF('Wartburg Positive Tests'!H:H,"&lt;="&amp;covid19!A153)</f>
        <v>17</v>
      </c>
      <c r="AT153">
        <f>AI153-AS153</f>
        <v>86</v>
      </c>
    </row>
    <row r="154" spans="1:46" x14ac:dyDescent="0.35">
      <c r="A154" s="14">
        <f t="shared" si="46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>-(J154-J153)+L154</f>
        <v>5</v>
      </c>
      <c r="N154" s="7">
        <f t="shared" si="39"/>
        <v>508607</v>
      </c>
      <c r="O154" s="4">
        <f t="shared" si="40"/>
        <v>9.3744320388868499E-2</v>
      </c>
      <c r="R154">
        <f t="shared" si="41"/>
        <v>390</v>
      </c>
      <c r="S154">
        <f t="shared" si="25"/>
        <v>2154</v>
      </c>
      <c r="T154" s="8">
        <f t="shared" si="26"/>
        <v>0.15330188679245282</v>
      </c>
      <c r="U154" s="8">
        <f t="shared" si="38"/>
        <v>9.6835612764816309E-2</v>
      </c>
      <c r="V154">
        <f t="shared" si="42"/>
        <v>2544</v>
      </c>
      <c r="W154">
        <f t="shared" si="43"/>
        <v>11000</v>
      </c>
      <c r="X154" s="3">
        <f t="shared" si="44"/>
        <v>2.5727272727272727E-2</v>
      </c>
      <c r="Y154">
        <f t="shared" si="45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27"/>
        <v>104</v>
      </c>
      <c r="AJ154">
        <f t="shared" si="28"/>
        <v>22</v>
      </c>
      <c r="AK154">
        <f t="shared" si="29"/>
        <v>587</v>
      </c>
      <c r="AL154">
        <v>3</v>
      </c>
      <c r="AM154">
        <v>3</v>
      </c>
      <c r="AN154">
        <v>18</v>
      </c>
      <c r="AS154">
        <f>COUNTIF('Wartburg Positive Tests'!G:G,"&lt;="&amp;covid19!A154)-COUNTIF('Wartburg Positive Tests'!H:H,"&lt;="&amp;covid19!A154)</f>
        <v>18</v>
      </c>
      <c r="AT154">
        <f>AI154-AS154</f>
        <v>86</v>
      </c>
    </row>
    <row r="155" spans="1:46" x14ac:dyDescent="0.35">
      <c r="A155" s="14">
        <f t="shared" si="46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>-(J155-J154)+L155</f>
        <v>10</v>
      </c>
      <c r="N155" s="7">
        <f t="shared" si="39"/>
        <v>511525</v>
      </c>
      <c r="O155" s="4">
        <f t="shared" si="40"/>
        <v>9.3752602122800704E-2</v>
      </c>
      <c r="R155">
        <f t="shared" si="41"/>
        <v>307</v>
      </c>
      <c r="S155">
        <f t="shared" ref="S155:S172" si="47">N155-N154</f>
        <v>2918</v>
      </c>
      <c r="T155" s="8">
        <f t="shared" ref="T155:T172" si="48">R155/V155</f>
        <v>9.5193798449612399E-2</v>
      </c>
      <c r="U155" s="8">
        <f t="shared" si="38"/>
        <v>9.6628056628056624E-2</v>
      </c>
      <c r="V155">
        <f t="shared" si="42"/>
        <v>3225</v>
      </c>
      <c r="W155">
        <f t="shared" si="43"/>
        <v>10444</v>
      </c>
      <c r="X155" s="3">
        <f t="shared" si="44"/>
        <v>2.7479892761394103E-2</v>
      </c>
      <c r="Y155">
        <f t="shared" si="45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49">Z155-AC155-AF155</f>
        <v>100</v>
      </c>
      <c r="AJ155">
        <f t="shared" ref="AJ155:AJ173" si="50">AA155-AD155-AG155</f>
        <v>21</v>
      </c>
      <c r="AK155">
        <f t="shared" ref="AK155:AK173" si="51">AB155-AE155-AH155</f>
        <v>575</v>
      </c>
      <c r="AS155">
        <f>COUNTIF('Wartburg Positive Tests'!G:G,"&lt;="&amp;covid19!A155)-COUNTIF('Wartburg Positive Tests'!H:H,"&lt;="&amp;covid19!A155)</f>
        <v>18</v>
      </c>
      <c r="AT155">
        <f>AI155-AS155</f>
        <v>82</v>
      </c>
    </row>
    <row r="156" spans="1:46" x14ac:dyDescent="0.35">
      <c r="A156" s="14">
        <f t="shared" si="46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>-(J156-J155)+L156</f>
        <v>4</v>
      </c>
      <c r="N156" s="7">
        <f t="shared" si="39"/>
        <v>516478</v>
      </c>
      <c r="O156" s="4">
        <f t="shared" si="40"/>
        <v>9.3836244936057023E-2</v>
      </c>
      <c r="R156">
        <f t="shared" si="41"/>
        <v>565</v>
      </c>
      <c r="S156">
        <f t="shared" si="47"/>
        <v>4953</v>
      </c>
      <c r="T156" s="8">
        <f t="shared" si="48"/>
        <v>0.10239217107647698</v>
      </c>
      <c r="U156" s="8">
        <f t="shared" si="38"/>
        <v>9.8222637979420019E-2</v>
      </c>
      <c r="V156">
        <f t="shared" si="42"/>
        <v>5518</v>
      </c>
      <c r="W156">
        <f t="shared" si="43"/>
        <v>10541</v>
      </c>
      <c r="X156" s="3">
        <f t="shared" si="44"/>
        <v>2.8365430224836355E-2</v>
      </c>
      <c r="Y156">
        <f t="shared" si="45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49"/>
        <v>95</v>
      </c>
      <c r="AJ156">
        <f t="shared" si="50"/>
        <v>21</v>
      </c>
      <c r="AK156">
        <f t="shared" si="51"/>
        <v>582</v>
      </c>
      <c r="AL156">
        <v>3</v>
      </c>
      <c r="AM156">
        <v>4</v>
      </c>
      <c r="AN156">
        <v>19</v>
      </c>
      <c r="AS156">
        <f>COUNTIF('Wartburg Positive Tests'!G:G,"&lt;="&amp;covid19!A156)-COUNTIF('Wartburg Positive Tests'!H:H,"&lt;="&amp;covid19!A156)</f>
        <v>17</v>
      </c>
      <c r="AT156">
        <f>AI156-AS156</f>
        <v>78</v>
      </c>
    </row>
    <row r="157" spans="1:46" x14ac:dyDescent="0.35">
      <c r="A157" s="14">
        <f t="shared" si="46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>-(J157-J156)+L157</f>
        <v>6</v>
      </c>
      <c r="N157" s="7">
        <f t="shared" si="39"/>
        <v>522680</v>
      </c>
      <c r="O157" s="4">
        <f>C157/B157</f>
        <v>9.3295123173987485E-2</v>
      </c>
      <c r="R157">
        <f t="shared" si="41"/>
        <v>298</v>
      </c>
      <c r="S157">
        <f t="shared" si="47"/>
        <v>6202</v>
      </c>
      <c r="T157" s="8">
        <f t="shared" si="48"/>
        <v>4.5846153846153849E-2</v>
      </c>
      <c r="U157" s="8">
        <f t="shared" si="38"/>
        <v>9.3109227129337543E-2</v>
      </c>
      <c r="V157">
        <f t="shared" si="42"/>
        <v>6500</v>
      </c>
      <c r="W157">
        <f t="shared" si="43"/>
        <v>10470</v>
      </c>
      <c r="X157" s="3">
        <f t="shared" si="44"/>
        <v>2.865329512893983E-2</v>
      </c>
      <c r="Y157">
        <f t="shared" si="45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49"/>
        <v>95</v>
      </c>
      <c r="AJ157">
        <f t="shared" si="50"/>
        <v>21</v>
      </c>
      <c r="AK157">
        <f t="shared" si="51"/>
        <v>588</v>
      </c>
      <c r="AL157">
        <v>4</v>
      </c>
      <c r="AM157">
        <v>5</v>
      </c>
      <c r="AN157">
        <v>17</v>
      </c>
      <c r="AS157">
        <f>COUNTIF('Wartburg Positive Tests'!G:G,"&lt;="&amp;covid19!A157)-COUNTIF('Wartburg Positive Tests'!H:H,"&lt;="&amp;covid19!A157)</f>
        <v>17</v>
      </c>
      <c r="AT157">
        <f>AI157-AS157</f>
        <v>78</v>
      </c>
    </row>
    <row r="158" spans="1:46" x14ac:dyDescent="0.35">
      <c r="A158" s="14">
        <f t="shared" si="46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>-(J158-J157)+L158</f>
        <v>9</v>
      </c>
      <c r="N158" s="7">
        <f>B158-C158</f>
        <v>530839</v>
      </c>
      <c r="O158" s="4">
        <f>C158/B158</f>
        <v>9.3340780100053117E-2</v>
      </c>
      <c r="R158">
        <f t="shared" si="41"/>
        <v>869</v>
      </c>
      <c r="S158">
        <f t="shared" si="47"/>
        <v>8159</v>
      </c>
      <c r="T158" s="8">
        <f t="shared" si="48"/>
        <v>9.6256092157731496E-2</v>
      </c>
      <c r="U158" s="8">
        <f t="shared" si="38"/>
        <v>8.9160956980792988E-2</v>
      </c>
      <c r="V158">
        <f t="shared" si="42"/>
        <v>9028</v>
      </c>
      <c r="W158">
        <f t="shared" si="43"/>
        <v>10825</v>
      </c>
      <c r="X158" s="3">
        <f t="shared" si="44"/>
        <v>2.7066974595842955E-2</v>
      </c>
      <c r="Y158">
        <f t="shared" si="45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49"/>
        <v>96</v>
      </c>
      <c r="AJ158">
        <f t="shared" si="50"/>
        <v>19</v>
      </c>
      <c r="AK158">
        <f t="shared" si="51"/>
        <v>594</v>
      </c>
      <c r="AL158">
        <v>2</v>
      </c>
      <c r="AM158">
        <v>3</v>
      </c>
      <c r="AN158">
        <v>20</v>
      </c>
      <c r="AS158">
        <f>COUNTIF('Wartburg Positive Tests'!G:G,"&lt;="&amp;covid19!A158)-COUNTIF('Wartburg Positive Tests'!H:H,"&lt;="&amp;covid19!A158)</f>
        <v>17</v>
      </c>
      <c r="AT158">
        <f>AI158-AS158</f>
        <v>79</v>
      </c>
    </row>
    <row r="159" spans="1:46" x14ac:dyDescent="0.35">
      <c r="A159" s="14">
        <f t="shared" si="46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>-(J159-J158)+L159</f>
        <v>9</v>
      </c>
      <c r="N159" s="7">
        <f>B159-C159</f>
        <v>535517</v>
      </c>
      <c r="O159" s="4">
        <f>C159/B159</f>
        <v>9.3899795774373823E-2</v>
      </c>
      <c r="R159">
        <f t="shared" si="41"/>
        <v>846</v>
      </c>
      <c r="S159">
        <f t="shared" si="47"/>
        <v>4678</v>
      </c>
      <c r="T159" s="8">
        <f t="shared" si="48"/>
        <v>0.15314989138305576</v>
      </c>
      <c r="U159" s="8">
        <f t="shared" si="38"/>
        <v>9.9699450720281899E-2</v>
      </c>
      <c r="V159">
        <f t="shared" si="42"/>
        <v>5524</v>
      </c>
      <c r="W159">
        <f t="shared" si="43"/>
        <v>11117</v>
      </c>
      <c r="X159" s="3">
        <f t="shared" si="44"/>
        <v>2.410722317171899E-2</v>
      </c>
      <c r="Y159">
        <f t="shared" si="45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49"/>
        <v>92</v>
      </c>
      <c r="AJ159">
        <f t="shared" si="50"/>
        <v>16</v>
      </c>
      <c r="AK159">
        <f t="shared" si="51"/>
        <v>617</v>
      </c>
      <c r="AL159">
        <v>2</v>
      </c>
      <c r="AM159">
        <v>3</v>
      </c>
      <c r="AN159">
        <v>20</v>
      </c>
      <c r="AS159">
        <f>COUNTIF('Wartburg Positive Tests'!G:G,"&lt;="&amp;covid19!A159)-COUNTIF('Wartburg Positive Tests'!H:H,"&lt;="&amp;covid19!A159)</f>
        <v>17</v>
      </c>
      <c r="AT159">
        <f>AI159-AS159</f>
        <v>75</v>
      </c>
    </row>
    <row r="160" spans="1:46" x14ac:dyDescent="0.35">
      <c r="A160" s="14">
        <f t="shared" si="46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>-(J160-J159)+L160</f>
        <v>13</v>
      </c>
      <c r="N160" s="7">
        <f t="shared" ref="N160:N171" si="52">B160-C160</f>
        <v>539169</v>
      </c>
      <c r="O160" s="4">
        <f t="shared" ref="O160:O171" si="53">C160/B160</f>
        <v>9.4223325762361074E-2</v>
      </c>
      <c r="R160">
        <f t="shared" si="41"/>
        <v>591</v>
      </c>
      <c r="S160">
        <f t="shared" si="47"/>
        <v>3652</v>
      </c>
      <c r="T160" s="8">
        <f t="shared" si="48"/>
        <v>0.13928823945321706</v>
      </c>
      <c r="U160" s="8">
        <f t="shared" si="38"/>
        <v>0.10568038926247882</v>
      </c>
      <c r="V160">
        <f t="shared" si="42"/>
        <v>4243</v>
      </c>
      <c r="W160">
        <f t="shared" si="43"/>
        <v>11582</v>
      </c>
      <c r="X160" s="3">
        <f t="shared" si="44"/>
        <v>2.2448627180107063E-2</v>
      </c>
      <c r="Y160">
        <f t="shared" si="45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49"/>
        <v>97</v>
      </c>
      <c r="AJ160">
        <f t="shared" si="50"/>
        <v>23</v>
      </c>
      <c r="AK160">
        <f t="shared" si="51"/>
        <v>619</v>
      </c>
      <c r="AL160">
        <v>2</v>
      </c>
      <c r="AM160">
        <v>3</v>
      </c>
      <c r="AN160">
        <v>20</v>
      </c>
      <c r="AS160">
        <f>COUNTIF('Wartburg Positive Tests'!G:G,"&lt;="&amp;covid19!A160)-COUNTIF('Wartburg Positive Tests'!H:H,"&lt;="&amp;covid19!A160)</f>
        <v>17</v>
      </c>
      <c r="AT160">
        <f>AI160-AS160</f>
        <v>80</v>
      </c>
    </row>
    <row r="161" spans="1:46" x14ac:dyDescent="0.35">
      <c r="A161" s="14">
        <f t="shared" si="46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>-(J161-J160)+L161</f>
        <v>5</v>
      </c>
      <c r="N161" s="7">
        <f t="shared" si="52"/>
        <v>541046</v>
      </c>
      <c r="O161" s="4">
        <f t="shared" si="53"/>
        <v>9.4559451091958832E-2</v>
      </c>
      <c r="R161">
        <f t="shared" si="41"/>
        <v>417</v>
      </c>
      <c r="S161">
        <f t="shared" si="47"/>
        <v>1877</v>
      </c>
      <c r="T161" s="8">
        <f t="shared" si="48"/>
        <v>0.18177855274629467</v>
      </c>
      <c r="U161" s="8">
        <f t="shared" si="38"/>
        <v>0.10715072112738082</v>
      </c>
      <c r="V161">
        <f t="shared" si="42"/>
        <v>2294</v>
      </c>
      <c r="W161">
        <f t="shared" si="43"/>
        <v>11868</v>
      </c>
      <c r="X161" s="3">
        <f t="shared" si="44"/>
        <v>2.3171553758004719E-2</v>
      </c>
      <c r="Y161">
        <f t="shared" si="45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49"/>
        <v>95</v>
      </c>
      <c r="AJ161">
        <f t="shared" si="50"/>
        <v>27</v>
      </c>
      <c r="AK161">
        <f t="shared" si="51"/>
        <v>626</v>
      </c>
      <c r="AS161">
        <f>COUNTIF('Wartburg Positive Tests'!G:G,"&lt;="&amp;covid19!A161)-COUNTIF('Wartburg Positive Tests'!H:H,"&lt;="&amp;covid19!A161)</f>
        <v>17</v>
      </c>
      <c r="AT161">
        <f>AI161-AS161</f>
        <v>78</v>
      </c>
    </row>
    <row r="162" spans="1:46" x14ac:dyDescent="0.35">
      <c r="A162" s="14">
        <f t="shared" si="46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>-(J162-J161)+L162</f>
        <v>1</v>
      </c>
      <c r="N162" s="7">
        <f t="shared" si="52"/>
        <v>544392</v>
      </c>
      <c r="O162" s="4">
        <f t="shared" si="53"/>
        <v>9.4853859314546235E-2</v>
      </c>
      <c r="R162">
        <f t="shared" si="41"/>
        <v>545</v>
      </c>
      <c r="S162">
        <f t="shared" si="47"/>
        <v>3346</v>
      </c>
      <c r="T162" s="8">
        <f t="shared" si="48"/>
        <v>0.14006682086867128</v>
      </c>
      <c r="U162" s="8">
        <f t="shared" si="38"/>
        <v>0.11165468403697497</v>
      </c>
      <c r="V162">
        <f t="shared" si="42"/>
        <v>3891</v>
      </c>
      <c r="W162">
        <f t="shared" si="43"/>
        <v>11701</v>
      </c>
      <c r="X162" s="3">
        <f t="shared" si="44"/>
        <v>2.5211520382873259E-2</v>
      </c>
      <c r="Y162">
        <f t="shared" si="45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49"/>
        <v>95</v>
      </c>
      <c r="AJ162">
        <f t="shared" si="50"/>
        <v>27</v>
      </c>
      <c r="AK162">
        <f t="shared" si="51"/>
        <v>626</v>
      </c>
      <c r="AS162">
        <f>COUNTIF('Wartburg Positive Tests'!G:G,"&lt;="&amp;covid19!A162)-COUNTIF('Wartburg Positive Tests'!H:H,"&lt;="&amp;covid19!A162)</f>
        <v>18</v>
      </c>
      <c r="AT162">
        <f>AI162-AS162</f>
        <v>77</v>
      </c>
    </row>
    <row r="163" spans="1:46" x14ac:dyDescent="0.35">
      <c r="A163" s="14">
        <f t="shared" si="46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>-(J163-J162)+L163</f>
        <v>9</v>
      </c>
      <c r="N163" s="7">
        <f t="shared" si="52"/>
        <v>549681</v>
      </c>
      <c r="O163" s="4">
        <f t="shared" si="53"/>
        <v>9.5218499857619959E-2</v>
      </c>
      <c r="R163">
        <f t="shared" si="41"/>
        <v>799</v>
      </c>
      <c r="S163">
        <f t="shared" si="47"/>
        <v>5289</v>
      </c>
      <c r="T163" s="8">
        <f t="shared" si="48"/>
        <v>0.13124178712220763</v>
      </c>
      <c r="U163" s="8">
        <f t="shared" si="38"/>
        <v>0.11618931005110733</v>
      </c>
      <c r="V163">
        <f t="shared" si="42"/>
        <v>6088</v>
      </c>
      <c r="W163">
        <f t="shared" si="43"/>
        <v>11935</v>
      </c>
      <c r="X163" s="3">
        <f t="shared" si="44"/>
        <v>2.6225387515710095E-2</v>
      </c>
      <c r="Y163">
        <f t="shared" si="45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49"/>
        <v>91</v>
      </c>
      <c r="AJ163">
        <f t="shared" si="50"/>
        <v>31</v>
      </c>
      <c r="AK163">
        <f t="shared" si="51"/>
        <v>603</v>
      </c>
      <c r="AL163">
        <v>4</v>
      </c>
      <c r="AM163">
        <v>4</v>
      </c>
      <c r="AN163">
        <v>11</v>
      </c>
      <c r="AS163">
        <f>COUNTIF('Wartburg Positive Tests'!G:G,"&lt;="&amp;covid19!A163)-COUNTIF('Wartburg Positive Tests'!H:H,"&lt;="&amp;covid19!A163)</f>
        <v>19</v>
      </c>
      <c r="AT163">
        <f>AI163-AS163</f>
        <v>72</v>
      </c>
    </row>
    <row r="164" spans="1:46" x14ac:dyDescent="0.35">
      <c r="A164" s="14">
        <f t="shared" si="46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>-(J164-J163)+L164</f>
        <v>8</v>
      </c>
      <c r="N164" s="7">
        <f t="shared" si="52"/>
        <v>555411</v>
      </c>
      <c r="O164" s="4">
        <f t="shared" si="53"/>
        <v>9.6175501861639812E-2</v>
      </c>
      <c r="R164">
        <f t="shared" si="41"/>
        <v>1253</v>
      </c>
      <c r="S164">
        <f t="shared" si="47"/>
        <v>5730</v>
      </c>
      <c r="T164" s="8">
        <f t="shared" si="48"/>
        <v>0.17943577259057711</v>
      </c>
      <c r="U164" s="8">
        <f t="shared" si="38"/>
        <v>0.13981235709968201</v>
      </c>
      <c r="V164">
        <f t="shared" si="42"/>
        <v>6983</v>
      </c>
      <c r="W164">
        <f t="shared" si="43"/>
        <v>12669</v>
      </c>
      <c r="X164" s="3">
        <f t="shared" si="44"/>
        <v>2.4074512589786091E-2</v>
      </c>
      <c r="Y164">
        <f t="shared" si="45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49"/>
        <v>93</v>
      </c>
      <c r="AJ164">
        <f t="shared" si="50"/>
        <v>30</v>
      </c>
      <c r="AK164">
        <f t="shared" si="51"/>
        <v>621</v>
      </c>
      <c r="AL164">
        <v>6</v>
      </c>
      <c r="AM164">
        <v>6</v>
      </c>
      <c r="AN164">
        <v>24</v>
      </c>
      <c r="AS164">
        <f>COUNTIF('Wartburg Positive Tests'!G:G,"&lt;="&amp;covid19!A164)-COUNTIF('Wartburg Positive Tests'!H:H,"&lt;="&amp;covid19!A164)</f>
        <v>19</v>
      </c>
      <c r="AT164">
        <f>AI164-AS164</f>
        <v>74</v>
      </c>
    </row>
    <row r="165" spans="1:46" x14ac:dyDescent="0.35">
      <c r="A165" s="14">
        <f t="shared" si="46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>-(J165-J164)+L165</f>
        <v>9</v>
      </c>
      <c r="N165" s="7">
        <f t="shared" si="52"/>
        <v>555718</v>
      </c>
      <c r="O165" s="4">
        <f t="shared" si="53"/>
        <v>9.9887104846716895E-2</v>
      </c>
      <c r="R165">
        <f t="shared" si="41"/>
        <v>2568</v>
      </c>
      <c r="S165">
        <f t="shared" si="47"/>
        <v>307</v>
      </c>
      <c r="T165" s="8">
        <f t="shared" si="48"/>
        <v>0.89321739130434785</v>
      </c>
      <c r="U165" s="8">
        <f t="shared" si="38"/>
        <v>0.22004514389616903</v>
      </c>
      <c r="V165">
        <f t="shared" si="42"/>
        <v>2875</v>
      </c>
      <c r="W165">
        <f t="shared" si="43"/>
        <v>14692</v>
      </c>
      <c r="X165" s="3">
        <f t="shared" si="44"/>
        <v>2.0351211543697251E-2</v>
      </c>
      <c r="Y165">
        <f t="shared" si="45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49"/>
        <v>98</v>
      </c>
      <c r="AJ165">
        <f t="shared" si="50"/>
        <v>37</v>
      </c>
      <c r="AK165">
        <f t="shared" si="51"/>
        <v>652</v>
      </c>
      <c r="AL165">
        <v>7</v>
      </c>
      <c r="AM165">
        <v>8</v>
      </c>
      <c r="AN165">
        <v>44</v>
      </c>
      <c r="AS165">
        <f>COUNTIF('Wartburg Positive Tests'!G:G,"&lt;="&amp;covid19!A165)-COUNTIF('Wartburg Positive Tests'!H:H,"&lt;="&amp;covid19!A165)</f>
        <v>19</v>
      </c>
      <c r="AT165">
        <f>AI165-AS165</f>
        <v>79</v>
      </c>
    </row>
    <row r="166" spans="1:46" x14ac:dyDescent="0.35">
      <c r="A166" s="14">
        <f t="shared" si="46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>-(J166-J165)+L166</f>
        <v>8</v>
      </c>
      <c r="N166" s="7">
        <f t="shared" si="52"/>
        <v>561637</v>
      </c>
      <c r="O166" s="4">
        <f t="shared" si="53"/>
        <v>0.10099962384050838</v>
      </c>
      <c r="R166">
        <f t="shared" si="41"/>
        <v>1429</v>
      </c>
      <c r="S166">
        <f t="shared" si="47"/>
        <v>5919</v>
      </c>
      <c r="T166" s="8">
        <f t="shared" si="48"/>
        <v>0.19447468698965706</v>
      </c>
      <c r="U166" s="8">
        <f t="shared" si="38"/>
        <v>0.22543146907063638</v>
      </c>
      <c r="V166">
        <f t="shared" si="42"/>
        <v>7348</v>
      </c>
      <c r="W166">
        <f t="shared" si="43"/>
        <v>15596</v>
      </c>
      <c r="X166" s="3">
        <f t="shared" si="44"/>
        <v>2.0197486535008975E-2</v>
      </c>
      <c r="Y166">
        <f t="shared" si="45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49"/>
        <v>96</v>
      </c>
      <c r="AJ166">
        <f t="shared" si="50"/>
        <v>42</v>
      </c>
      <c r="AK166">
        <f t="shared" si="51"/>
        <v>698</v>
      </c>
      <c r="AL166">
        <v>16</v>
      </c>
      <c r="AM166">
        <v>16</v>
      </c>
      <c r="AN166">
        <v>75</v>
      </c>
      <c r="AS166">
        <f>COUNTIF('Wartburg Positive Tests'!G:G,"&lt;="&amp;covid19!A166)-COUNTIF('Wartburg Positive Tests'!H:H,"&lt;="&amp;covid19!A166)</f>
        <v>20</v>
      </c>
      <c r="AT166">
        <f>AI166-AS166</f>
        <v>76</v>
      </c>
    </row>
    <row r="167" spans="1:46" x14ac:dyDescent="0.35">
      <c r="A167" s="14">
        <f t="shared" si="46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>-(J167-J166)+L167</f>
        <v>20</v>
      </c>
      <c r="N167" s="7">
        <f t="shared" si="52"/>
        <v>566342</v>
      </c>
      <c r="O167" s="4">
        <f t="shared" si="53"/>
        <v>0.10168039768671702</v>
      </c>
      <c r="R167">
        <f t="shared" si="41"/>
        <v>1006</v>
      </c>
      <c r="S167">
        <f t="shared" si="47"/>
        <v>4705</v>
      </c>
      <c r="T167" s="8">
        <f t="shared" si="48"/>
        <v>0.17615128699001925</v>
      </c>
      <c r="U167" s="8">
        <f t="shared" si="38"/>
        <v>0.22782040352372834</v>
      </c>
      <c r="V167">
        <f t="shared" si="42"/>
        <v>5711</v>
      </c>
      <c r="W167">
        <f t="shared" si="43"/>
        <v>16468</v>
      </c>
      <c r="X167" s="3">
        <f t="shared" si="44"/>
        <v>1.9128005829487493E-2</v>
      </c>
      <c r="Y167">
        <f t="shared" si="45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49"/>
        <v>101</v>
      </c>
      <c r="AJ167">
        <f t="shared" si="50"/>
        <v>46</v>
      </c>
      <c r="AK167">
        <f t="shared" si="51"/>
        <v>748</v>
      </c>
      <c r="AS167">
        <f>COUNTIF('Wartburg Positive Tests'!G:G,"&lt;="&amp;covid19!A167)-COUNTIF('Wartburg Positive Tests'!H:H,"&lt;="&amp;covid19!A167)</f>
        <v>20</v>
      </c>
      <c r="AT167">
        <f>AI167-AS167</f>
        <v>81</v>
      </c>
    </row>
    <row r="168" spans="1:46" x14ac:dyDescent="0.35">
      <c r="A168" s="14">
        <f t="shared" si="46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>-(J168-J167)+L168</f>
        <v>7</v>
      </c>
      <c r="N168" s="7">
        <f t="shared" si="52"/>
        <v>568951</v>
      </c>
      <c r="O168" s="4">
        <f t="shared" si="53"/>
        <v>0.10212510099989899</v>
      </c>
      <c r="R168">
        <f t="shared" si="41"/>
        <v>609</v>
      </c>
      <c r="S168">
        <f t="shared" si="47"/>
        <v>2609</v>
      </c>
      <c r="T168" s="8">
        <f t="shared" si="48"/>
        <v>0.18924798011187072</v>
      </c>
      <c r="U168" s="8">
        <f t="shared" si="38"/>
        <v>0.22730796920861715</v>
      </c>
      <c r="V168">
        <f t="shared" si="42"/>
        <v>3218</v>
      </c>
      <c r="W168">
        <f t="shared" si="43"/>
        <v>16950</v>
      </c>
      <c r="X168" s="3">
        <f t="shared" si="44"/>
        <v>1.7699115044247787E-2</v>
      </c>
      <c r="Y168">
        <f t="shared" si="45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49"/>
        <v>105</v>
      </c>
      <c r="AJ168">
        <f t="shared" si="50"/>
        <v>45</v>
      </c>
      <c r="AK168">
        <f t="shared" si="51"/>
        <v>766</v>
      </c>
      <c r="AL168">
        <v>18</v>
      </c>
      <c r="AM168">
        <v>22</v>
      </c>
      <c r="AN168">
        <v>78</v>
      </c>
      <c r="AS168">
        <f>COUNTIF('Wartburg Positive Tests'!G:G,"&lt;="&amp;covid19!A168)-COUNTIF('Wartburg Positive Tests'!H:H,"&lt;="&amp;covid19!A168)</f>
        <v>20</v>
      </c>
      <c r="AT168">
        <f>AI168-AS168</f>
        <v>85</v>
      </c>
    </row>
    <row r="169" spans="1:46" x14ac:dyDescent="0.35">
      <c r="A169" s="14">
        <f t="shared" si="46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>-(J169-J168)+L169</f>
        <v>4</v>
      </c>
      <c r="N169" s="7">
        <f t="shared" si="52"/>
        <v>571703</v>
      </c>
      <c r="O169" s="4">
        <f t="shared" si="53"/>
        <v>0.10264793595981793</v>
      </c>
      <c r="R169">
        <f t="shared" si="41"/>
        <v>684</v>
      </c>
      <c r="S169">
        <f t="shared" si="47"/>
        <v>2752</v>
      </c>
      <c r="T169" s="8">
        <f t="shared" si="48"/>
        <v>0.19906868451688009</v>
      </c>
      <c r="U169" s="8">
        <f t="shared" si="38"/>
        <v>0.23410639670209485</v>
      </c>
      <c r="V169">
        <f t="shared" si="42"/>
        <v>3436</v>
      </c>
      <c r="W169">
        <f t="shared" si="43"/>
        <v>16904</v>
      </c>
      <c r="X169" s="3">
        <f t="shared" si="44"/>
        <v>1.8398012304779932E-2</v>
      </c>
      <c r="Y169">
        <f t="shared" si="45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49"/>
        <v>133</v>
      </c>
      <c r="AJ169">
        <f t="shared" si="50"/>
        <v>49</v>
      </c>
      <c r="AK169">
        <f t="shared" si="51"/>
        <v>751</v>
      </c>
      <c r="AL169">
        <v>42</v>
      </c>
      <c r="AM169">
        <v>44</v>
      </c>
      <c r="AN169">
        <v>82</v>
      </c>
      <c r="AS169">
        <f>COUNTIF('Wartburg Positive Tests'!G:G,"&lt;="&amp;covid19!A169)-COUNTIF('Wartburg Positive Tests'!H:H,"&lt;="&amp;covid19!A169)</f>
        <v>5</v>
      </c>
      <c r="AT169">
        <f>AI169-AS169</f>
        <v>128</v>
      </c>
    </row>
    <row r="170" spans="1:46" x14ac:dyDescent="0.35">
      <c r="A170" s="14">
        <f t="shared" si="46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>-(J170-J169)+L170</f>
        <v>11</v>
      </c>
      <c r="N170" s="7">
        <f t="shared" si="52"/>
        <v>575501</v>
      </c>
      <c r="O170" s="4">
        <f t="shared" si="53"/>
        <v>0.10287111920335718</v>
      </c>
      <c r="R170">
        <f t="shared" si="41"/>
        <v>594</v>
      </c>
      <c r="S170">
        <f t="shared" si="47"/>
        <v>3798</v>
      </c>
      <c r="T170" s="8">
        <f t="shared" si="48"/>
        <v>0.13524590163934427</v>
      </c>
      <c r="U170" s="8">
        <f t="shared" si="38"/>
        <v>0.23976091629125815</v>
      </c>
      <c r="V170">
        <f t="shared" si="42"/>
        <v>4392</v>
      </c>
      <c r="W170">
        <f t="shared" si="43"/>
        <v>16862</v>
      </c>
      <c r="X170" s="3">
        <f t="shared" si="44"/>
        <v>1.8384533270074725E-2</v>
      </c>
      <c r="Y170">
        <f t="shared" si="45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49"/>
        <v>137</v>
      </c>
      <c r="AJ170">
        <f t="shared" si="50"/>
        <v>48</v>
      </c>
      <c r="AK170">
        <f t="shared" si="51"/>
        <v>744</v>
      </c>
      <c r="AL170">
        <v>50</v>
      </c>
      <c r="AM170">
        <v>52</v>
      </c>
      <c r="AN170">
        <v>123</v>
      </c>
      <c r="AS170">
        <f>COUNTIF('Wartburg Positive Tests'!G:G,"&lt;="&amp;covid19!A170)-COUNTIF('Wartburg Positive Tests'!H:H,"&lt;="&amp;covid19!A170)</f>
        <v>5</v>
      </c>
      <c r="AT170">
        <f>AI170-AS170</f>
        <v>132</v>
      </c>
    </row>
    <row r="171" spans="1:46" x14ac:dyDescent="0.35">
      <c r="A171" s="14">
        <f t="shared" si="46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>-(J171-J170)+L171</f>
        <v>7</v>
      </c>
      <c r="N171" s="7">
        <f t="shared" si="52"/>
        <v>580286</v>
      </c>
      <c r="O171" s="4">
        <f t="shared" si="53"/>
        <v>0.10297973115021704</v>
      </c>
      <c r="R171">
        <f t="shared" si="41"/>
        <v>627</v>
      </c>
      <c r="S171">
        <f t="shared" si="47"/>
        <v>4785</v>
      </c>
      <c r="T171" s="8">
        <f t="shared" si="48"/>
        <v>0.11585365853658537</v>
      </c>
      <c r="U171" s="8">
        <f t="shared" si="38"/>
        <v>0.23206347246233638</v>
      </c>
      <c r="V171">
        <f t="shared" si="42"/>
        <v>5412</v>
      </c>
      <c r="W171">
        <f t="shared" si="43"/>
        <v>16975</v>
      </c>
      <c r="X171" s="3">
        <f t="shared" si="44"/>
        <v>1.9027982326951399E-2</v>
      </c>
      <c r="Y171">
        <f t="shared" si="45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49"/>
        <v>137</v>
      </c>
      <c r="AJ171">
        <f t="shared" si="50"/>
        <v>39</v>
      </c>
      <c r="AK171">
        <f t="shared" si="51"/>
        <v>738</v>
      </c>
      <c r="AL171">
        <v>65</v>
      </c>
      <c r="AM171">
        <v>65</v>
      </c>
      <c r="AN171">
        <v>126</v>
      </c>
      <c r="AS171">
        <f>COUNTIF('Wartburg Positive Tests'!G:G,"&lt;="&amp;covid19!A171)-COUNTIF('Wartburg Positive Tests'!H:H,"&lt;="&amp;covid19!A171)</f>
        <v>6</v>
      </c>
      <c r="AT171">
        <f>AI171-AS171</f>
        <v>131</v>
      </c>
    </row>
    <row r="172" spans="1:46" x14ac:dyDescent="0.35">
      <c r="A172" s="14">
        <f t="shared" si="46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>-(J172-J171)+L172</f>
        <v>10</v>
      </c>
      <c r="N172" s="7">
        <f t="shared" ref="N172:N186" si="54">B172-C172</f>
        <v>586759</v>
      </c>
      <c r="O172" s="4">
        <f t="shared" ref="O172:O182" si="55">C172/B172</f>
        <v>0.10364144374529295</v>
      </c>
      <c r="R172">
        <f t="shared" si="41"/>
        <v>1226</v>
      </c>
      <c r="S172">
        <f t="shared" si="47"/>
        <v>6473</v>
      </c>
      <c r="T172" s="8">
        <f t="shared" si="48"/>
        <v>0.15924145992986102</v>
      </c>
      <c r="U172" s="8">
        <f t="shared" si="38"/>
        <v>0.16592325881341358</v>
      </c>
      <c r="V172">
        <f t="shared" si="42"/>
        <v>7699</v>
      </c>
      <c r="W172">
        <f t="shared" si="43"/>
        <v>17713</v>
      </c>
      <c r="X172" s="3">
        <f t="shared" si="44"/>
        <v>1.7896460226951957E-2</v>
      </c>
      <c r="Y172">
        <f t="shared" si="45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49"/>
        <v>139</v>
      </c>
      <c r="AJ172">
        <f t="shared" si="50"/>
        <v>37</v>
      </c>
      <c r="AK172">
        <f t="shared" si="51"/>
        <v>780</v>
      </c>
      <c r="AL172">
        <v>68</v>
      </c>
      <c r="AM172">
        <v>68</v>
      </c>
      <c r="AN172">
        <v>125</v>
      </c>
      <c r="AS172">
        <f>COUNTIF('Wartburg Positive Tests'!G:G,"&lt;="&amp;covid19!A172)-COUNTIF('Wartburg Positive Tests'!H:H,"&lt;="&amp;covid19!A172)</f>
        <v>5</v>
      </c>
      <c r="AT172">
        <f>AI172-AS172</f>
        <v>134</v>
      </c>
    </row>
    <row r="173" spans="1:46" x14ac:dyDescent="0.35">
      <c r="A173" s="14">
        <f t="shared" si="46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>-(J173-J172)+L173</f>
        <v>10</v>
      </c>
      <c r="N173" s="7">
        <f t="shared" si="54"/>
        <v>592883</v>
      </c>
      <c r="O173" s="4">
        <f t="shared" si="55"/>
        <v>0.10415734887038089</v>
      </c>
      <c r="R173">
        <f t="shared" ref="R173" si="56">C173-C172</f>
        <v>1089</v>
      </c>
      <c r="S173">
        <f t="shared" ref="S173" si="57">N173-N172</f>
        <v>6124</v>
      </c>
      <c r="T173" s="8">
        <f t="shared" ref="T173" si="58">R173/V173</f>
        <v>0.15097740191321227</v>
      </c>
      <c r="U173" s="8">
        <f t="shared" ref="U173" si="59">SUM(R167:R173)/SUM(V167:V173)</f>
        <v>0.15735821579784795</v>
      </c>
      <c r="V173">
        <f t="shared" ref="V173" si="60">B173-B172</f>
        <v>7213</v>
      </c>
      <c r="W173">
        <f t="shared" ref="W173" si="61">C173-D173-E173</f>
        <v>18288</v>
      </c>
      <c r="X173" s="3">
        <f t="shared" ref="X173" si="62">F173/W173</f>
        <v>1.7224409448818898E-2</v>
      </c>
      <c r="Y173">
        <f t="shared" si="45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49"/>
        <v>143</v>
      </c>
      <c r="AJ173">
        <f t="shared" si="50"/>
        <v>34</v>
      </c>
      <c r="AK173">
        <f t="shared" si="51"/>
        <v>818</v>
      </c>
      <c r="AL173">
        <v>78</v>
      </c>
      <c r="AM173">
        <v>78</v>
      </c>
      <c r="AN173">
        <v>110</v>
      </c>
      <c r="AS173">
        <f>COUNTIF('Wartburg Positive Tests'!G:G,"&lt;="&amp;covid19!A173)-COUNTIF('Wartburg Positive Tests'!H:H,"&lt;="&amp;covid19!A173)</f>
        <v>6</v>
      </c>
      <c r="AT173">
        <f>AI173-AS173</f>
        <v>137</v>
      </c>
    </row>
    <row r="174" spans="1:46" x14ac:dyDescent="0.35">
      <c r="A174" s="14">
        <f t="shared" si="46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>-(J174-J173)+L174</f>
        <v>11</v>
      </c>
      <c r="N174" s="7">
        <f t="shared" si="54"/>
        <v>598153</v>
      </c>
      <c r="O174" s="4">
        <f t="shared" si="55"/>
        <v>0.10443669552797021</v>
      </c>
      <c r="R174">
        <f t="shared" ref="R174" si="63">C174-C173</f>
        <v>821</v>
      </c>
      <c r="S174">
        <f t="shared" ref="S174" si="64">N174-N173</f>
        <v>5270</v>
      </c>
      <c r="T174" s="8">
        <f t="shared" ref="T174" si="65">R174/V174</f>
        <v>0.13478903299950748</v>
      </c>
      <c r="U174" s="8">
        <f t="shared" ref="U174" si="66">SUM(R168:R174)/SUM(V168:V174)</f>
        <v>0.15082352313072261</v>
      </c>
      <c r="V174">
        <f t="shared" ref="V174" si="67">B174-B173</f>
        <v>6091</v>
      </c>
      <c r="W174">
        <f t="shared" ref="W174" si="68">C174-D174-E174</f>
        <v>18933</v>
      </c>
      <c r="X174" s="3">
        <f t="shared" ref="X174" si="69">F174/W174</f>
        <v>1.6320709871652669E-2</v>
      </c>
      <c r="Y174">
        <f t="shared" ref="Y174" si="70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1">Z174-AC174-AF174</f>
        <v>146</v>
      </c>
      <c r="AJ174">
        <f t="shared" ref="AJ174" si="72">AA174-AD174-AG174</f>
        <v>31</v>
      </c>
      <c r="AK174">
        <f t="shared" ref="AK174" si="73">AB174-AE174-AH174</f>
        <v>843</v>
      </c>
      <c r="AL174">
        <v>75</v>
      </c>
      <c r="AM174">
        <v>75</v>
      </c>
      <c r="AN174">
        <v>103</v>
      </c>
      <c r="AS174">
        <f>COUNTIF('Wartburg Positive Tests'!G:G,"&lt;="&amp;covid19!A174)-COUNTIF('Wartburg Positive Tests'!H:H,"&lt;="&amp;covid19!A174)</f>
        <v>11</v>
      </c>
      <c r="AT174">
        <f>AI174-AS174</f>
        <v>135</v>
      </c>
    </row>
    <row r="175" spans="1:46" x14ac:dyDescent="0.35">
      <c r="A175" s="14">
        <f t="shared" si="46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>-(J175-J174)+L175</f>
        <v>7</v>
      </c>
      <c r="N175" s="7">
        <f t="shared" si="54"/>
        <v>600263</v>
      </c>
      <c r="O175" s="4">
        <f t="shared" si="55"/>
        <v>0.1047838776596776</v>
      </c>
      <c r="R175">
        <f t="shared" ref="R175" si="74">C175-C174</f>
        <v>506</v>
      </c>
      <c r="S175">
        <f t="shared" ref="S175" si="75">N175-N174</f>
        <v>2110</v>
      </c>
      <c r="T175" s="8">
        <f t="shared" ref="T175" si="76">R175/V175</f>
        <v>0.19342507645259938</v>
      </c>
      <c r="U175" s="8">
        <f t="shared" ref="U175" si="77">SUM(R169:R175)/SUM(V169:V175)</f>
        <v>0.15049241704875335</v>
      </c>
      <c r="V175">
        <f t="shared" ref="V175" si="78">B175-B174</f>
        <v>2616</v>
      </c>
      <c r="W175">
        <f t="shared" ref="W175" si="79">C175-D175-E175</f>
        <v>19230</v>
      </c>
      <c r="X175" s="3">
        <f t="shared" ref="X175" si="80">F175/W175</f>
        <v>1.6172646905876234E-2</v>
      </c>
      <c r="Y175">
        <f t="shared" ref="Y175" si="81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2">Z175-AC175-AF175</f>
        <v>152</v>
      </c>
      <c r="AJ175">
        <f t="shared" ref="AJ175:AJ176" si="83">AA175-AD175-AG175</f>
        <v>26</v>
      </c>
      <c r="AK175">
        <f t="shared" ref="AK175:AK176" si="84">AB175-AE175-AH175</f>
        <v>866</v>
      </c>
      <c r="AL175">
        <v>67</v>
      </c>
      <c r="AM175">
        <v>68</v>
      </c>
      <c r="AN175">
        <v>101</v>
      </c>
      <c r="AS175">
        <f>COUNTIF('Wartburg Positive Tests'!G:G,"&lt;="&amp;covid19!A175)-COUNTIF('Wartburg Positive Tests'!H:H,"&lt;="&amp;covid19!A175)</f>
        <v>24</v>
      </c>
      <c r="AT175">
        <f>AI175-AS175</f>
        <v>128</v>
      </c>
    </row>
    <row r="176" spans="1:46" x14ac:dyDescent="0.35">
      <c r="A176" s="14">
        <f t="shared" si="46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>-(J176-J175)+L176</f>
        <v>5</v>
      </c>
      <c r="N176" s="7">
        <f t="shared" si="54"/>
        <v>602967</v>
      </c>
      <c r="O176" s="4">
        <f t="shared" si="55"/>
        <v>0.10488155732411741</v>
      </c>
      <c r="R176">
        <f t="shared" ref="R176" si="85">C176-C175</f>
        <v>390</v>
      </c>
      <c r="S176">
        <f t="shared" ref="S176" si="86">N176-N175</f>
        <v>2704</v>
      </c>
      <c r="T176" s="8">
        <f t="shared" ref="T176" si="87">R176/V176</f>
        <v>0.12605042016806722</v>
      </c>
      <c r="U176" s="8">
        <f t="shared" ref="U176" si="88">SUM(R170:R176)/SUM(V170:V176)</f>
        <v>0.14385080921214777</v>
      </c>
      <c r="V176">
        <f t="shared" ref="V176" si="89">B176-B175</f>
        <v>3094</v>
      </c>
      <c r="W176">
        <f t="shared" ref="W176" si="90">C176-D176-E176</f>
        <v>19118</v>
      </c>
      <c r="X176" s="3">
        <f t="shared" ref="X176" si="91">F176/W176</f>
        <v>1.7051992886285176E-2</v>
      </c>
      <c r="Y176">
        <f t="shared" ref="Y176" si="92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2"/>
        <v>154</v>
      </c>
      <c r="AJ176">
        <f t="shared" si="83"/>
        <v>32</v>
      </c>
      <c r="AK176">
        <f t="shared" si="84"/>
        <v>846</v>
      </c>
      <c r="AL176">
        <v>69</v>
      </c>
      <c r="AM176">
        <v>69</v>
      </c>
      <c r="AN176">
        <v>99</v>
      </c>
      <c r="AS176">
        <f>COUNTIF('Wartburg Positive Tests'!G:G,"&lt;="&amp;covid19!A176)-COUNTIF('Wartburg Positive Tests'!H:H,"&lt;="&amp;covid19!A176)</f>
        <v>27</v>
      </c>
      <c r="AT176">
        <f>AI176-AS176</f>
        <v>127</v>
      </c>
    </row>
    <row r="177" spans="1:46" x14ac:dyDescent="0.35">
      <c r="A177" s="14">
        <f t="shared" si="46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>-(J177-J176)+L177</f>
        <v>2</v>
      </c>
      <c r="N177" s="7">
        <f t="shared" si="54"/>
        <v>605523</v>
      </c>
      <c r="O177" s="4">
        <f t="shared" si="55"/>
        <v>0.10504760581615671</v>
      </c>
      <c r="R177">
        <f t="shared" ref="R177" si="93">C177-C176</f>
        <v>425</v>
      </c>
      <c r="S177">
        <f t="shared" ref="S177" si="94">N177-N176</f>
        <v>2556</v>
      </c>
      <c r="T177" s="8">
        <f t="shared" ref="T177" si="95">R177/V177</f>
        <v>0.14256960751425696</v>
      </c>
      <c r="U177" s="8">
        <f t="shared" ref="U177" si="96">SUM(R171:R177)/SUM(V171:V177)</f>
        <v>0.1448185495356919</v>
      </c>
      <c r="V177">
        <f t="shared" ref="V177" si="97">B177-B176</f>
        <v>2981</v>
      </c>
      <c r="W177">
        <f t="shared" ref="W177" si="98">C177-D177-E177</f>
        <v>18961</v>
      </c>
      <c r="X177" s="3">
        <f t="shared" ref="X177" si="99">F177/W177</f>
        <v>1.6982226675808239E-2</v>
      </c>
      <c r="Y177">
        <f t="shared" ref="Y177" si="100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1">Z177-AC177-AF177</f>
        <v>155</v>
      </c>
      <c r="AJ177">
        <f t="shared" ref="AJ177" si="102">AA177-AD177-AG177</f>
        <v>34</v>
      </c>
      <c r="AK177">
        <f t="shared" ref="AK177" si="103">AB177-AE177-AH177</f>
        <v>862</v>
      </c>
      <c r="AL177">
        <v>67</v>
      </c>
      <c r="AM177">
        <v>67</v>
      </c>
      <c r="AN177">
        <v>97</v>
      </c>
      <c r="AS177">
        <f>COUNTIF('Wartburg Positive Tests'!G:G,"&lt;="&amp;covid19!A177)-COUNTIF('Wartburg Positive Tests'!H:H,"&lt;="&amp;covid19!A177)</f>
        <v>28</v>
      </c>
      <c r="AT177">
        <f>AI177-AS177</f>
        <v>127</v>
      </c>
    </row>
    <row r="178" spans="1:46" x14ac:dyDescent="0.35">
      <c r="A178" s="14">
        <f t="shared" si="46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>-(J178-J177)+L178</f>
        <v>15</v>
      </c>
      <c r="N178" s="7">
        <f t="shared" si="54"/>
        <v>610175</v>
      </c>
      <c r="O178" s="4">
        <f t="shared" si="55"/>
        <v>0.10519191794763501</v>
      </c>
      <c r="R178">
        <f t="shared" ref="R178" si="104">C178-C177</f>
        <v>656</v>
      </c>
      <c r="S178">
        <f t="shared" ref="S178" si="105">N178-N177</f>
        <v>4652</v>
      </c>
      <c r="T178" s="8">
        <f t="shared" ref="T178" si="106">R178/V178</f>
        <v>0.12358703843255464</v>
      </c>
      <c r="U178" s="8">
        <f t="shared" ref="U178" si="107">SUM(R172:R178)/SUM(V172:V178)</f>
        <v>0.14607736700759957</v>
      </c>
      <c r="V178">
        <f t="shared" ref="V178" si="108">B178-B177</f>
        <v>5308</v>
      </c>
      <c r="W178">
        <f t="shared" ref="W178" si="109">C178-D178-E178</f>
        <v>18906</v>
      </c>
      <c r="X178" s="3">
        <f t="shared" ref="X178" si="110">F178/W178</f>
        <v>1.5973764942346345E-2</v>
      </c>
      <c r="Y178">
        <f t="shared" ref="Y178" si="111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2">Z178-AC178-AF178</f>
        <v>159</v>
      </c>
      <c r="AJ178">
        <f t="shared" ref="AJ178" si="113">AA178-AD178-AG178</f>
        <v>24</v>
      </c>
      <c r="AK178">
        <f t="shared" ref="AK178" si="114">AB178-AE178-AH178</f>
        <v>824</v>
      </c>
      <c r="AL178">
        <v>43</v>
      </c>
      <c r="AM178">
        <v>43</v>
      </c>
      <c r="AN178">
        <v>85</v>
      </c>
      <c r="AS178">
        <f>COUNTIF('Wartburg Positive Tests'!G:G,"&lt;="&amp;covid19!A178)-COUNTIF('Wartburg Positive Tests'!H:H,"&lt;="&amp;covid19!A178)</f>
        <v>31</v>
      </c>
      <c r="AT178">
        <f>AI178-AS178</f>
        <v>128</v>
      </c>
    </row>
    <row r="179" spans="1:46" x14ac:dyDescent="0.35">
      <c r="A179" s="14">
        <f t="shared" si="46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>-(J179-J178)+L179</f>
        <v>17</v>
      </c>
      <c r="N179" s="7">
        <f t="shared" si="54"/>
        <v>615471</v>
      </c>
      <c r="O179" s="4">
        <f t="shared" si="55"/>
        <v>0.10555266515720053</v>
      </c>
      <c r="R179">
        <f t="shared" ref="R179" si="115">C179-C178</f>
        <v>900</v>
      </c>
      <c r="S179">
        <f t="shared" ref="S179" si="116">N179-N178</f>
        <v>5296</v>
      </c>
      <c r="T179" s="8">
        <f t="shared" ref="T179" si="117">R179/V179</f>
        <v>0.14525500322788895</v>
      </c>
      <c r="U179" s="8">
        <f t="shared" ref="U179" si="118">SUM(R173:R179)/SUM(V173:V179)</f>
        <v>0.14289978805337472</v>
      </c>
      <c r="V179">
        <f t="shared" ref="V179" si="119">B179-B178</f>
        <v>6196</v>
      </c>
      <c r="W179">
        <f t="shared" ref="W179" si="120">C179-D179-E179</f>
        <v>19162</v>
      </c>
      <c r="X179" s="3">
        <f t="shared" ref="X179" si="121">F179/W179</f>
        <v>1.4664440037574366E-2</v>
      </c>
      <c r="Y179">
        <f t="shared" ref="Y179" si="122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3">Z179-AC179-AF179</f>
        <v>171</v>
      </c>
      <c r="AJ179">
        <f t="shared" ref="AJ179" si="124">AA179-AD179-AG179</f>
        <v>24</v>
      </c>
      <c r="AK179">
        <f t="shared" ref="AK179" si="125">AB179-AE179-AH179</f>
        <v>827</v>
      </c>
      <c r="AL179">
        <v>42</v>
      </c>
      <c r="AM179">
        <v>43</v>
      </c>
      <c r="AN179">
        <v>57</v>
      </c>
      <c r="AS179">
        <f>COUNTIF('Wartburg Positive Tests'!G:G,"&lt;="&amp;covid19!A179)-COUNTIF('Wartburg Positive Tests'!H:H,"&lt;="&amp;covid19!A179)</f>
        <v>34</v>
      </c>
      <c r="AT179">
        <f>AI179-AS179</f>
        <v>137</v>
      </c>
    </row>
    <row r="180" spans="1:46" x14ac:dyDescent="0.35">
      <c r="A180" s="14">
        <f t="shared" si="46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>-(J180-J179)+L180</f>
        <v>7</v>
      </c>
      <c r="N180" s="7">
        <f t="shared" si="54"/>
        <v>620876</v>
      </c>
      <c r="O180" s="4">
        <f t="shared" si="55"/>
        <v>0.10584399406081187</v>
      </c>
      <c r="R180">
        <f t="shared" ref="R180" si="126">C180-C179</f>
        <v>864</v>
      </c>
      <c r="S180">
        <f t="shared" ref="S180" si="127">N180-N179</f>
        <v>5405</v>
      </c>
      <c r="T180" s="8">
        <f t="shared" ref="T180" si="128">R180/V180</f>
        <v>0.13782102408677621</v>
      </c>
      <c r="U180" s="8">
        <f t="shared" ref="U180" si="129">SUM(R174:R180)/SUM(V174:V180)</f>
        <v>0.1401320841652588</v>
      </c>
      <c r="V180">
        <f t="shared" ref="V180" si="130">B180-B179</f>
        <v>6269</v>
      </c>
      <c r="W180">
        <f t="shared" ref="W180" si="131">C180-D180-E180</f>
        <v>19349</v>
      </c>
      <c r="X180" s="3">
        <f t="shared" ref="X180" si="132">F180/W180</f>
        <v>1.4987854669491964E-2</v>
      </c>
      <c r="Y180">
        <f t="shared" ref="Y180" si="133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4">Z180-AC180-AF180</f>
        <v>172</v>
      </c>
      <c r="AJ180">
        <f t="shared" ref="AJ180" si="135">AA180-AD180-AG180</f>
        <v>24</v>
      </c>
      <c r="AK180">
        <f t="shared" ref="AK180" si="136">AB180-AE180-AH180</f>
        <v>826</v>
      </c>
      <c r="AL180">
        <v>26</v>
      </c>
      <c r="AM180">
        <v>30</v>
      </c>
      <c r="AN180">
        <v>52</v>
      </c>
      <c r="AS180">
        <f>COUNTIF('Wartburg Positive Tests'!G:G,"&lt;="&amp;covid19!A180)-COUNTIF('Wartburg Positive Tests'!H:H,"&lt;="&amp;covid19!A180)</f>
        <v>47</v>
      </c>
      <c r="AT180">
        <f>AI180-AS180</f>
        <v>125</v>
      </c>
    </row>
    <row r="181" spans="1:46" x14ac:dyDescent="0.35">
      <c r="A181" s="14">
        <f t="shared" si="46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>-(J181-J180)+L181</f>
        <v>6</v>
      </c>
      <c r="N181" s="7">
        <f t="shared" si="54"/>
        <v>626165</v>
      </c>
      <c r="O181" s="4">
        <f t="shared" si="55"/>
        <v>0.10607111857283172</v>
      </c>
      <c r="R181">
        <f t="shared" ref="R181" si="137">C181-C180</f>
        <v>804</v>
      </c>
      <c r="S181">
        <f t="shared" ref="S181" si="138">N181-N180</f>
        <v>5289</v>
      </c>
      <c r="T181" s="8">
        <f t="shared" ref="T181" si="139">R181/V181</f>
        <v>0.13195470211718366</v>
      </c>
      <c r="U181" s="8">
        <f t="shared" ref="U181" si="140">SUM(R175:R181)/SUM(V175:V181)</f>
        <v>0.13960131461744019</v>
      </c>
      <c r="V181">
        <f t="shared" ref="V181" si="141">B181-B180</f>
        <v>6093</v>
      </c>
      <c r="W181">
        <f t="shared" ref="W181" si="142">C181-D181-E181</f>
        <v>19964</v>
      </c>
      <c r="X181" s="3">
        <f t="shared" ref="X181" si="143">F181/W181</f>
        <v>1.3724704468042477E-2</v>
      </c>
      <c r="Y181">
        <f t="shared" ref="Y181" si="144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45">Z181-AC181-AF181</f>
        <v>176</v>
      </c>
      <c r="AJ181">
        <f t="shared" ref="AJ181" si="146">AA181-AD181-AG181</f>
        <v>24</v>
      </c>
      <c r="AK181">
        <f t="shared" ref="AK181" si="147">AB181-AE181-AH181</f>
        <v>838</v>
      </c>
      <c r="AS181">
        <f>COUNTIF('Wartburg Positive Tests'!G:G,"&lt;="&amp;covid19!A181)-COUNTIF('Wartburg Positive Tests'!H:H,"&lt;="&amp;covid19!A181)</f>
        <v>48</v>
      </c>
      <c r="AT181">
        <f>AI181-AS181</f>
        <v>128</v>
      </c>
    </row>
    <row r="182" spans="1:46" x14ac:dyDescent="0.35">
      <c r="A182" s="14">
        <f t="shared" si="46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>-(J182-J181)+L182</f>
        <v>13</v>
      </c>
      <c r="N182" s="7">
        <f t="shared" si="54"/>
        <v>628947</v>
      </c>
      <c r="O182" s="4">
        <f t="shared" si="55"/>
        <v>0.10621072466981012</v>
      </c>
      <c r="R182">
        <f t="shared" ref="R182" si="148">C182-C181</f>
        <v>440</v>
      </c>
      <c r="S182">
        <f t="shared" ref="S182" si="149">N182-N181</f>
        <v>2782</v>
      </c>
      <c r="T182" s="8">
        <f t="shared" ref="T182" si="150">R182/V182</f>
        <v>0.13656114214773432</v>
      </c>
      <c r="U182" s="8">
        <f t="shared" ref="U182" si="151">SUM(R176:R182)/SUM(V176:V182)</f>
        <v>0.13506015740433616</v>
      </c>
      <c r="V182">
        <f t="shared" ref="V182" si="152">B182-B181</f>
        <v>3222</v>
      </c>
      <c r="W182">
        <f t="shared" ref="W182" si="153">C182-D182-E182</f>
        <v>20218</v>
      </c>
      <c r="X182" s="3">
        <f t="shared" ref="X182" si="154">F182/W182</f>
        <v>1.3453358393510733E-2</v>
      </c>
      <c r="Y182">
        <f t="shared" ref="Y182" si="155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56">Z182-AC182-AF182</f>
        <v>180</v>
      </c>
      <c r="AJ182">
        <f t="shared" ref="AJ182" si="157">AA182-AD182-AG182</f>
        <v>26</v>
      </c>
      <c r="AK182">
        <f t="shared" ref="AK182" si="158">AB182-AE182-AH182</f>
        <v>844</v>
      </c>
      <c r="AL182">
        <v>9</v>
      </c>
      <c r="AM182">
        <v>12</v>
      </c>
      <c r="AN182">
        <v>39</v>
      </c>
      <c r="AS182">
        <f>COUNTIF('Wartburg Positive Tests'!G:G,"&lt;="&amp;covid19!A182)-COUNTIF('Wartburg Positive Tests'!H:H,"&lt;="&amp;covid19!A182)</f>
        <v>63</v>
      </c>
      <c r="AT182">
        <f>AI182-AS182</f>
        <v>117</v>
      </c>
    </row>
    <row r="183" spans="1:46" x14ac:dyDescent="0.35">
      <c r="A183" s="14">
        <f t="shared" si="46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>-(J183-J182)+L183</f>
        <v>7</v>
      </c>
      <c r="N183" s="7">
        <f t="shared" si="54"/>
        <v>631845</v>
      </c>
      <c r="O183" s="4">
        <f t="shared" ref="O183" si="159">C183/B183</f>
        <v>0.10631644158797871</v>
      </c>
      <c r="R183">
        <f t="shared" ref="R183" si="160">C183-C182</f>
        <v>428</v>
      </c>
      <c r="S183">
        <f t="shared" ref="S183" si="161">N183-N182</f>
        <v>2898</v>
      </c>
      <c r="T183" s="8">
        <f t="shared" ref="T183" si="162">R183/V183</f>
        <v>0.12868310282621767</v>
      </c>
      <c r="U183" s="8">
        <f t="shared" ref="U183" si="163">SUM(R177:R183)/SUM(V177:V183)</f>
        <v>0.13525976942656087</v>
      </c>
      <c r="V183">
        <f t="shared" ref="V183" si="164">B183-B182</f>
        <v>3326</v>
      </c>
      <c r="W183">
        <f t="shared" ref="W183" si="165">C183-D183-E183</f>
        <v>19697</v>
      </c>
      <c r="X183" s="3">
        <f t="shared" ref="X183" si="166">F183/W183</f>
        <v>1.4418439356247145E-2</v>
      </c>
      <c r="Y183">
        <f t="shared" ref="Y183" si="167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68">Z183-AC183-AF183</f>
        <v>185</v>
      </c>
      <c r="AJ183">
        <f t="shared" ref="AJ183" si="169">AA183-AD183-AG183</f>
        <v>26</v>
      </c>
      <c r="AK183">
        <f t="shared" ref="AK183" si="170">AB183-AE183-AH183</f>
        <v>824</v>
      </c>
      <c r="AL183">
        <v>15</v>
      </c>
      <c r="AM183">
        <v>15</v>
      </c>
      <c r="AN183">
        <v>38</v>
      </c>
      <c r="AS183">
        <f>COUNTIF('Wartburg Positive Tests'!G:G,"&lt;="&amp;covid19!A183)-COUNTIF('Wartburg Positive Tests'!H:H,"&lt;="&amp;covid19!A183)</f>
        <v>63</v>
      </c>
      <c r="AT183">
        <f>AI183-AS183</f>
        <v>122</v>
      </c>
    </row>
    <row r="184" spans="1:46" x14ac:dyDescent="0.35">
      <c r="A184" s="14">
        <f t="shared" si="46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>-(J184-J183)+L184</f>
        <v>14</v>
      </c>
      <c r="N184" s="7">
        <f t="shared" si="54"/>
        <v>636646</v>
      </c>
      <c r="O184" s="4">
        <f t="shared" ref="O184:O186" si="171">C184/B184</f>
        <v>0.10646927885519561</v>
      </c>
      <c r="R184">
        <f t="shared" ref="R184" si="172">C184-C183</f>
        <v>693</v>
      </c>
      <c r="S184">
        <f t="shared" ref="S184" si="173">N184-N183</f>
        <v>4801</v>
      </c>
      <c r="T184" s="8">
        <f t="shared" ref="T184" si="174">R184/V184</f>
        <v>0.1261376046596287</v>
      </c>
      <c r="U184" s="8">
        <f t="shared" ref="U184" si="175">SUM(R178:R184)/SUM(V178:V184)</f>
        <v>0.13325721287735323</v>
      </c>
      <c r="V184">
        <f t="shared" ref="V184" si="176">B184-B183</f>
        <v>5494</v>
      </c>
      <c r="W184">
        <f t="shared" ref="W184" si="177">C184-D184-E184</f>
        <v>19630</v>
      </c>
      <c r="X184" s="3">
        <f t="shared" ref="X184" si="178">F184/W184</f>
        <v>1.4824248599083037E-2</v>
      </c>
      <c r="Y184">
        <f t="shared" ref="Y184" si="179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0">Z184-AC184-AF184</f>
        <v>185</v>
      </c>
      <c r="AJ184">
        <f t="shared" ref="AJ184" si="181">AA184-AD184-AG184</f>
        <v>25</v>
      </c>
      <c r="AK184">
        <f t="shared" ref="AK184" si="182">AB184-AE184-AH184</f>
        <v>798</v>
      </c>
      <c r="AL184">
        <v>20</v>
      </c>
      <c r="AM184">
        <v>20</v>
      </c>
      <c r="AN184">
        <v>21</v>
      </c>
      <c r="AS184">
        <f>COUNTIF('Wartburg Positive Tests'!G:G,"&lt;="&amp;covid19!A184)-COUNTIF('Wartburg Positive Tests'!H:H,"&lt;="&amp;covid19!A184)</f>
        <v>62</v>
      </c>
      <c r="AT184">
        <f>AI184-AS184</f>
        <v>123</v>
      </c>
    </row>
    <row r="185" spans="1:46" x14ac:dyDescent="0.35">
      <c r="A185" s="14">
        <f t="shared" si="46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>-(J185-J184)+L185</f>
        <v>17</v>
      </c>
      <c r="N185" s="7">
        <f t="shared" si="54"/>
        <v>642662</v>
      </c>
      <c r="O185" s="4">
        <f t="shared" si="171"/>
        <v>0.10695372198730178</v>
      </c>
      <c r="R185">
        <f t="shared" ref="R185" si="183">C185-C184</f>
        <v>1107</v>
      </c>
      <c r="S185">
        <f t="shared" ref="S185" si="184">N185-N184</f>
        <v>6016</v>
      </c>
      <c r="T185" s="8">
        <f t="shared" ref="T185" si="185">R185/V185</f>
        <v>0.15541204548645235</v>
      </c>
      <c r="U185" s="8">
        <f t="shared" ref="U185" si="186">SUM(R179:R185)/SUM(V179:V185)</f>
        <v>0.13880126182965299</v>
      </c>
      <c r="V185">
        <f t="shared" ref="V185" si="187">B185-B184</f>
        <v>7123</v>
      </c>
      <c r="W185">
        <f t="shared" ref="W185" si="188">C185-D185-E185</f>
        <v>19994</v>
      </c>
      <c r="X185" s="3">
        <f t="shared" ref="X185" si="189">F185/W185</f>
        <v>1.3554066219865961E-2</v>
      </c>
      <c r="Y185">
        <f t="shared" ref="Y185" si="190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1">Z185-AC185-AF185</f>
        <v>189</v>
      </c>
      <c r="AJ185">
        <f t="shared" ref="AJ185" si="192">AA185-AD185-AG185</f>
        <v>26</v>
      </c>
      <c r="AK185">
        <f t="shared" ref="AK185" si="193">AB185-AE185-AH185</f>
        <v>792</v>
      </c>
      <c r="AL185">
        <v>29</v>
      </c>
      <c r="AM185">
        <v>29</v>
      </c>
      <c r="AN185">
        <v>51</v>
      </c>
      <c r="AS185">
        <f>COUNTIF('Wartburg Positive Tests'!G:G,"&lt;="&amp;covid19!A185)-COUNTIF('Wartburg Positive Tests'!H:H,"&lt;="&amp;covid19!A185)</f>
        <v>63</v>
      </c>
      <c r="AT185">
        <f>AI185-AS185</f>
        <v>126</v>
      </c>
    </row>
    <row r="186" spans="1:46" x14ac:dyDescent="0.35">
      <c r="A186" s="14">
        <f t="shared" si="46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>-(J186-J185)+L186</f>
        <v>14</v>
      </c>
      <c r="N186" s="7">
        <f t="shared" si="54"/>
        <v>647025</v>
      </c>
      <c r="O186" s="4">
        <f t="shared" si="171"/>
        <v>0.10755664796332158</v>
      </c>
      <c r="R186">
        <f t="shared" ref="R186" si="194">C186-C185</f>
        <v>1012</v>
      </c>
      <c r="S186">
        <f t="shared" ref="S186" si="195">N186-N185</f>
        <v>4363</v>
      </c>
      <c r="T186" s="8">
        <f t="shared" ref="T186" si="196">R186/V186</f>
        <v>0.18827906976744185</v>
      </c>
      <c r="U186" s="8">
        <f t="shared" ref="U186" si="197">SUM(R180:R186)/SUM(V180:V186)</f>
        <v>0.1449243943417701</v>
      </c>
      <c r="V186">
        <f t="shared" ref="V186" si="198">B186-B185</f>
        <v>5375</v>
      </c>
      <c r="W186">
        <f t="shared" ref="W186" si="199">C186-D186-E186</f>
        <v>20270</v>
      </c>
      <c r="X186" s="3">
        <f t="shared" ref="X186" si="200">F186/W186</f>
        <v>1.3862851504686729E-2</v>
      </c>
      <c r="Y186">
        <f t="shared" ref="Y186" si="201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2">Z186-AC186-AF186</f>
        <v>190</v>
      </c>
      <c r="AJ186">
        <f t="shared" ref="AJ186" si="203">AA186-AD186-AG186</f>
        <v>25</v>
      </c>
      <c r="AK186">
        <f t="shared" ref="AK186" si="204">AB186-AE186-AH186</f>
        <v>797</v>
      </c>
      <c r="AL186">
        <v>29</v>
      </c>
      <c r="AM186">
        <v>29</v>
      </c>
      <c r="AN186">
        <v>51</v>
      </c>
      <c r="AS186">
        <f>COUNTIF('Wartburg Positive Tests'!G:G,"&lt;="&amp;covid19!A186)-COUNTIF('Wartburg Positive Tests'!H:H,"&lt;="&amp;covid19!A186)</f>
        <v>63</v>
      </c>
      <c r="AT186">
        <f>AI186-AS186</f>
        <v>127</v>
      </c>
    </row>
    <row r="187" spans="1:46" x14ac:dyDescent="0.35">
      <c r="A187" s="14">
        <f t="shared" si="46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>-(J187-J186)+L187</f>
        <v>6</v>
      </c>
      <c r="N187" s="7">
        <f t="shared" ref="N187:N202" si="205">B187-C187</f>
        <v>653112</v>
      </c>
      <c r="O187" s="4">
        <f t="shared" ref="O187:O193" si="206">C187/B187</f>
        <v>0.10799592999037129</v>
      </c>
      <c r="R187">
        <f t="shared" ref="R187:R188" si="207">C187-C186</f>
        <v>1094</v>
      </c>
      <c r="S187">
        <f t="shared" ref="S187:S188" si="208">N187-N186</f>
        <v>6087</v>
      </c>
      <c r="T187" s="8">
        <f t="shared" ref="T187:T188" si="209">R187/V187</f>
        <v>0.15234646985099567</v>
      </c>
      <c r="U187" s="8">
        <f t="shared" ref="U187:U188" si="210">SUM(R181:R187)/SUM(V181:V187)</f>
        <v>0.14751150367588725</v>
      </c>
      <c r="V187">
        <f t="shared" ref="V187:V188" si="211">B187-B186</f>
        <v>7181</v>
      </c>
      <c r="W187">
        <f t="shared" ref="W187:W188" si="212">C187-D187-E187</f>
        <v>20582</v>
      </c>
      <c r="X187" s="3">
        <f t="shared" ref="X187:X188" si="213">F187/W187</f>
        <v>1.3701292391409971E-2</v>
      </c>
      <c r="Y187">
        <f t="shared" ref="Y187:Y188" si="214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15">Z187-AC187-AF187</f>
        <v>194</v>
      </c>
      <c r="AJ187">
        <f t="shared" ref="AJ187:AJ188" si="216">AA187-AD187-AG187</f>
        <v>24</v>
      </c>
      <c r="AK187">
        <f t="shared" ref="AK187:AK188" si="217">AB187-AE187-AH187</f>
        <v>794</v>
      </c>
      <c r="AS187">
        <f>COUNTIF('Wartburg Positive Tests'!G:G,"&lt;="&amp;covid19!A187)-COUNTIF('Wartburg Positive Tests'!H:H,"&lt;="&amp;covid19!A187)</f>
        <v>65</v>
      </c>
      <c r="AT187">
        <f>AI187-AS187</f>
        <v>129</v>
      </c>
    </row>
    <row r="188" spans="1:46" x14ac:dyDescent="0.35">
      <c r="A188" s="14">
        <f t="shared" si="46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>-(J188-J187)+L188</f>
        <v>18</v>
      </c>
      <c r="N188" s="7">
        <f t="shared" si="205"/>
        <v>657970</v>
      </c>
      <c r="O188" s="4">
        <f t="shared" si="206"/>
        <v>0.10841636415128343</v>
      </c>
      <c r="R188">
        <f t="shared" si="207"/>
        <v>936</v>
      </c>
      <c r="S188">
        <f t="shared" si="208"/>
        <v>4858</v>
      </c>
      <c r="T188" s="8">
        <f t="shared" si="209"/>
        <v>0.16154642733862618</v>
      </c>
      <c r="U188" s="8">
        <f t="shared" si="210"/>
        <v>0.15220578435292551</v>
      </c>
      <c r="V188">
        <f t="shared" si="211"/>
        <v>5794</v>
      </c>
      <c r="W188">
        <f t="shared" si="212"/>
        <v>21233</v>
      </c>
      <c r="X188" s="3">
        <f t="shared" si="213"/>
        <v>1.2668958696368859E-2</v>
      </c>
      <c r="Y188">
        <f t="shared" si="214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15"/>
        <v>198</v>
      </c>
      <c r="AJ188">
        <f t="shared" si="216"/>
        <v>24</v>
      </c>
      <c r="AK188">
        <f t="shared" si="217"/>
        <v>808</v>
      </c>
      <c r="AL188">
        <v>30</v>
      </c>
      <c r="AM188">
        <v>31</v>
      </c>
      <c r="AN188">
        <v>49</v>
      </c>
      <c r="AS188">
        <f>COUNTIF('Wartburg Positive Tests'!G:G,"&lt;="&amp;covid19!A188)-COUNTIF('Wartburg Positive Tests'!H:H,"&lt;="&amp;covid19!A188)</f>
        <v>65</v>
      </c>
      <c r="AT188">
        <f>AI188-AS188</f>
        <v>133</v>
      </c>
    </row>
    <row r="189" spans="1:46" x14ac:dyDescent="0.35">
      <c r="A189" s="14">
        <f t="shared" si="46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>-(J189-J188)+L189</f>
        <v>5</v>
      </c>
      <c r="N189" s="7">
        <f t="shared" si="205"/>
        <v>660180</v>
      </c>
      <c r="O189" s="4">
        <f t="shared" si="206"/>
        <v>0.10865382668043826</v>
      </c>
      <c r="R189">
        <f t="shared" ref="R189:R190" si="218">C189-C188</f>
        <v>466</v>
      </c>
      <c r="S189">
        <f t="shared" ref="S189:S190" si="219">N189-N188</f>
        <v>2210</v>
      </c>
      <c r="T189" s="8">
        <f t="shared" ref="T189:T190" si="220">R189/V189</f>
        <v>0.1741405082212257</v>
      </c>
      <c r="U189" s="8">
        <f t="shared" ref="U189:U190" si="221">SUM(R183:R189)/SUM(V183:V189)</f>
        <v>0.15515702345208146</v>
      </c>
      <c r="V189">
        <f t="shared" ref="V189:V190" si="222">B189-B188</f>
        <v>2676</v>
      </c>
      <c r="W189">
        <f t="shared" ref="W189:W190" si="223">C189-D189-E189</f>
        <v>21395</v>
      </c>
      <c r="X189" s="3">
        <f t="shared" ref="X189:X190" si="224">F189/W189</f>
        <v>1.2666510867025006E-2</v>
      </c>
      <c r="Y189">
        <f t="shared" ref="Y189:Y190" si="225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26">Z189-AC189-AF189</f>
        <v>197</v>
      </c>
      <c r="AJ189">
        <f t="shared" ref="AJ189" si="227">AA189-AD189-AG189</f>
        <v>24</v>
      </c>
      <c r="AK189">
        <f t="shared" ref="AK189:AK190" si="228">AB189-AE189-AH189</f>
        <v>816</v>
      </c>
      <c r="AL189">
        <v>27</v>
      </c>
      <c r="AM189">
        <v>28</v>
      </c>
      <c r="AN189">
        <v>47</v>
      </c>
      <c r="AS189">
        <f>COUNTIF('Wartburg Positive Tests'!G:G,"&lt;="&amp;covid19!A189)-COUNTIF('Wartburg Positive Tests'!H:H,"&lt;="&amp;covid19!A189)</f>
        <v>65</v>
      </c>
      <c r="AT189">
        <f>AI189-AS189</f>
        <v>132</v>
      </c>
    </row>
    <row r="190" spans="1:46" x14ac:dyDescent="0.35">
      <c r="A190" s="14">
        <f t="shared" si="46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>-(J190-J189)+L190</f>
        <v>1</v>
      </c>
      <c r="N190" s="7">
        <f t="shared" si="205"/>
        <v>663585</v>
      </c>
      <c r="O190" s="4">
        <f t="shared" si="206"/>
        <v>0.10888237142557872</v>
      </c>
      <c r="R190">
        <f t="shared" si="218"/>
        <v>606</v>
      </c>
      <c r="S190">
        <f t="shared" si="219"/>
        <v>3405</v>
      </c>
      <c r="T190" s="8">
        <f t="shared" si="220"/>
        <v>0.15108451757666416</v>
      </c>
      <c r="U190" s="8">
        <f t="shared" si="221"/>
        <v>0.15706166675519201</v>
      </c>
      <c r="V190">
        <f t="shared" si="222"/>
        <v>4011</v>
      </c>
      <c r="W190">
        <f t="shared" si="223"/>
        <v>20635</v>
      </c>
      <c r="X190" s="3">
        <f t="shared" si="224"/>
        <v>1.3811485340440998E-2</v>
      </c>
      <c r="Y190">
        <f t="shared" si="225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29">Z190-AC190-AF190</f>
        <v>196</v>
      </c>
      <c r="AJ190">
        <f t="shared" ref="AJ190" si="230">AA190-AD190-AG190</f>
        <v>26</v>
      </c>
      <c r="AK190">
        <f t="shared" si="228"/>
        <v>798</v>
      </c>
      <c r="AL190">
        <v>25</v>
      </c>
      <c r="AM190">
        <v>26</v>
      </c>
      <c r="AN190">
        <v>60</v>
      </c>
      <c r="AS190">
        <f>COUNTIF('Wartburg Positive Tests'!G:G,"&lt;="&amp;covid19!A190)-COUNTIF('Wartburg Positive Tests'!H:H,"&lt;="&amp;covid19!A190)</f>
        <v>65</v>
      </c>
      <c r="AT190">
        <f>AI190-AS190</f>
        <v>131</v>
      </c>
    </row>
    <row r="191" spans="1:46" x14ac:dyDescent="0.35">
      <c r="A191" s="14">
        <f t="shared" si="46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>-(J191-J190)+L191</f>
        <v>15</v>
      </c>
      <c r="N191" s="7">
        <f t="shared" si="205"/>
        <v>668328</v>
      </c>
      <c r="O191" s="4">
        <f t="shared" si="206"/>
        <v>0.10904092934216034</v>
      </c>
      <c r="R191">
        <f t="shared" ref="R191:R192" si="231">C191-C190</f>
        <v>713</v>
      </c>
      <c r="S191">
        <f t="shared" ref="S191:S192" si="232">N191-N190</f>
        <v>4743</v>
      </c>
      <c r="T191" s="8">
        <f t="shared" ref="T191:T192" si="233">R191/V191</f>
        <v>0.13068181818181818</v>
      </c>
      <c r="U191" s="8">
        <f t="shared" ref="U191:U192" si="234">SUM(R185:R191)/SUM(V185:V191)</f>
        <v>0.15775202041684389</v>
      </c>
      <c r="V191">
        <f t="shared" ref="V191:V192" si="235">B191-B190</f>
        <v>5456</v>
      </c>
      <c r="W191">
        <f t="shared" ref="W191:W192" si="236">C191-D191-E191</f>
        <v>20216</v>
      </c>
      <c r="X191" s="3">
        <f t="shared" ref="X191:X192" si="237">F191/W191</f>
        <v>1.4889196675900277E-2</v>
      </c>
      <c r="Y191">
        <f t="shared" ref="Y191:Y192" si="238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39">Z191-AC191-AF191</f>
        <v>193</v>
      </c>
      <c r="AJ191">
        <f t="shared" ref="AJ191:AJ193" si="240">AA191-AD191-AG191</f>
        <v>24</v>
      </c>
      <c r="AK191">
        <f t="shared" ref="AK191:AK193" si="241">AB191-AE191-AH191</f>
        <v>770</v>
      </c>
      <c r="AL191">
        <v>31</v>
      </c>
      <c r="AM191">
        <v>32</v>
      </c>
      <c r="AN191">
        <v>66</v>
      </c>
      <c r="AS191">
        <f>COUNTIF('Wartburg Positive Tests'!G:G,"&lt;="&amp;covid19!A191)-COUNTIF('Wartburg Positive Tests'!H:H,"&lt;="&amp;covid19!A191)</f>
        <v>64</v>
      </c>
      <c r="AT191">
        <f>AI191-AS191</f>
        <v>129</v>
      </c>
    </row>
    <row r="192" spans="1:46" x14ac:dyDescent="0.35">
      <c r="A192" s="14">
        <f t="shared" si="46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>-(J192-J191)+L192</f>
        <v>8</v>
      </c>
      <c r="N192" s="7">
        <f t="shared" si="205"/>
        <v>673969</v>
      </c>
      <c r="O192" s="4">
        <f t="shared" si="206"/>
        <v>0.10976307248896068</v>
      </c>
      <c r="R192">
        <f t="shared" si="231"/>
        <v>1304</v>
      </c>
      <c r="S192">
        <f t="shared" si="232"/>
        <v>5641</v>
      </c>
      <c r="T192" s="8">
        <f t="shared" si="233"/>
        <v>0.18776097912167028</v>
      </c>
      <c r="U192" s="8">
        <f t="shared" si="234"/>
        <v>0.16376408996207062</v>
      </c>
      <c r="V192">
        <f t="shared" si="235"/>
        <v>6945</v>
      </c>
      <c r="W192">
        <f t="shared" si="236"/>
        <v>20348</v>
      </c>
      <c r="X192" s="3">
        <f t="shared" si="237"/>
        <v>1.4989188126597209E-2</v>
      </c>
      <c r="Y192">
        <f t="shared" si="238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39"/>
        <v>185</v>
      </c>
      <c r="AJ192">
        <f t="shared" si="240"/>
        <v>24</v>
      </c>
      <c r="AK192">
        <f t="shared" si="241"/>
        <v>735</v>
      </c>
      <c r="AL192">
        <v>28</v>
      </c>
      <c r="AM192">
        <v>28</v>
      </c>
      <c r="AN192">
        <v>66</v>
      </c>
      <c r="AS192">
        <f>COUNTIF('Wartburg Positive Tests'!G:G,"&lt;="&amp;covid19!A192)-COUNTIF('Wartburg Positive Tests'!H:H,"&lt;="&amp;covid19!A192)</f>
        <v>71</v>
      </c>
      <c r="AT192">
        <f>AI192-AS192</f>
        <v>114</v>
      </c>
    </row>
    <row r="193" spans="1:46" x14ac:dyDescent="0.35">
      <c r="A193" s="14">
        <f t="shared" si="46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>-(J193-J192)+L193</f>
        <v>11</v>
      </c>
      <c r="N193" s="7">
        <f t="shared" si="205"/>
        <v>679530</v>
      </c>
      <c r="O193" s="4">
        <f t="shared" si="206"/>
        <v>0.11020178344616272</v>
      </c>
      <c r="R193">
        <f t="shared" ref="R193" si="242">C193-C192</f>
        <v>1062</v>
      </c>
      <c r="S193">
        <f t="shared" ref="S193" si="243">N193-N192</f>
        <v>5561</v>
      </c>
      <c r="T193" s="8">
        <f t="shared" ref="T193" si="244">R193/V193</f>
        <v>0.16035029442850671</v>
      </c>
      <c r="U193" s="8">
        <f t="shared" ref="U193" si="245">SUM(R187:R193)/SUM(V187:V193)</f>
        <v>0.15977356149511451</v>
      </c>
      <c r="V193">
        <f t="shared" ref="V193" si="246">B193-B192</f>
        <v>6623</v>
      </c>
      <c r="W193">
        <f t="shared" ref="W193" si="247">C193-D193-E193</f>
        <v>20283</v>
      </c>
      <c r="X193" s="3">
        <f t="shared" ref="X193" si="248">F193/W193</f>
        <v>1.6269782576541932E-2</v>
      </c>
      <c r="Y193">
        <f t="shared" ref="Y193" si="249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39"/>
        <v>188</v>
      </c>
      <c r="AJ193">
        <f t="shared" si="240"/>
        <v>24</v>
      </c>
      <c r="AK193">
        <f t="shared" si="241"/>
        <v>678</v>
      </c>
      <c r="AL193">
        <v>20</v>
      </c>
      <c r="AM193">
        <v>20</v>
      </c>
      <c r="AN193">
        <v>61</v>
      </c>
      <c r="AS193">
        <f>COUNTIF('Wartburg Positive Tests'!G:G,"&lt;="&amp;covid19!A193)-COUNTIF('Wartburg Positive Tests'!H:H,"&lt;="&amp;covid19!A193)</f>
        <v>66</v>
      </c>
      <c r="AT193">
        <f>AI193-AS193</f>
        <v>122</v>
      </c>
    </row>
    <row r="194" spans="1:46" x14ac:dyDescent="0.35">
      <c r="A194" s="14">
        <f t="shared" si="46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>-(J194-J193)+L194</f>
        <v>8</v>
      </c>
      <c r="N194" s="7">
        <f t="shared" si="205"/>
        <v>686333</v>
      </c>
      <c r="O194" s="4">
        <f t="shared" ref="O194:O197" si="250">C194/B194</f>
        <v>0.11068538590614897</v>
      </c>
      <c r="R194">
        <f t="shared" ref="R194" si="251">C194-C193</f>
        <v>1262</v>
      </c>
      <c r="S194">
        <f t="shared" ref="S194" si="252">N194-N193</f>
        <v>6803</v>
      </c>
      <c r="T194" s="8">
        <f t="shared" ref="T194" si="253">R194/V194</f>
        <v>0.15647861128332299</v>
      </c>
      <c r="U194" s="8">
        <f t="shared" ref="U194" si="254">SUM(R188:R194)/SUM(V188:V194)</f>
        <v>0.16044983573414204</v>
      </c>
      <c r="V194">
        <f t="shared" ref="V194" si="255">B194-B193</f>
        <v>8065</v>
      </c>
      <c r="W194">
        <f t="shared" ref="W194" si="256">C194-D194-E194</f>
        <v>18669</v>
      </c>
      <c r="X194" s="3">
        <f t="shared" ref="X194" si="257">F194/W194</f>
        <v>1.7890620815255234E-2</v>
      </c>
      <c r="Y194">
        <f t="shared" ref="Y194" si="258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59">Z194-AC194-AF194</f>
        <v>172</v>
      </c>
      <c r="AJ194">
        <f t="shared" ref="AJ194" si="260">AA194-AD194-AG194</f>
        <v>19</v>
      </c>
      <c r="AK194">
        <f t="shared" ref="AK194" si="261">AB194-AE194-AH194</f>
        <v>674</v>
      </c>
      <c r="AL194">
        <v>13</v>
      </c>
      <c r="AM194">
        <v>13</v>
      </c>
      <c r="AN194">
        <v>55</v>
      </c>
      <c r="AS194">
        <f>COUNTIF('Wartburg Positive Tests'!G:G,"&lt;="&amp;covid19!A194)-COUNTIF('Wartburg Positive Tests'!H:H,"&lt;="&amp;covid19!A194)</f>
        <v>69</v>
      </c>
      <c r="AT194">
        <f>AI194-AS194</f>
        <v>103</v>
      </c>
    </row>
    <row r="195" spans="1:46" x14ac:dyDescent="0.35">
      <c r="A195" s="14">
        <f t="shared" si="46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>-(J195-J194)+L195</f>
        <v>14</v>
      </c>
      <c r="N195" s="7">
        <f t="shared" si="205"/>
        <v>691379</v>
      </c>
      <c r="O195" s="4">
        <f t="shared" si="250"/>
        <v>0.11084661188060239</v>
      </c>
      <c r="R195">
        <f t="shared" ref="R195" si="262">C195-C194</f>
        <v>769</v>
      </c>
      <c r="S195">
        <f t="shared" ref="S195" si="263">N195-N194</f>
        <v>5046</v>
      </c>
      <c r="T195" s="8">
        <f t="shared" ref="T195" si="264">R195/V195</f>
        <v>0.13224419604471196</v>
      </c>
      <c r="U195" s="8">
        <f t="shared" ref="U195" si="265">SUM(R189:R195)/SUM(V189:V195)</f>
        <v>0.15614659897451441</v>
      </c>
      <c r="V195">
        <f t="shared" ref="V195" si="266">B195-B194</f>
        <v>5815</v>
      </c>
      <c r="W195">
        <f t="shared" ref="W195" si="267">C195-D195-E195</f>
        <v>19110</v>
      </c>
      <c r="X195" s="3">
        <f t="shared" ref="X195" si="268">F195/W195</f>
        <v>1.7948717948717947E-2</v>
      </c>
      <c r="Y195">
        <f t="shared" ref="Y195" si="269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0">Z195-AC195-AF195</f>
        <v>172</v>
      </c>
      <c r="AJ195">
        <f t="shared" ref="AJ195" si="271">AA195-AD195-AG195</f>
        <v>19</v>
      </c>
      <c r="AK195">
        <f t="shared" ref="AK195" si="272">AB195-AE195-AH195</f>
        <v>682</v>
      </c>
      <c r="AS195">
        <f>COUNTIF('Wartburg Positive Tests'!G:G,"&lt;="&amp;covid19!A195)-COUNTIF('Wartburg Positive Tests'!H:H,"&lt;="&amp;covid19!A195)</f>
        <v>71</v>
      </c>
      <c r="AT195">
        <f>AI195-AS195</f>
        <v>101</v>
      </c>
    </row>
    <row r="196" spans="1:46" x14ac:dyDescent="0.35">
      <c r="A196" s="14">
        <f t="shared" si="46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>-(J196-J195)+L196</f>
        <v>13</v>
      </c>
      <c r="N196" s="7">
        <f t="shared" si="205"/>
        <v>698463</v>
      </c>
      <c r="O196" s="4">
        <f t="shared" si="250"/>
        <v>0.11037874272089504</v>
      </c>
      <c r="R196">
        <f t="shared" ref="R196" si="273">C196-C195</f>
        <v>470</v>
      </c>
      <c r="S196">
        <f t="shared" ref="S196" si="274">N196-N195</f>
        <v>7084</v>
      </c>
      <c r="T196" s="8">
        <f t="shared" ref="T196" si="275">R196/V196</f>
        <v>6.2218692083664283E-2</v>
      </c>
      <c r="U196" s="8">
        <f t="shared" ref="U196" si="276">SUM(R190:R196)/SUM(V190:V196)</f>
        <v>0.13910814275113001</v>
      </c>
      <c r="V196">
        <f t="shared" ref="V196" si="277">B196-B195</f>
        <v>7554</v>
      </c>
      <c r="W196">
        <f t="shared" ref="W196" si="278">C196-D196-E196</f>
        <v>19183</v>
      </c>
      <c r="X196" s="3">
        <f t="shared" ref="X196" si="279">F196/W196</f>
        <v>1.8401709847260594E-2</v>
      </c>
      <c r="Y196">
        <f t="shared" ref="Y196" si="280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1">Z196-AC196-AF196</f>
        <v>172</v>
      </c>
      <c r="AJ196">
        <f t="shared" ref="AJ196" si="282">AA196-AD196-AG196</f>
        <v>17</v>
      </c>
      <c r="AK196">
        <f t="shared" ref="AK196" si="283">AB196-AE196-AH196</f>
        <v>679</v>
      </c>
      <c r="AL196">
        <v>8</v>
      </c>
      <c r="AM196">
        <v>8</v>
      </c>
      <c r="AN196">
        <v>39</v>
      </c>
      <c r="AS196">
        <f>COUNTIF('Wartburg Positive Tests'!G:G,"&lt;="&amp;covid19!A196)-COUNTIF('Wartburg Positive Tests'!H:H,"&lt;="&amp;covid19!A196)</f>
        <v>71</v>
      </c>
      <c r="AT196">
        <f>AI196-AS196</f>
        <v>101</v>
      </c>
    </row>
    <row r="197" spans="1:46" x14ac:dyDescent="0.35">
      <c r="A197" s="14">
        <f t="shared" si="46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>-(J197-J196)+L197</f>
        <v>12</v>
      </c>
      <c r="N197" s="7">
        <f t="shared" si="205"/>
        <v>701983</v>
      </c>
      <c r="O197" s="4">
        <f t="shared" si="250"/>
        <v>0.11061122253375515</v>
      </c>
      <c r="R197">
        <f t="shared" ref="R197" si="284">C197-C196</f>
        <v>643</v>
      </c>
      <c r="S197">
        <f t="shared" ref="S197" si="285">N197-N196</f>
        <v>3520</v>
      </c>
      <c r="T197" s="8">
        <f t="shared" ref="T197" si="286">R197/V197</f>
        <v>0.1544559212106654</v>
      </c>
      <c r="U197" s="8">
        <f t="shared" ref="U197" si="287">SUM(R191:R197)/SUM(V191:V197)</f>
        <v>0.1394634813204545</v>
      </c>
      <c r="V197">
        <f t="shared" ref="V197" si="288">B197-B196</f>
        <v>4163</v>
      </c>
      <c r="W197">
        <f t="shared" ref="W197" si="289">C197-D197-E197</f>
        <v>18621</v>
      </c>
      <c r="X197" s="3">
        <f t="shared" ref="X197" si="290">F197/W197</f>
        <v>2.0192256054991677E-2</v>
      </c>
      <c r="Y197">
        <f t="shared" ref="Y197" si="291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2">Z197-AC197-AF197</f>
        <v>152</v>
      </c>
      <c r="AJ197">
        <f t="shared" ref="AJ197" si="293">AA197-AD197-AG197</f>
        <v>21</v>
      </c>
      <c r="AK197">
        <f t="shared" ref="AK197" si="294">AB197-AE197-AH197</f>
        <v>645</v>
      </c>
      <c r="AL197">
        <v>7</v>
      </c>
      <c r="AM197">
        <v>7</v>
      </c>
      <c r="AN197">
        <v>34</v>
      </c>
      <c r="AS197">
        <f>COUNTIF('Wartburg Positive Tests'!G:G,"&lt;="&amp;covid19!A197)-COUNTIF('Wartburg Positive Tests'!H:H,"&lt;="&amp;covid19!A197)</f>
        <v>68</v>
      </c>
      <c r="AT197">
        <f>AI197-AS197</f>
        <v>84</v>
      </c>
    </row>
    <row r="198" spans="1:46" x14ac:dyDescent="0.35">
      <c r="A198" s="14">
        <f t="shared" si="46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>-(J198-J197)+L198</f>
        <v>8</v>
      </c>
      <c r="N198" s="7">
        <f t="shared" si="205"/>
        <v>708583</v>
      </c>
      <c r="O198" s="4">
        <f t="shared" ref="O198:O202" si="295">C198/B198</f>
        <v>0.11109117869176981</v>
      </c>
      <c r="R198">
        <f t="shared" ref="R198" si="296">C198-C197</f>
        <v>1251</v>
      </c>
      <c r="S198">
        <f t="shared" ref="S198" si="297">N198-N197</f>
        <v>6600</v>
      </c>
      <c r="T198" s="8">
        <f t="shared" ref="T198" si="298">R198/V198</f>
        <v>0.15934275888421856</v>
      </c>
      <c r="U198" s="8">
        <f t="shared" ref="U198" si="299">SUM(R192:R198)/SUM(V192:V198)</f>
        <v>0.14380210992002723</v>
      </c>
      <c r="V198">
        <f t="shared" ref="V198" si="300">B198-B197</f>
        <v>7851</v>
      </c>
      <c r="W198">
        <f t="shared" ref="W198" si="301">C198-D198-E198</f>
        <v>18848</v>
      </c>
      <c r="X198" s="3">
        <f t="shared" ref="X198" si="302">F198/W198</f>
        <v>2.0691850594227505E-2</v>
      </c>
      <c r="Y198">
        <f t="shared" ref="Y198" si="303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04">Z198-AC198-AF198</f>
        <v>145</v>
      </c>
      <c r="AJ198">
        <f t="shared" ref="AJ198" si="305">AA198-AD198-AG198</f>
        <v>21</v>
      </c>
      <c r="AK198">
        <f t="shared" ref="AK198" si="306">AB198-AE198-AH198</f>
        <v>629</v>
      </c>
      <c r="AL198">
        <v>7</v>
      </c>
      <c r="AM198">
        <v>7</v>
      </c>
      <c r="AN198">
        <v>29</v>
      </c>
      <c r="AS198">
        <f>COUNTIF('Wartburg Positive Tests'!G:G,"&lt;="&amp;covid19!A198)-COUNTIF('Wartburg Positive Tests'!H:H,"&lt;="&amp;covid19!A198)</f>
        <v>54</v>
      </c>
      <c r="AT198">
        <f>AI198-AS198</f>
        <v>91</v>
      </c>
    </row>
    <row r="199" spans="1:46" x14ac:dyDescent="0.35">
      <c r="A199" s="14">
        <f t="shared" si="46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>-(J199-J198)+L199</f>
        <v>12</v>
      </c>
      <c r="N199" s="7">
        <f t="shared" si="205"/>
        <v>713221</v>
      </c>
      <c r="O199" s="4">
        <f t="shared" si="295"/>
        <v>0.11141275232169599</v>
      </c>
      <c r="R199">
        <f t="shared" ref="R199" si="307">C199-C198</f>
        <v>870</v>
      </c>
      <c r="S199">
        <f t="shared" ref="S199" si="308">N199-N198</f>
        <v>4638</v>
      </c>
      <c r="T199" s="8">
        <f t="shared" ref="T199" si="309">R199/V199</f>
        <v>0.15795206971677561</v>
      </c>
      <c r="U199" s="8">
        <f t="shared" ref="U199" si="310">SUM(R193:R199)/SUM(V193:V199)</f>
        <v>0.13881392746659646</v>
      </c>
      <c r="V199">
        <f t="shared" ref="V199" si="311">B199-B198</f>
        <v>5508</v>
      </c>
      <c r="W199">
        <f t="shared" ref="W199" si="312">C199-D199-E199</f>
        <v>18539</v>
      </c>
      <c r="X199" s="3">
        <f t="shared" ref="X199" si="313">F199/W199</f>
        <v>2.1953719186579644E-2</v>
      </c>
      <c r="Y199">
        <f t="shared" ref="Y199" si="314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15">Z199-AC199-AF199</f>
        <v>129</v>
      </c>
      <c r="AJ199">
        <f t="shared" ref="AJ199" si="316">AA199-AD199-AG199</f>
        <v>20</v>
      </c>
      <c r="AK199">
        <f t="shared" ref="AK199" si="317">AB199-AE199-AH199</f>
        <v>597</v>
      </c>
      <c r="AL199">
        <v>7</v>
      </c>
      <c r="AM199">
        <v>7</v>
      </c>
      <c r="AN199">
        <v>26</v>
      </c>
      <c r="AS199">
        <f>COUNTIF('Wartburg Positive Tests'!G:G,"&lt;="&amp;covid19!A199)-COUNTIF('Wartburg Positive Tests'!H:H,"&lt;="&amp;covid19!A199)</f>
        <v>55</v>
      </c>
      <c r="AT199">
        <f>AI199-AS199</f>
        <v>74</v>
      </c>
    </row>
    <row r="200" spans="1:46" x14ac:dyDescent="0.35">
      <c r="A200" s="14">
        <f t="shared" si="46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>-(J200-J199)+L200</f>
        <v>15</v>
      </c>
      <c r="N200" s="7">
        <f t="shared" si="205"/>
        <v>718734</v>
      </c>
      <c r="O200" s="4">
        <f t="shared" si="295"/>
        <v>0.11186488430199366</v>
      </c>
      <c r="R200">
        <f t="shared" ref="R200" si="318">C200-C199</f>
        <v>1103</v>
      </c>
      <c r="S200">
        <f t="shared" ref="S200" si="319">N200-N199</f>
        <v>5513</v>
      </c>
      <c r="T200" s="8">
        <f t="shared" ref="T200" si="320">R200/V200</f>
        <v>0.16671704957678354</v>
      </c>
      <c r="U200" s="8">
        <f t="shared" ref="U200" si="321">SUM(R194:R200)/SUM(V194:V200)</f>
        <v>0.13973492495391907</v>
      </c>
      <c r="V200">
        <f t="shared" ref="V200" si="322">B200-B199</f>
        <v>6616</v>
      </c>
      <c r="W200">
        <f t="shared" ref="W200" si="323">C200-D200-E200</f>
        <v>18779</v>
      </c>
      <c r="X200" s="3">
        <f t="shared" ref="X200" si="324">F200/W200</f>
        <v>2.0927631929282708E-2</v>
      </c>
      <c r="Y200">
        <f t="shared" ref="Y200" si="325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26">Z200-AC200-AF200</f>
        <v>127</v>
      </c>
      <c r="AJ200">
        <f t="shared" ref="AJ200" si="327">AA200-AD200-AG200</f>
        <v>20</v>
      </c>
      <c r="AK200">
        <f t="shared" ref="AK200" si="328">AB200-AE200-AH200</f>
        <v>576</v>
      </c>
      <c r="AL200">
        <v>4</v>
      </c>
      <c r="AM200">
        <v>4</v>
      </c>
      <c r="AN200">
        <v>19</v>
      </c>
      <c r="AS200">
        <f>COUNTIF('Wartburg Positive Tests'!G:G,"&lt;="&amp;covid19!A200)-COUNTIF('Wartburg Positive Tests'!H:H,"&lt;="&amp;covid19!A200)</f>
        <v>41</v>
      </c>
      <c r="AT200">
        <f>AI200-AS200</f>
        <v>86</v>
      </c>
    </row>
    <row r="201" spans="1:46" x14ac:dyDescent="0.35">
      <c r="A201" s="14">
        <f t="shared" si="46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>-(J201-J200)+L201</f>
        <v>6</v>
      </c>
      <c r="N201" s="7">
        <f t="shared" si="205"/>
        <v>724191</v>
      </c>
      <c r="O201" s="4">
        <f t="shared" si="295"/>
        <v>0.11238484882654887</v>
      </c>
      <c r="R201">
        <f t="shared" ref="R201" si="329">C201-C200</f>
        <v>1165</v>
      </c>
      <c r="S201">
        <f t="shared" ref="S201" si="330">N201-N200</f>
        <v>5457</v>
      </c>
      <c r="T201" s="8">
        <f t="shared" ref="T201" si="331">R201/V201</f>
        <v>0.17592872244035035</v>
      </c>
      <c r="U201" s="8">
        <f t="shared" ref="U201" si="332">SUM(R195:R201)/SUM(V195:V201)</f>
        <v>0.14210609803077343</v>
      </c>
      <c r="V201">
        <f t="shared" ref="V201" si="333">B201-B200</f>
        <v>6622</v>
      </c>
      <c r="W201">
        <f t="shared" ref="W201" si="334">C201-D201-E201</f>
        <v>19023</v>
      </c>
      <c r="X201" s="3">
        <f t="shared" ref="X201" si="335">F201/W201</f>
        <v>2.113231351521842E-2</v>
      </c>
      <c r="Y201">
        <f t="shared" ref="Y201" si="336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37">Z201-AC201-AF201</f>
        <v>121</v>
      </c>
      <c r="AJ201">
        <f t="shared" ref="AJ201:AJ202" si="338">AA201-AD201-AG201</f>
        <v>23</v>
      </c>
      <c r="AK201">
        <f t="shared" ref="AK201:AK202" si="339">AB201-AE201-AH201</f>
        <v>563</v>
      </c>
      <c r="AL201">
        <v>4</v>
      </c>
      <c r="AM201">
        <v>4</v>
      </c>
      <c r="AN201">
        <v>18</v>
      </c>
      <c r="AS201">
        <f>COUNTIF('Wartburg Positive Tests'!G:G,"&lt;="&amp;covid19!A201)-COUNTIF('Wartburg Positive Tests'!H:H,"&lt;="&amp;covid19!A201)</f>
        <v>40</v>
      </c>
      <c r="AT201">
        <f>AI201-AS201</f>
        <v>81</v>
      </c>
    </row>
    <row r="202" spans="1:46" x14ac:dyDescent="0.35">
      <c r="A202" s="14">
        <f t="shared" si="46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>-(J202-J201)+L202</f>
        <v>21</v>
      </c>
      <c r="N202" s="7">
        <f t="shared" si="205"/>
        <v>728859</v>
      </c>
      <c r="O202" s="4">
        <f t="shared" si="295"/>
        <v>0.11266576820391452</v>
      </c>
      <c r="R202">
        <f t="shared" ref="R202" si="340">C202-C201</f>
        <v>851</v>
      </c>
      <c r="S202">
        <f t="shared" ref="S202" si="341">N202-N201</f>
        <v>4668</v>
      </c>
      <c r="T202" s="8">
        <f t="shared" ref="T202" si="342">R202/V202</f>
        <v>0.15419460047109984</v>
      </c>
      <c r="U202" s="8">
        <f t="shared" ref="U202:U205" si="343">SUM(R196:R202)/SUM(V196:V202)</f>
        <v>0.14493646339515889</v>
      </c>
      <c r="V202">
        <f t="shared" ref="V202" si="344">B202-B201</f>
        <v>5519</v>
      </c>
      <c r="W202">
        <f t="shared" ref="W202" si="345">C202-D202-E202</f>
        <v>19582</v>
      </c>
      <c r="X202" s="3">
        <f t="shared" ref="X202" si="346">F202/W202</f>
        <v>2.0018384230415687E-2</v>
      </c>
      <c r="Y202">
        <f t="shared" ref="Y202" si="347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37"/>
        <v>126</v>
      </c>
      <c r="AJ202">
        <f t="shared" si="338"/>
        <v>27</v>
      </c>
      <c r="AK202">
        <f t="shared" si="339"/>
        <v>587</v>
      </c>
      <c r="AL202">
        <v>3</v>
      </c>
      <c r="AM202">
        <v>3</v>
      </c>
      <c r="AN202">
        <v>13</v>
      </c>
      <c r="AS202">
        <f>COUNTIF('Wartburg Positive Tests'!G:G,"&lt;="&amp;covid19!A202)-COUNTIF('Wartburg Positive Tests'!H:H,"&lt;="&amp;covid19!A202)</f>
        <v>40</v>
      </c>
      <c r="AT202">
        <f>AI202-AS202</f>
        <v>86</v>
      </c>
    </row>
    <row r="203" spans="1:46" x14ac:dyDescent="0.35">
      <c r="A203" s="14">
        <f t="shared" si="46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>-(J203-J202)+L203</f>
        <v>15</v>
      </c>
      <c r="N203" s="7">
        <f t="shared" ref="N203:N259" si="348">B203-C203</f>
        <v>730923</v>
      </c>
      <c r="O203" s="4">
        <f t="shared" ref="O203:O247" si="349">C203/B203</f>
        <v>0.11270554987702819</v>
      </c>
      <c r="R203">
        <f t="shared" ref="R203" si="350">C203-C202</f>
        <v>299</v>
      </c>
      <c r="S203">
        <f t="shared" ref="S203" si="351">N203-N202</f>
        <v>2064</v>
      </c>
      <c r="T203" s="8">
        <f t="shared" ref="T203" si="352">R203/V203</f>
        <v>0.12653406686415575</v>
      </c>
      <c r="U203" s="8">
        <f t="shared" si="343"/>
        <v>0.15998136742404637</v>
      </c>
      <c r="V203">
        <f t="shared" ref="V203" si="353">B203-B202</f>
        <v>2363</v>
      </c>
      <c r="W203">
        <f t="shared" ref="W203" si="354">C203-D203-E203</f>
        <v>19671</v>
      </c>
      <c r="X203" s="3">
        <f t="shared" ref="X203" si="355">F203/W203</f>
        <v>2.0232830054394794E-2</v>
      </c>
      <c r="Y203">
        <f t="shared" ref="Y203" si="356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57">Z203-AC203-AF203</f>
        <v>126</v>
      </c>
      <c r="AJ203">
        <f t="shared" ref="AJ203" si="358">AA203-AD203-AG203</f>
        <v>26</v>
      </c>
      <c r="AK203">
        <f t="shared" ref="AK203" si="359">AB203-AE203-AH203</f>
        <v>584</v>
      </c>
      <c r="AL203">
        <v>3</v>
      </c>
      <c r="AM203">
        <v>3</v>
      </c>
      <c r="AN203">
        <v>13</v>
      </c>
      <c r="AS203">
        <f>COUNTIF('Wartburg Positive Tests'!G:G,"&lt;="&amp;covid19!A203)-COUNTIF('Wartburg Positive Tests'!H:H,"&lt;="&amp;covid19!A203)</f>
        <v>39</v>
      </c>
      <c r="AT203">
        <f>AI203-AS203</f>
        <v>87</v>
      </c>
    </row>
    <row r="204" spans="1:46" x14ac:dyDescent="0.35">
      <c r="A204" s="14">
        <f t="shared" si="46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>-(J204-J203)+L204</f>
        <v>10</v>
      </c>
      <c r="N204" s="7">
        <f t="shared" si="348"/>
        <v>733792</v>
      </c>
      <c r="O204" s="4">
        <f t="shared" si="349"/>
        <v>0.112890668446224</v>
      </c>
      <c r="R204">
        <f t="shared" ref="R204" si="360">C204-C203</f>
        <v>537</v>
      </c>
      <c r="S204">
        <f t="shared" ref="S204" si="361">N204-N203</f>
        <v>2869</v>
      </c>
      <c r="T204" s="8">
        <f t="shared" ref="T204" si="362">R204/V204</f>
        <v>0.1576629477392836</v>
      </c>
      <c r="U204" s="8">
        <f t="shared" si="343"/>
        <v>0.16038009766398312</v>
      </c>
      <c r="V204">
        <f t="shared" ref="V204" si="363">B204-B203</f>
        <v>3406</v>
      </c>
      <c r="W204">
        <f t="shared" ref="W204" si="364">C204-D204-E204</f>
        <v>19843</v>
      </c>
      <c r="X204" s="3">
        <f t="shared" ref="X204" si="365">F204/W204</f>
        <v>2.0813385072821648E-2</v>
      </c>
      <c r="Y204">
        <f t="shared" ref="Y204" si="366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67">Z204-AC204-AF204</f>
        <v>123</v>
      </c>
      <c r="AJ204">
        <f t="shared" ref="AJ204" si="368">AA204-AD204-AG204</f>
        <v>27</v>
      </c>
      <c r="AK204">
        <f t="shared" ref="AK204" si="369">AB204-AE204-AH204</f>
        <v>592</v>
      </c>
      <c r="AL204">
        <v>2</v>
      </c>
      <c r="AM204">
        <v>2</v>
      </c>
      <c r="AN204">
        <v>9</v>
      </c>
      <c r="AS204">
        <f>COUNTIF('Wartburg Positive Tests'!G:G,"&lt;="&amp;covid19!A204)-COUNTIF('Wartburg Positive Tests'!H:H,"&lt;="&amp;covid19!A204)</f>
        <v>39</v>
      </c>
      <c r="AT204">
        <f>AI204-AS204</f>
        <v>84</v>
      </c>
    </row>
    <row r="205" spans="1:46" x14ac:dyDescent="0.35">
      <c r="A205" s="14">
        <f t="shared" si="46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>-(J205-J204)+L205</f>
        <v>20</v>
      </c>
      <c r="N205" s="7">
        <f t="shared" si="348"/>
        <v>738567</v>
      </c>
      <c r="O205" s="4">
        <f t="shared" si="349"/>
        <v>0.11326807610435234</v>
      </c>
      <c r="R205">
        <f t="shared" ref="R205" si="370">C205-C204</f>
        <v>962</v>
      </c>
      <c r="S205">
        <f t="shared" ref="S205" si="371">N205-N204</f>
        <v>4775</v>
      </c>
      <c r="T205" s="8">
        <f t="shared" ref="T205" si="372">R205/V205</f>
        <v>0.16768345825344255</v>
      </c>
      <c r="U205" s="8">
        <f t="shared" si="343"/>
        <v>0.16177909479746164</v>
      </c>
      <c r="V205">
        <f t="shared" ref="V205" si="373">B205-B204</f>
        <v>5737</v>
      </c>
      <c r="W205">
        <f t="shared" ref="W205" si="374">C205-D205-E205</f>
        <v>19691</v>
      </c>
      <c r="X205" s="3">
        <f t="shared" ref="X205" si="375">F205/W205</f>
        <v>2.2548372352851558E-2</v>
      </c>
      <c r="Y205">
        <f t="shared" ref="Y205" si="376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77">Z205-AC205-AF205</f>
        <v>121</v>
      </c>
      <c r="AJ205">
        <f t="shared" ref="AJ205:AJ208" si="378">AA205-AD205-AG205</f>
        <v>32</v>
      </c>
      <c r="AK205">
        <f t="shared" ref="AK205:AK208" si="379">AB205-AE205-AH205</f>
        <v>588</v>
      </c>
      <c r="AL205">
        <v>2</v>
      </c>
      <c r="AM205">
        <v>2</v>
      </c>
      <c r="AN205">
        <v>11</v>
      </c>
      <c r="AS205">
        <f>COUNTIF('Wartburg Positive Tests'!G:G,"&lt;="&amp;covid19!A205)-COUNTIF('Wartburg Positive Tests'!H:H,"&lt;="&amp;covid19!A205)</f>
        <v>37</v>
      </c>
      <c r="AT205">
        <f>AI205-AS205</f>
        <v>84</v>
      </c>
    </row>
    <row r="206" spans="1:46" x14ac:dyDescent="0.35">
      <c r="A206" s="14">
        <f t="shared" si="46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>-(J206-J205)+L206</f>
        <v>12</v>
      </c>
      <c r="N206" s="7">
        <f t="shared" si="348"/>
        <v>746054</v>
      </c>
      <c r="O206" s="4">
        <f t="shared" si="349"/>
        <v>0.11384908493129858</v>
      </c>
      <c r="R206">
        <f t="shared" ref="R206" si="380">C206-C205</f>
        <v>1508</v>
      </c>
      <c r="S206">
        <f t="shared" ref="S206" si="381">N206-N205</f>
        <v>7487</v>
      </c>
      <c r="T206" s="8">
        <f t="shared" ref="T206" si="382">R206/V206</f>
        <v>0.16764869371873262</v>
      </c>
      <c r="U206" s="8">
        <f t="shared" ref="U206" si="383">SUM(R200:R206)/SUM(V200:V206)</f>
        <v>0.16366090987824139</v>
      </c>
      <c r="V206">
        <f t="shared" ref="V206" si="384">B206-B205</f>
        <v>8995</v>
      </c>
      <c r="W206">
        <f t="shared" ref="W206" si="385">C206-D206-E206</f>
        <v>20265</v>
      </c>
      <c r="X206" s="3">
        <f t="shared" ref="X206" si="386">F206/W206</f>
        <v>2.2156427337774488E-2</v>
      </c>
      <c r="Y206">
        <f t="shared" ref="Y206" si="387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77"/>
        <v>114</v>
      </c>
      <c r="AJ206">
        <f t="shared" si="378"/>
        <v>35</v>
      </c>
      <c r="AK206">
        <f t="shared" si="379"/>
        <v>601</v>
      </c>
      <c r="AL206">
        <v>3</v>
      </c>
      <c r="AM206">
        <v>3</v>
      </c>
      <c r="AN206">
        <v>18</v>
      </c>
      <c r="AS206">
        <f>COUNTIF('Wartburg Positive Tests'!G:G,"&lt;="&amp;covid19!A206)-COUNTIF('Wartburg Positive Tests'!H:H,"&lt;="&amp;covid19!A206)</f>
        <v>38</v>
      </c>
      <c r="AT206">
        <f>AI206-AS206</f>
        <v>76</v>
      </c>
    </row>
    <row r="207" spans="1:46" x14ac:dyDescent="0.35">
      <c r="A207" s="14">
        <f t="shared" si="46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>-(J207-J206)+L207</f>
        <v>15</v>
      </c>
      <c r="N207" s="7">
        <f t="shared" si="348"/>
        <v>751102</v>
      </c>
      <c r="O207" s="4">
        <f t="shared" si="349"/>
        <v>0.1142184599636301</v>
      </c>
      <c r="R207">
        <f t="shared" ref="R207" si="388">C207-C206</f>
        <v>1002</v>
      </c>
      <c r="S207">
        <f t="shared" ref="S207" si="389">N207-N206</f>
        <v>5048</v>
      </c>
      <c r="T207" s="8">
        <f t="shared" ref="T207" si="390">R207/V207</f>
        <v>0.16561983471074379</v>
      </c>
      <c r="U207" s="8">
        <f t="shared" ref="U207" si="391">SUM(R201:R207)/SUM(V201:V207)</f>
        <v>0.16344463971880491</v>
      </c>
      <c r="V207">
        <f t="shared" ref="V207" si="392">B207-B206</f>
        <v>6050</v>
      </c>
      <c r="W207">
        <f t="shared" ref="W207" si="393">C207-D207-E207</f>
        <v>20426</v>
      </c>
      <c r="X207" s="3">
        <f t="shared" ref="X207" si="394">F207/W207</f>
        <v>2.2569274454127094E-2</v>
      </c>
      <c r="Y207">
        <f t="shared" ref="Y207" si="395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77"/>
        <v>114</v>
      </c>
      <c r="AJ207">
        <f t="shared" si="378"/>
        <v>32</v>
      </c>
      <c r="AK207">
        <f t="shared" si="379"/>
        <v>620</v>
      </c>
      <c r="AL207">
        <v>4</v>
      </c>
      <c r="AM207">
        <v>4</v>
      </c>
      <c r="AN207">
        <v>26</v>
      </c>
      <c r="AS207">
        <f>COUNTIF('Wartburg Positive Tests'!G:G,"&lt;="&amp;covid19!A207)-COUNTIF('Wartburg Positive Tests'!H:H,"&lt;="&amp;covid19!A207)</f>
        <v>38</v>
      </c>
      <c r="AT207">
        <f>AI207-AS207</f>
        <v>76</v>
      </c>
    </row>
    <row r="208" spans="1:46" x14ac:dyDescent="0.35">
      <c r="A208" s="14">
        <f t="shared" si="46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>-(J208-J207)+L208</f>
        <v>21</v>
      </c>
      <c r="N208" s="7">
        <f t="shared" si="348"/>
        <v>757047</v>
      </c>
      <c r="O208" s="4">
        <f t="shared" si="349"/>
        <v>0.11492929226797856</v>
      </c>
      <c r="R208">
        <f t="shared" ref="R208" si="396">C208-C207</f>
        <v>1453</v>
      </c>
      <c r="S208">
        <f t="shared" ref="S208" si="397">N208-N207</f>
        <v>5945</v>
      </c>
      <c r="T208" s="8">
        <f t="shared" ref="T208" si="398">R208/V208</f>
        <v>0.196404433630711</v>
      </c>
      <c r="U208" s="8">
        <f t="shared" ref="U208" si="399">SUM(R202:R208)/SUM(V202:V208)</f>
        <v>0.16752812404986317</v>
      </c>
      <c r="V208">
        <f t="shared" ref="V208" si="400">B208-B207</f>
        <v>7398</v>
      </c>
      <c r="W208">
        <f t="shared" ref="W208" si="401">C208-D208-E208</f>
        <v>20921</v>
      </c>
      <c r="X208" s="3">
        <f t="shared" ref="X208" si="402">F208/W208</f>
        <v>2.1509488074183833E-2</v>
      </c>
      <c r="Y208">
        <f t="shared" ref="Y208" si="403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77"/>
        <v>122</v>
      </c>
      <c r="AJ208">
        <f t="shared" si="378"/>
        <v>41</v>
      </c>
      <c r="AK208">
        <f t="shared" si="379"/>
        <v>655</v>
      </c>
      <c r="AS208">
        <f>COUNTIF('Wartburg Positive Tests'!G:G,"&lt;="&amp;covid19!A208)-COUNTIF('Wartburg Positive Tests'!H:H,"&lt;="&amp;covid19!A208)</f>
        <v>38</v>
      </c>
      <c r="AT208">
        <f>AI208-AS208</f>
        <v>84</v>
      </c>
    </row>
    <row r="209" spans="1:46" x14ac:dyDescent="0.35">
      <c r="A209" s="14">
        <f t="shared" si="46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>-(J209-J208)+L209</f>
        <v>23</v>
      </c>
      <c r="N209" s="7">
        <f t="shared" si="348"/>
        <v>762239</v>
      </c>
      <c r="O209" s="4">
        <f t="shared" si="349"/>
        <v>0.11558632628576865</v>
      </c>
      <c r="R209">
        <f t="shared" ref="R209" si="404">C209-C208</f>
        <v>1314</v>
      </c>
      <c r="S209">
        <f t="shared" ref="S209" si="405">N209-N208</f>
        <v>5192</v>
      </c>
      <c r="T209" s="8">
        <f t="shared" ref="T209" si="406">R209/V209</f>
        <v>0.20196741469412849</v>
      </c>
      <c r="U209" s="8">
        <f t="shared" ref="U209" si="407">SUM(R203:R209)/SUM(V203:V209)</f>
        <v>0.17488567544184896</v>
      </c>
      <c r="V209">
        <f t="shared" ref="V209" si="408">B209-B208</f>
        <v>6506</v>
      </c>
      <c r="W209">
        <f t="shared" ref="W209" si="409">C209-D209-E209</f>
        <v>21905</v>
      </c>
      <c r="X209" s="3">
        <f t="shared" ref="X209" si="410">F209/W209</f>
        <v>1.9995434832230083E-2</v>
      </c>
      <c r="Y209">
        <f t="shared" ref="Y209" si="411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2">Z209-AC209-AF209</f>
        <v>129</v>
      </c>
      <c r="AJ209">
        <f t="shared" ref="AJ209:AJ210" si="413">AA209-AD209-AG209</f>
        <v>35</v>
      </c>
      <c r="AK209">
        <f t="shared" ref="AK209:AK210" si="414">AB209-AE209-AH209</f>
        <v>708</v>
      </c>
      <c r="AS209">
        <f>COUNTIF('Wartburg Positive Tests'!G:G,"&lt;="&amp;covid19!A209)-COUNTIF('Wartburg Positive Tests'!H:H,"&lt;="&amp;covid19!A209)</f>
        <v>38</v>
      </c>
      <c r="AT209">
        <f>AI209-AS209</f>
        <v>91</v>
      </c>
    </row>
    <row r="210" spans="1:46" x14ac:dyDescent="0.35">
      <c r="A210" s="14">
        <f t="shared" si="46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>-(J210-J209)+L210</f>
        <v>14</v>
      </c>
      <c r="N210" s="7">
        <f t="shared" si="348"/>
        <v>764411</v>
      </c>
      <c r="O210" s="4">
        <f t="shared" si="349"/>
        <v>0.1157296975894611</v>
      </c>
      <c r="R210">
        <f t="shared" ref="R210" si="415">C210-C209</f>
        <v>424</v>
      </c>
      <c r="S210">
        <f t="shared" ref="S210" si="416">N210-N209</f>
        <v>2172</v>
      </c>
      <c r="T210" s="8">
        <f t="shared" ref="T210" si="417">R210/V210</f>
        <v>0.1633281972265023</v>
      </c>
      <c r="U210" s="8">
        <f t="shared" ref="U210" si="418">SUM(R204:R210)/SUM(V204:V210)</f>
        <v>0.17695635076681085</v>
      </c>
      <c r="V210">
        <f t="shared" ref="V210" si="419">B210-B209</f>
        <v>2596</v>
      </c>
      <c r="W210">
        <f t="shared" ref="W210" si="420">C210-D210-E210</f>
        <v>22090</v>
      </c>
      <c r="X210" s="3">
        <f t="shared" ref="X210" si="421">F210/W210</f>
        <v>2.0325939339067452E-2</v>
      </c>
      <c r="Y210">
        <f t="shared" ref="Y210" si="422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2"/>
        <v>128</v>
      </c>
      <c r="AJ210">
        <f t="shared" si="413"/>
        <v>35</v>
      </c>
      <c r="AK210">
        <f t="shared" si="414"/>
        <v>712</v>
      </c>
      <c r="AL210">
        <v>6</v>
      </c>
      <c r="AM210">
        <v>6</v>
      </c>
      <c r="AN210">
        <v>24</v>
      </c>
      <c r="AS210">
        <f>COUNTIF('Wartburg Positive Tests'!G:G,"&lt;="&amp;covid19!A210)-COUNTIF('Wartburg Positive Tests'!H:H,"&lt;="&amp;covid19!A210)</f>
        <v>26</v>
      </c>
      <c r="AT210">
        <f>AI210-AS210</f>
        <v>102</v>
      </c>
    </row>
    <row r="211" spans="1:46" x14ac:dyDescent="0.35">
      <c r="A211" s="14">
        <f t="shared" si="46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>-(J211-J210)+L211</f>
        <v>16</v>
      </c>
      <c r="N211" s="7">
        <f t="shared" si="348"/>
        <v>766828</v>
      </c>
      <c r="O211" s="4">
        <f t="shared" si="349"/>
        <v>0.11593631469120004</v>
      </c>
      <c r="R211">
        <f t="shared" ref="R211" si="423">C211-C210</f>
        <v>519</v>
      </c>
      <c r="S211">
        <f t="shared" ref="S211" si="424">N211-N210</f>
        <v>2417</v>
      </c>
      <c r="T211" s="8">
        <f t="shared" ref="T211" si="425">R211/V211</f>
        <v>0.17677111716621252</v>
      </c>
      <c r="U211" s="8">
        <f t="shared" ref="U211" si="426">SUM(R205:R211)/SUM(V205:V211)</f>
        <v>0.17857675667611517</v>
      </c>
      <c r="V211">
        <f t="shared" ref="V211" si="427">B211-B210</f>
        <v>2936</v>
      </c>
      <c r="W211">
        <f t="shared" ref="W211" si="428">C211-D211-E211</f>
        <v>21054</v>
      </c>
      <c r="X211" s="3">
        <f t="shared" ref="X211" si="429">F211/W211</f>
        <v>2.1991070580412272E-2</v>
      </c>
      <c r="Y211">
        <f t="shared" ref="Y211" si="430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1">Z211-AC211-AF211</f>
        <v>121</v>
      </c>
      <c r="AJ211">
        <f t="shared" ref="AJ211:AJ212" si="432">AA211-AD211-AG211</f>
        <v>28</v>
      </c>
      <c r="AK211">
        <f t="shared" ref="AK211:AK212" si="433">AB211-AE211-AH211</f>
        <v>685</v>
      </c>
      <c r="AL211">
        <v>7</v>
      </c>
      <c r="AM211">
        <v>7</v>
      </c>
      <c r="AN211">
        <v>30</v>
      </c>
      <c r="AS211">
        <f>COUNTIF('Wartburg Positive Tests'!G:G,"&lt;="&amp;covid19!A211)-COUNTIF('Wartburg Positive Tests'!H:H,"&lt;="&amp;covid19!A211)</f>
        <v>18</v>
      </c>
      <c r="AT211">
        <f>AI211-AS211</f>
        <v>103</v>
      </c>
    </row>
    <row r="212" spans="1:46" x14ac:dyDescent="0.35">
      <c r="A212" s="14">
        <f t="shared" si="46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>-(J212-J211)+L212</f>
        <v>12</v>
      </c>
      <c r="N212" s="7">
        <f t="shared" si="348"/>
        <v>770868</v>
      </c>
      <c r="O212" s="4">
        <f t="shared" si="349"/>
        <v>0.11647961709853111</v>
      </c>
      <c r="R212">
        <f t="shared" ref="R212" si="434">C212-C211</f>
        <v>1066</v>
      </c>
      <c r="S212">
        <f t="shared" ref="S212" si="435">N212-N211</f>
        <v>4040</v>
      </c>
      <c r="T212" s="8">
        <f t="shared" ref="T212" si="436">R212/V212</f>
        <v>0.20877399138268704</v>
      </c>
      <c r="U212" s="8">
        <f t="shared" ref="U212" si="437">SUM(R206:R212)/SUM(V206:V212)</f>
        <v>0.184050319549347</v>
      </c>
      <c r="V212">
        <f t="shared" ref="V212" si="438">B212-B211</f>
        <v>5106</v>
      </c>
      <c r="W212">
        <f t="shared" ref="W212" si="439">C212-D212-E212</f>
        <v>21115</v>
      </c>
      <c r="X212" s="3">
        <f t="shared" ref="X212" si="440">F212/W212</f>
        <v>2.2401136632725551E-2</v>
      </c>
      <c r="Y212">
        <f t="shared" ref="Y212" si="441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1"/>
        <v>121</v>
      </c>
      <c r="AJ212">
        <f t="shared" si="432"/>
        <v>28</v>
      </c>
      <c r="AK212">
        <f t="shared" si="433"/>
        <v>683</v>
      </c>
      <c r="AL212">
        <v>8</v>
      </c>
      <c r="AM212">
        <v>8</v>
      </c>
      <c r="AN212">
        <v>32</v>
      </c>
      <c r="AS212">
        <f>COUNTIF('Wartburg Positive Tests'!G:G,"&lt;="&amp;covid19!A212)-COUNTIF('Wartburg Positive Tests'!H:H,"&lt;="&amp;covid19!A212)</f>
        <v>12</v>
      </c>
      <c r="AT212">
        <f>AI212-AS212</f>
        <v>109</v>
      </c>
    </row>
    <row r="213" spans="1:46" x14ac:dyDescent="0.35">
      <c r="A213" s="14">
        <f t="shared" si="46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>-(J213-J212)+L213</f>
        <v>19</v>
      </c>
      <c r="N213" s="7">
        <f t="shared" si="348"/>
        <v>776083</v>
      </c>
      <c r="O213" s="4">
        <f t="shared" si="349"/>
        <v>0.11718261217748192</v>
      </c>
      <c r="R213">
        <f t="shared" ref="R213" si="442">C213-C212</f>
        <v>1387</v>
      </c>
      <c r="S213">
        <f t="shared" ref="S213" si="443">N213-N212</f>
        <v>5215</v>
      </c>
      <c r="T213" s="8">
        <f t="shared" ref="T213" si="444">R213/V213</f>
        <v>0.21008785216601031</v>
      </c>
      <c r="U213" s="8">
        <f t="shared" ref="U213" si="445">SUM(R207:R213)/SUM(V207:V213)</f>
        <v>0.19263859762327257</v>
      </c>
      <c r="V213">
        <f t="shared" ref="V213" si="446">B213-B212</f>
        <v>6602</v>
      </c>
      <c r="W213">
        <f t="shared" ref="W213" si="447">C213-D213-E213</f>
        <v>21434</v>
      </c>
      <c r="X213" s="3">
        <f t="shared" ref="X213" si="448">F213/W213</f>
        <v>2.2487636465428756E-2</v>
      </c>
      <c r="Y213">
        <f t="shared" ref="Y213" si="449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0">Z213-AC213-AF213</f>
        <v>121</v>
      </c>
      <c r="AJ213">
        <f t="shared" ref="AJ213" si="451">AA213-AD213-AG213</f>
        <v>29</v>
      </c>
      <c r="AK213">
        <f t="shared" ref="AK213" si="452">AB213-AE213-AH213</f>
        <v>693</v>
      </c>
      <c r="AL213">
        <v>8</v>
      </c>
      <c r="AM213">
        <v>8</v>
      </c>
      <c r="AN213">
        <v>36</v>
      </c>
      <c r="AS213">
        <f>COUNTIF('Wartburg Positive Tests'!G:G,"&lt;="&amp;covid19!A213)-COUNTIF('Wartburg Positive Tests'!H:H,"&lt;="&amp;covid19!A213)</f>
        <v>9</v>
      </c>
      <c r="AT213">
        <f>AI213-AS213</f>
        <v>112</v>
      </c>
    </row>
    <row r="214" spans="1:46" x14ac:dyDescent="0.35">
      <c r="A214" s="14">
        <f t="shared" si="46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>-(J214-J213)+L214</f>
        <v>23</v>
      </c>
      <c r="N214" s="7">
        <f t="shared" si="348"/>
        <v>782005</v>
      </c>
      <c r="O214" s="4">
        <f t="shared" si="349"/>
        <v>0.11793037559908726</v>
      </c>
      <c r="R214">
        <f t="shared" ref="R214" si="453">C214-C213</f>
        <v>1537</v>
      </c>
      <c r="S214">
        <f t="shared" ref="S214" si="454">N214-N213</f>
        <v>5922</v>
      </c>
      <c r="T214" s="8">
        <f t="shared" ref="T214" si="455">R214/V214</f>
        <v>0.20605979353800777</v>
      </c>
      <c r="U214" s="8">
        <f t="shared" ref="U214" si="456">SUM(R208:R214)/SUM(V208:V214)</f>
        <v>0.19946636271792348</v>
      </c>
      <c r="V214">
        <f t="shared" ref="V214" si="457">B214-B213</f>
        <v>7459</v>
      </c>
      <c r="W214">
        <f t="shared" ref="W214" si="458">C214-D214-E214</f>
        <v>22545</v>
      </c>
      <c r="X214" s="3">
        <f t="shared" ref="X214" si="459">F214/W214</f>
        <v>2.0758483033932136E-2</v>
      </c>
      <c r="Y214">
        <f t="shared" ref="Y214" si="460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1">Z214-AC214-AF214</f>
        <v>130</v>
      </c>
      <c r="AJ214">
        <f t="shared" ref="AJ214" si="462">AA214-AD214-AG214</f>
        <v>27</v>
      </c>
      <c r="AK214">
        <f t="shared" ref="AK214" si="463">AB214-AE214-AH214</f>
        <v>734</v>
      </c>
      <c r="AL214">
        <v>8</v>
      </c>
      <c r="AM214">
        <v>8</v>
      </c>
      <c r="AN214">
        <v>62</v>
      </c>
      <c r="AS214">
        <f>COUNTIF('Wartburg Positive Tests'!G:G,"&lt;="&amp;covid19!A214)-COUNTIF('Wartburg Positive Tests'!H:H,"&lt;="&amp;covid19!A214)</f>
        <v>7</v>
      </c>
      <c r="AT214">
        <f>AI214-AS214</f>
        <v>123</v>
      </c>
    </row>
    <row r="215" spans="1:46" x14ac:dyDescent="0.35">
      <c r="A215" s="14">
        <f t="shared" si="46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>-(J215-J214)+L215</f>
        <v>11</v>
      </c>
      <c r="N215" s="7">
        <f t="shared" si="348"/>
        <v>787621</v>
      </c>
      <c r="O215" s="4">
        <f t="shared" si="349"/>
        <v>0.11866487330865601</v>
      </c>
      <c r="R215">
        <f t="shared" ref="R215" si="464">C215-C214</f>
        <v>1495</v>
      </c>
      <c r="S215">
        <f t="shared" ref="S215" si="465">N215-N214</f>
        <v>5616</v>
      </c>
      <c r="T215" s="8">
        <f t="shared" ref="T215" si="466">R215/V215</f>
        <v>0.21023765996343693</v>
      </c>
      <c r="U215" s="8">
        <f t="shared" ref="U215" si="467">SUM(R209:R215)/SUM(V209:V215)</f>
        <v>0.20205658210669172</v>
      </c>
      <c r="V215">
        <f t="shared" ref="V215" si="468">B215-B214</f>
        <v>7111</v>
      </c>
      <c r="W215">
        <f t="shared" ref="W215" si="469">C215-D215-E215</f>
        <v>23055</v>
      </c>
      <c r="X215" s="3">
        <f t="shared" ref="X215" si="470">F215/W215</f>
        <v>1.9995662546085449E-2</v>
      </c>
      <c r="Y215">
        <f t="shared" ref="Y215" si="471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2">Z215-AC215-AF215</f>
        <v>136</v>
      </c>
      <c r="AJ215">
        <f t="shared" ref="AJ215" si="473">AA215-AD215-AG215</f>
        <v>31</v>
      </c>
      <c r="AK215">
        <f t="shared" ref="AK215" si="474">AB215-AE215-AH215</f>
        <v>753</v>
      </c>
      <c r="AS215">
        <f>COUNTIF('Wartburg Positive Tests'!G:G,"&lt;="&amp;covid19!A215)-COUNTIF('Wartburg Positive Tests'!H:H,"&lt;="&amp;covid19!A215)</f>
        <v>8</v>
      </c>
      <c r="AT215">
        <f>AI215-AS215</f>
        <v>128</v>
      </c>
    </row>
    <row r="216" spans="1:46" x14ac:dyDescent="0.35">
      <c r="A216" s="14">
        <f t="shared" si="46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>-(J216-J215)+L216</f>
        <v>15</v>
      </c>
      <c r="N216" s="7">
        <f t="shared" si="348"/>
        <v>791811</v>
      </c>
      <c r="O216" s="4">
        <f t="shared" si="349"/>
        <v>0.11910692611748266</v>
      </c>
      <c r="R216">
        <f t="shared" ref="R216" si="475">C216-C215</f>
        <v>1015</v>
      </c>
      <c r="S216">
        <f t="shared" ref="S216" si="476">N216-N215</f>
        <v>4190</v>
      </c>
      <c r="T216" s="8">
        <f t="shared" ref="T216" si="477">R216/V216</f>
        <v>0.19500480307396734</v>
      </c>
      <c r="U216" s="8">
        <f t="shared" ref="U216" si="478">SUM(R210:R216)/SUM(V210:V216)</f>
        <v>0.20108064298257464</v>
      </c>
      <c r="V216">
        <f t="shared" ref="V216" si="479">B216-B215</f>
        <v>5205</v>
      </c>
      <c r="W216">
        <f t="shared" ref="W216" si="480">C216-D216-E216</f>
        <v>23753</v>
      </c>
      <c r="X216" s="3">
        <f t="shared" ref="X216" si="481">F216/W216</f>
        <v>1.9997474003283795E-2</v>
      </c>
      <c r="Y216">
        <f t="shared" ref="Y216" si="482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3">Z216-AC216-AF216</f>
        <v>140</v>
      </c>
      <c r="AJ216">
        <f t="shared" ref="AJ216:AJ219" si="484">AA216-AD216-AG216</f>
        <v>34</v>
      </c>
      <c r="AK216">
        <f t="shared" ref="AK216:AK219" si="485">AB216-AE216-AH216</f>
        <v>785</v>
      </c>
      <c r="AL216">
        <v>5</v>
      </c>
      <c r="AM216">
        <v>5</v>
      </c>
      <c r="AN216">
        <v>63</v>
      </c>
      <c r="AS216">
        <f>COUNTIF('Wartburg Positive Tests'!G:G,"&lt;="&amp;covid19!A216)-COUNTIF('Wartburg Positive Tests'!H:H,"&lt;="&amp;covid19!A216)</f>
        <v>11</v>
      </c>
      <c r="AT216">
        <f>AI216-AS216</f>
        <v>129</v>
      </c>
    </row>
    <row r="217" spans="1:46" x14ac:dyDescent="0.35">
      <c r="A217" s="14">
        <f t="shared" si="46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>-(J217-J216)+L217</f>
        <v>17</v>
      </c>
      <c r="N217" s="7">
        <f t="shared" si="348"/>
        <v>794172</v>
      </c>
      <c r="O217" s="4">
        <f t="shared" si="349"/>
        <v>0.11928351376348235</v>
      </c>
      <c r="R217">
        <f t="shared" ref="R217" si="486">C217-C216</f>
        <v>500</v>
      </c>
      <c r="S217">
        <f t="shared" ref="S217" si="487">N217-N216</f>
        <v>2361</v>
      </c>
      <c r="T217" s="8">
        <f t="shared" ref="T217" si="488">R217/V217</f>
        <v>0.17476406850751486</v>
      </c>
      <c r="U217" s="8">
        <f t="shared" ref="U217" si="489">SUM(R211:R217)/SUM(V211:V217)</f>
        <v>0.20168991416309012</v>
      </c>
      <c r="V217">
        <f t="shared" ref="V217" si="490">B217-B216</f>
        <v>2861</v>
      </c>
      <c r="W217">
        <f t="shared" ref="W217" si="491">C217-D217-E217</f>
        <v>23984</v>
      </c>
      <c r="X217" s="3">
        <f t="shared" ref="X217" si="492">F217/W217</f>
        <v>2.0013342228152101E-2</v>
      </c>
      <c r="Y217">
        <f t="shared" ref="Y217" si="493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3"/>
        <v>139</v>
      </c>
      <c r="AJ217">
        <f t="shared" si="484"/>
        <v>36</v>
      </c>
      <c r="AK217">
        <f t="shared" si="485"/>
        <v>780</v>
      </c>
      <c r="AL217">
        <v>3</v>
      </c>
      <c r="AM217">
        <v>3</v>
      </c>
      <c r="AN217">
        <v>60</v>
      </c>
      <c r="AS217">
        <f>COUNTIF('Wartburg Positive Tests'!G:G,"&lt;="&amp;covid19!A217)-COUNTIF('Wartburg Positive Tests'!H:H,"&lt;="&amp;covid19!A217)</f>
        <v>9</v>
      </c>
      <c r="AT217">
        <f>AI217-AS217</f>
        <v>130</v>
      </c>
    </row>
    <row r="218" spans="1:46" x14ac:dyDescent="0.35">
      <c r="A218" s="14">
        <f t="shared" si="46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>-(J218-J217)+L218</f>
        <v>10</v>
      </c>
      <c r="N218" s="7">
        <f t="shared" si="348"/>
        <v>797036</v>
      </c>
      <c r="O218" s="4">
        <f t="shared" si="349"/>
        <v>0.11950349752323212</v>
      </c>
      <c r="R218">
        <f t="shared" ref="R218" si="494">C218-C217</f>
        <v>614</v>
      </c>
      <c r="S218">
        <f t="shared" ref="S218" si="495">N218-N217</f>
        <v>2864</v>
      </c>
      <c r="T218" s="8">
        <f t="shared" ref="T218" si="496">R218/V218</f>
        <v>0.17653824036802759</v>
      </c>
      <c r="U218" s="8">
        <f t="shared" ref="U218" si="497">SUM(R212:R218)/SUM(V212:V218)</f>
        <v>0.20131140605996509</v>
      </c>
      <c r="V218">
        <f t="shared" ref="V218" si="498">B218-B217</f>
        <v>3478</v>
      </c>
      <c r="W218">
        <f t="shared" ref="W218" si="499">C218-D218-E218</f>
        <v>23212</v>
      </c>
      <c r="X218" s="3">
        <f t="shared" ref="X218" si="500">F218/W218</f>
        <v>2.1583663622264347E-2</v>
      </c>
      <c r="Y218">
        <f t="shared" ref="Y218" si="501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3"/>
        <v>137</v>
      </c>
      <c r="AJ218">
        <f t="shared" si="484"/>
        <v>25</v>
      </c>
      <c r="AK218">
        <f t="shared" si="485"/>
        <v>773</v>
      </c>
      <c r="AL218">
        <v>5</v>
      </c>
      <c r="AM218">
        <v>5</v>
      </c>
      <c r="AN218">
        <v>70</v>
      </c>
      <c r="AS218">
        <f>COUNTIF('Wartburg Positive Tests'!G:G,"&lt;="&amp;covid19!A218)-COUNTIF('Wartburg Positive Tests'!H:H,"&lt;="&amp;covid19!A218)</f>
        <v>8</v>
      </c>
      <c r="AT218">
        <f>AI218-AS218</f>
        <v>129</v>
      </c>
    </row>
    <row r="219" spans="1:46" x14ac:dyDescent="0.35">
      <c r="A219" s="14">
        <f t="shared" si="46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>-(J219-J218)+L219</f>
        <v>11</v>
      </c>
      <c r="N219" s="7">
        <f t="shared" si="348"/>
        <v>801461</v>
      </c>
      <c r="O219" s="4">
        <f t="shared" si="349"/>
        <v>0.12002209110053647</v>
      </c>
      <c r="R219">
        <f t="shared" ref="R219" si="502">C219-C218</f>
        <v>1137</v>
      </c>
      <c r="S219">
        <f t="shared" ref="S219" si="503">N219-N218</f>
        <v>4425</v>
      </c>
      <c r="T219" s="8">
        <f t="shared" ref="T219" si="504">R219/V219</f>
        <v>0.20442286947141317</v>
      </c>
      <c r="U219" s="8">
        <f t="shared" ref="U219" si="505">SUM(R213:R219)/SUM(V213:V219)</f>
        <v>0.20076806520716861</v>
      </c>
      <c r="V219">
        <f t="shared" ref="V219" si="506">B219-B218</f>
        <v>5562</v>
      </c>
      <c r="W219">
        <f t="shared" ref="W219:W220" si="507">C219-D219-E219</f>
        <v>23133</v>
      </c>
      <c r="X219" s="3">
        <f t="shared" ref="X219:X220" si="508">F219/W219</f>
        <v>2.3083906108157179E-2</v>
      </c>
      <c r="Y219">
        <f t="shared" ref="Y219:Y220" si="509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3"/>
        <v>140</v>
      </c>
      <c r="AJ219">
        <f t="shared" si="484"/>
        <v>26</v>
      </c>
      <c r="AK219">
        <f t="shared" si="485"/>
        <v>828</v>
      </c>
      <c r="AL219">
        <v>6</v>
      </c>
      <c r="AM219">
        <v>6</v>
      </c>
      <c r="AN219">
        <v>52</v>
      </c>
      <c r="AS219">
        <f>COUNTIF('Wartburg Positive Tests'!G:G,"&lt;="&amp;covid19!A219)-COUNTIF('Wartburg Positive Tests'!H:H,"&lt;="&amp;covid19!A219)</f>
        <v>8</v>
      </c>
      <c r="AT219">
        <f>AI219-AS219</f>
        <v>132</v>
      </c>
    </row>
    <row r="220" spans="1:46" x14ac:dyDescent="0.35">
      <c r="A220" s="14">
        <f t="shared" si="46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>-(J220-J219)+L220</f>
        <v>21</v>
      </c>
      <c r="N220" s="7">
        <f t="shared" si="348"/>
        <v>806416</v>
      </c>
      <c r="O220" s="4">
        <f t="shared" si="349"/>
        <v>0.12078020486374218</v>
      </c>
      <c r="R220">
        <f t="shared" ref="R220" si="510">C220-C219</f>
        <v>1466</v>
      </c>
      <c r="S220">
        <f t="shared" ref="S220" si="511">N220-N219</f>
        <v>4955</v>
      </c>
      <c r="T220" s="8">
        <f t="shared" ref="T220" si="512">R220/V220</f>
        <v>0.22831334683071172</v>
      </c>
      <c r="U220" s="8">
        <f t="shared" ref="U220" si="513">SUM(R214:R220)/SUM(V214:V220)</f>
        <v>0.20379557445468147</v>
      </c>
      <c r="V220">
        <f t="shared" ref="V220" si="514">B220-B219</f>
        <v>6421</v>
      </c>
      <c r="W220">
        <f t="shared" si="507"/>
        <v>23592</v>
      </c>
      <c r="X220" s="3">
        <f t="shared" si="508"/>
        <v>2.2465242455069517E-2</v>
      </c>
      <c r="Y220">
        <f t="shared" si="509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15">Z220-AC220-AF220</f>
        <v>140</v>
      </c>
      <c r="AJ220">
        <f t="shared" ref="AJ220" si="516">AA220-AD220-AG220</f>
        <v>31</v>
      </c>
      <c r="AK220">
        <f t="shared" ref="AK220" si="517">AB220-AE220-AH220</f>
        <v>850</v>
      </c>
      <c r="AL220">
        <v>7</v>
      </c>
      <c r="AM220">
        <v>7</v>
      </c>
      <c r="AN220">
        <v>57</v>
      </c>
      <c r="AS220">
        <f>COUNTIF('Wartburg Positive Tests'!G:G,"&lt;="&amp;covid19!A220)-COUNTIF('Wartburg Positive Tests'!H:H,"&lt;="&amp;covid19!A220)</f>
        <v>8</v>
      </c>
      <c r="AT220">
        <f>AI220-AS220</f>
        <v>132</v>
      </c>
    </row>
    <row r="221" spans="1:46" x14ac:dyDescent="0.35">
      <c r="A221" s="14">
        <f t="shared" si="46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>-(J221-J220)+L221</f>
        <v>15</v>
      </c>
      <c r="N221" s="7">
        <f t="shared" si="348"/>
        <v>811652</v>
      </c>
      <c r="O221" s="4">
        <f t="shared" si="349"/>
        <v>0.12158684326156551</v>
      </c>
      <c r="R221">
        <f t="shared" ref="R221" si="518">C221-C220</f>
        <v>1567</v>
      </c>
      <c r="S221">
        <f t="shared" ref="S221" si="519">N221-N220</f>
        <v>5236</v>
      </c>
      <c r="T221" s="8">
        <f t="shared" ref="T221" si="520">R221/V221</f>
        <v>0.23033955607820078</v>
      </c>
      <c r="U221" s="8">
        <f t="shared" ref="U221" si="521">SUM(R215:R221)/SUM(V215:V221)</f>
        <v>0.20816751689324536</v>
      </c>
      <c r="V221">
        <f t="shared" ref="V221" si="522">B221-B220</f>
        <v>6803</v>
      </c>
      <c r="W221">
        <f t="shared" ref="W221" si="523">C221-D221-E221</f>
        <v>24209</v>
      </c>
      <c r="X221" s="3">
        <f t="shared" ref="X221" si="524">F221/W221</f>
        <v>2.214052625056797E-2</v>
      </c>
      <c r="Y221">
        <f t="shared" ref="Y221" si="525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26">Z221-AC221-AF221</f>
        <v>149</v>
      </c>
      <c r="AJ221">
        <f t="shared" ref="AJ221" si="527">AA221-AD221-AG221</f>
        <v>34</v>
      </c>
      <c r="AK221">
        <f t="shared" ref="AK221" si="528">AB221-AE221-AH221</f>
        <v>915</v>
      </c>
      <c r="AL221">
        <v>7</v>
      </c>
      <c r="AM221">
        <v>7</v>
      </c>
      <c r="AN221">
        <v>61</v>
      </c>
      <c r="AS221">
        <f>COUNTIF('Wartburg Positive Tests'!G:G,"&lt;="&amp;covid19!A221)-COUNTIF('Wartburg Positive Tests'!H:H,"&lt;="&amp;covid19!A221)</f>
        <v>9</v>
      </c>
      <c r="AT221">
        <f>AI221-AS221</f>
        <v>140</v>
      </c>
    </row>
    <row r="222" spans="1:46" x14ac:dyDescent="0.35">
      <c r="A222" s="14">
        <f t="shared" si="46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>-(J222-J221)+L222</f>
        <v>33</v>
      </c>
      <c r="N222" s="7">
        <f t="shared" si="348"/>
        <v>817341</v>
      </c>
      <c r="O222" s="4">
        <f t="shared" si="349"/>
        <v>0.12283926967395468</v>
      </c>
      <c r="R222">
        <f t="shared" ref="R222" si="529">C222-C221</f>
        <v>2116</v>
      </c>
      <c r="S222">
        <f t="shared" ref="S222" si="530">N222-N221</f>
        <v>5689</v>
      </c>
      <c r="T222" s="8">
        <f t="shared" ref="T222" si="531">R222/V222</f>
        <v>0.27110826393337606</v>
      </c>
      <c r="U222" s="8">
        <f t="shared" ref="U222:U226" si="532">SUM(R216:R222)/SUM(V216:V222)</f>
        <v>0.22066343254228399</v>
      </c>
      <c r="V222">
        <f t="shared" ref="V222" si="533">B222-B221</f>
        <v>7805</v>
      </c>
      <c r="W222">
        <f t="shared" ref="W222" si="534">C222-D222-E222</f>
        <v>25385</v>
      </c>
      <c r="X222" s="3">
        <f t="shared" ref="X222" si="535">F222/W222</f>
        <v>2.1469371676186726E-2</v>
      </c>
      <c r="Y222">
        <f t="shared" ref="Y222" si="536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37">Z222-AC222-AF222</f>
        <v>162</v>
      </c>
      <c r="AJ222">
        <f t="shared" ref="AJ222" si="538">AA222-AD222-AG222</f>
        <v>37</v>
      </c>
      <c r="AK222">
        <f t="shared" ref="AK222" si="539">AB222-AE222-AH222</f>
        <v>990</v>
      </c>
      <c r="AS222">
        <f>COUNTIF('Wartburg Positive Tests'!G:G,"&lt;="&amp;covid19!A222)-COUNTIF('Wartburg Positive Tests'!H:H,"&lt;="&amp;covid19!A222)</f>
        <v>9</v>
      </c>
      <c r="AT222">
        <f>AI222-AS222</f>
        <v>153</v>
      </c>
    </row>
    <row r="223" spans="1:46" x14ac:dyDescent="0.35">
      <c r="A223" s="14">
        <f t="shared" si="46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>-(J223-J222)+L223</f>
        <v>31</v>
      </c>
      <c r="N223" s="7">
        <f t="shared" si="348"/>
        <v>821036</v>
      </c>
      <c r="O223" s="4">
        <f t="shared" si="349"/>
        <v>0.12358415945158628</v>
      </c>
      <c r="R223">
        <f t="shared" ref="R223" si="540">C223-C222</f>
        <v>1313</v>
      </c>
      <c r="S223">
        <f t="shared" ref="S223" si="541">N223-N222</f>
        <v>3695</v>
      </c>
      <c r="T223" s="8">
        <f t="shared" ref="T223" si="542">R223/V223</f>
        <v>0.26218051118210861</v>
      </c>
      <c r="U223" s="8">
        <f t="shared" si="532"/>
        <v>0.22966418893984922</v>
      </c>
      <c r="V223">
        <f t="shared" ref="V223" si="543">B223-B222</f>
        <v>5008</v>
      </c>
      <c r="W223">
        <f t="shared" ref="W223" si="544">C223-D223-E223</f>
        <v>26430</v>
      </c>
      <c r="X223" s="3">
        <f t="shared" ref="X223" si="545">F223/W223</f>
        <v>2.0469163828982218E-2</v>
      </c>
      <c r="Y223">
        <f t="shared" ref="Y223" si="546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47">Z223-AC223-AF223</f>
        <v>170</v>
      </c>
      <c r="AJ223">
        <f t="shared" ref="AJ223:AJ224" si="548">AA223-AD223-AG223</f>
        <v>42</v>
      </c>
      <c r="AK223">
        <f t="shared" ref="AK223:AK224" si="549">AB223-AE223-AH223</f>
        <v>1048</v>
      </c>
      <c r="AS223">
        <f>COUNTIF('Wartburg Positive Tests'!G:G,"&lt;="&amp;covid19!A223)-COUNTIF('Wartburg Positive Tests'!H:H,"&lt;="&amp;covid19!A223)</f>
        <v>10</v>
      </c>
      <c r="AT223">
        <f>AI223-AS223</f>
        <v>160</v>
      </c>
    </row>
    <row r="224" spans="1:46" x14ac:dyDescent="0.35">
      <c r="A224" s="14">
        <f t="shared" si="46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>-(J224-J223)+L224</f>
        <v>13</v>
      </c>
      <c r="N224" s="7">
        <f t="shared" si="348"/>
        <v>822855</v>
      </c>
      <c r="O224" s="4">
        <f t="shared" si="349"/>
        <v>0.1238813677525141</v>
      </c>
      <c r="R224">
        <f t="shared" ref="R224" si="550">C224-C223</f>
        <v>575</v>
      </c>
      <c r="S224">
        <f t="shared" ref="S224" si="551">N224-N223</f>
        <v>1819</v>
      </c>
      <c r="T224" s="8">
        <f t="shared" ref="T224" si="552">R224/V224</f>
        <v>0.24018379281537175</v>
      </c>
      <c r="U224" s="8">
        <f t="shared" si="532"/>
        <v>0.23452803501374397</v>
      </c>
      <c r="V224">
        <f t="shared" ref="V224" si="553">B224-B223</f>
        <v>2394</v>
      </c>
      <c r="W224">
        <f t="shared" ref="W224" si="554">C224-D224-E224</f>
        <v>26745</v>
      </c>
      <c r="X224" s="3">
        <f t="shared" ref="X224" si="555">F224/W224</f>
        <v>2.0975883342680874E-2</v>
      </c>
      <c r="Y224">
        <f t="shared" ref="Y224" si="556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47"/>
        <v>172</v>
      </c>
      <c r="AJ224">
        <f t="shared" si="548"/>
        <v>44</v>
      </c>
      <c r="AK224">
        <f t="shared" si="549"/>
        <v>1055</v>
      </c>
      <c r="AL224">
        <v>7</v>
      </c>
      <c r="AM224">
        <v>7</v>
      </c>
      <c r="AN224">
        <v>65</v>
      </c>
      <c r="AS224">
        <f>COUNTIF('Wartburg Positive Tests'!G:G,"&lt;="&amp;covid19!A224)-COUNTIF('Wartburg Positive Tests'!H:H,"&lt;="&amp;covid19!A224)</f>
        <v>10</v>
      </c>
      <c r="AT224">
        <f>AI224-AS224</f>
        <v>162</v>
      </c>
    </row>
    <row r="225" spans="1:63" x14ac:dyDescent="0.35">
      <c r="A225" s="14">
        <f t="shared" si="46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>-(J225-J224)+L225</f>
        <v>13</v>
      </c>
      <c r="N225" s="7">
        <f t="shared" si="348"/>
        <v>826386</v>
      </c>
      <c r="O225" s="4">
        <f t="shared" si="349"/>
        <v>0.12459573837002982</v>
      </c>
      <c r="R225">
        <f t="shared" ref="R225" si="557">C225-C224</f>
        <v>1269</v>
      </c>
      <c r="S225">
        <f t="shared" ref="S225" si="558">N225-N224</f>
        <v>3531</v>
      </c>
      <c r="T225" s="8">
        <f t="shared" ref="T225" si="559">R225/V225</f>
        <v>0.26437500000000003</v>
      </c>
      <c r="U225" s="8">
        <f t="shared" si="532"/>
        <v>0.24342020467610137</v>
      </c>
      <c r="V225">
        <f t="shared" ref="V225" si="560">B225-B224</f>
        <v>4800</v>
      </c>
      <c r="W225">
        <f t="shared" ref="W225" si="561">C225-D225-E225</f>
        <v>26560</v>
      </c>
      <c r="X225" s="3">
        <f t="shared" ref="X225" si="562">F225/W225</f>
        <v>2.1234939759036144E-2</v>
      </c>
      <c r="Y225">
        <f t="shared" ref="Y225" si="563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64">Z225-AC225-AF225</f>
        <v>168</v>
      </c>
      <c r="AJ225">
        <f t="shared" ref="AJ225:AJ226" si="565">AA225-AD225-AG225</f>
        <v>46</v>
      </c>
      <c r="AK225">
        <f t="shared" ref="AK225:AK226" si="566">AB225-AE225-AH225</f>
        <v>1100</v>
      </c>
      <c r="AL225">
        <v>10</v>
      </c>
      <c r="AM225">
        <v>10</v>
      </c>
      <c r="AN225">
        <v>70</v>
      </c>
      <c r="AS225">
        <f>COUNTIF('Wartburg Positive Tests'!G:G,"&lt;="&amp;covid19!A225)-COUNTIF('Wartburg Positive Tests'!H:H,"&lt;="&amp;covid19!A225)</f>
        <v>9</v>
      </c>
      <c r="AT225">
        <f>AI225-AS225</f>
        <v>159</v>
      </c>
    </row>
    <row r="226" spans="1:63" x14ac:dyDescent="0.35">
      <c r="A226" s="14">
        <f t="shared" si="46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>-(J226-J225)+L226</f>
        <v>18</v>
      </c>
      <c r="N226" s="7">
        <f t="shared" si="348"/>
        <v>829303</v>
      </c>
      <c r="O226" s="4">
        <f t="shared" si="349"/>
        <v>0.12565973283851173</v>
      </c>
      <c r="R226">
        <f t="shared" ref="R226" si="567">C226-C225</f>
        <v>1568</v>
      </c>
      <c r="S226">
        <f t="shared" ref="S226" si="568">N226-N225</f>
        <v>2917</v>
      </c>
      <c r="T226" s="8">
        <f t="shared" ref="T226" si="569">R226/V226</f>
        <v>0.34960981047937567</v>
      </c>
      <c r="U226" s="8">
        <f t="shared" si="532"/>
        <v>0.2617987061194188</v>
      </c>
      <c r="V226">
        <f t="shared" ref="V226" si="570">B226-B225</f>
        <v>4485</v>
      </c>
      <c r="W226">
        <f t="shared" ref="W226" si="571">C226-D226-E226</f>
        <v>27102</v>
      </c>
      <c r="X226" s="3">
        <f t="shared" ref="X226" si="572">F226/W226</f>
        <v>2.1990996974393034E-2</v>
      </c>
      <c r="Y226">
        <f t="shared" ref="Y226:Y228" si="573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64"/>
        <v>174</v>
      </c>
      <c r="AJ226">
        <f t="shared" si="565"/>
        <v>48</v>
      </c>
      <c r="AK226">
        <f t="shared" si="566"/>
        <v>1166</v>
      </c>
      <c r="AL226">
        <v>13</v>
      </c>
      <c r="AM226">
        <v>13</v>
      </c>
      <c r="AN226">
        <v>76</v>
      </c>
      <c r="AS226">
        <f>COUNTIF('Wartburg Positive Tests'!G:G,"&lt;="&amp;covid19!A226)-COUNTIF('Wartburg Positive Tests'!H:H,"&lt;="&amp;covid19!A226)</f>
        <v>9</v>
      </c>
      <c r="AT226">
        <f>AI226-AS226</f>
        <v>165</v>
      </c>
    </row>
    <row r="227" spans="1:63" x14ac:dyDescent="0.35">
      <c r="A227" s="14">
        <f t="shared" si="46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>-(J227-J226)+L227</f>
        <v>27</v>
      </c>
      <c r="N227" s="7">
        <f t="shared" si="348"/>
        <v>834614</v>
      </c>
      <c r="O227" s="4">
        <f t="shared" si="349"/>
        <v>0.12729778450702459</v>
      </c>
      <c r="R227">
        <f t="shared" ref="R227:R228" si="574">C227-C226</f>
        <v>2555</v>
      </c>
      <c r="S227">
        <f t="shared" ref="S227:S228" si="575">N227-N226</f>
        <v>5311</v>
      </c>
      <c r="T227" s="8">
        <f t="shared" ref="T227:T229" si="576">R227/V227</f>
        <v>0.32481566234426645</v>
      </c>
      <c r="U227" s="8">
        <f t="shared" ref="U227:U228" si="577">SUM(R221:R227)/SUM(V221:V227)</f>
        <v>0.27994688593243278</v>
      </c>
      <c r="V227">
        <f t="shared" ref="V227:V228" si="578">B227-B226</f>
        <v>7866</v>
      </c>
      <c r="W227">
        <f t="shared" ref="W227:W228" si="579">C227-D227-E227</f>
        <v>28675</v>
      </c>
      <c r="X227" s="3">
        <f t="shared" ref="X227:X228" si="580">F227/W227</f>
        <v>2.1098517872711421E-2</v>
      </c>
      <c r="Y227">
        <f t="shared" si="573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1">Z227-AC227-AF227</f>
        <v>187</v>
      </c>
      <c r="AJ227">
        <f t="shared" ref="AJ227" si="582">AA227-AD227-AG227</f>
        <v>54</v>
      </c>
      <c r="AK227">
        <f t="shared" ref="AK227" si="583">AB227-AE227-AH227</f>
        <v>1297</v>
      </c>
      <c r="AL227">
        <v>11</v>
      </c>
      <c r="AM227">
        <v>11</v>
      </c>
      <c r="AN227">
        <v>66</v>
      </c>
      <c r="AS227">
        <f>COUNTIF('Wartburg Positive Tests'!G:G,"&lt;="&amp;covid19!A227)-COUNTIF('Wartburg Positive Tests'!H:H,"&lt;="&amp;covid19!A227)</f>
        <v>11</v>
      </c>
      <c r="AT227">
        <f>AI227-AS227</f>
        <v>176</v>
      </c>
    </row>
    <row r="228" spans="1:63" x14ac:dyDescent="0.35">
      <c r="A228" s="14">
        <f t="shared" si="46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>-(J228-J227)+L228</f>
        <v>21</v>
      </c>
      <c r="N228" s="7">
        <f t="shared" si="348"/>
        <v>839328</v>
      </c>
      <c r="O228" s="4">
        <f t="shared" si="349"/>
        <v>0.1290441077280359</v>
      </c>
      <c r="R228">
        <f t="shared" si="574"/>
        <v>2616</v>
      </c>
      <c r="S228">
        <f t="shared" si="575"/>
        <v>4714</v>
      </c>
      <c r="T228" s="8">
        <f t="shared" si="576"/>
        <v>0.35688949522510233</v>
      </c>
      <c r="U228" s="8">
        <f t="shared" si="577"/>
        <v>0.30266075388026609</v>
      </c>
      <c r="V228">
        <f t="shared" si="578"/>
        <v>7330</v>
      </c>
      <c r="W228">
        <f t="shared" si="579"/>
        <v>30392</v>
      </c>
      <c r="X228" s="3">
        <f t="shared" si="580"/>
        <v>1.9939457752040011E-2</v>
      </c>
      <c r="Y228">
        <f t="shared" si="573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84">Z228-AC228-AF228</f>
        <v>206</v>
      </c>
      <c r="AJ228">
        <f t="shared" ref="AJ228" si="585">AA228-AD228-AG228</f>
        <v>60</v>
      </c>
      <c r="AK228">
        <f t="shared" ref="AK228" si="586">AB228-AE228-AH228</f>
        <v>1410</v>
      </c>
      <c r="AL228">
        <v>12</v>
      </c>
      <c r="AM228">
        <v>12</v>
      </c>
      <c r="AN228">
        <v>64</v>
      </c>
      <c r="AS228">
        <f>COUNTIF('Wartburg Positive Tests'!G:G,"&lt;="&amp;covid19!A228)-COUNTIF('Wartburg Positive Tests'!H:H,"&lt;="&amp;covid19!A228)</f>
        <v>12</v>
      </c>
      <c r="AT228">
        <f>AI228-AS228</f>
        <v>194</v>
      </c>
      <c r="AU228">
        <v>6067</v>
      </c>
      <c r="AV228">
        <v>1315</v>
      </c>
      <c r="AW228">
        <f>AV228/AU228</f>
        <v>0.21674633261908685</v>
      </c>
    </row>
    <row r="229" spans="1:63" x14ac:dyDescent="0.35">
      <c r="A229" s="14">
        <f t="shared" si="46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>-(J229-J228)+L229</f>
        <v>12</v>
      </c>
      <c r="N229" s="7">
        <f t="shared" si="348"/>
        <v>844084</v>
      </c>
      <c r="O229" s="4">
        <f t="shared" si="349"/>
        <v>0.13088102801188226</v>
      </c>
      <c r="R229">
        <f t="shared" ref="R229" si="587">C229-C228</f>
        <v>2753</v>
      </c>
      <c r="S229">
        <f t="shared" ref="S229" si="588">N229-N228</f>
        <v>4756</v>
      </c>
      <c r="T229" s="8">
        <f t="shared" si="576"/>
        <v>0.36662671460913571</v>
      </c>
      <c r="U229" s="8">
        <f t="shared" ref="U229" si="589">SUM(R223:R229)/SUM(V223:V229)</f>
        <v>0.32110580828594637</v>
      </c>
      <c r="V229">
        <f t="shared" ref="V229" si="590">B229-B228</f>
        <v>7509</v>
      </c>
      <c r="W229">
        <f t="shared" ref="W229" si="591">C229-D229-E229</f>
        <v>32216</v>
      </c>
      <c r="X229" s="3">
        <f t="shared" ref="X229" si="592">F229/W229</f>
        <v>1.9555500372485723E-2</v>
      </c>
      <c r="Y229">
        <f t="shared" ref="Y229" si="593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594">Z229-AC229-AF229</f>
        <v>230</v>
      </c>
      <c r="AJ229">
        <f t="shared" ref="AJ229" si="595">AA229-AD229-AG229</f>
        <v>69</v>
      </c>
      <c r="AK229">
        <f t="shared" ref="AK229" si="596">AB229-AE229-AH229</f>
        <v>1559</v>
      </c>
      <c r="AL229">
        <v>10</v>
      </c>
      <c r="AM229">
        <v>10</v>
      </c>
      <c r="AN229">
        <v>62</v>
      </c>
      <c r="AS229">
        <f>COUNTIF('Wartburg Positive Tests'!G:G,"&lt;="&amp;covid19!A229)-COUNTIF('Wartburg Positive Tests'!H:H,"&lt;="&amp;covid19!A229)</f>
        <v>13</v>
      </c>
      <c r="AT229">
        <f>AI229-AS229</f>
        <v>217</v>
      </c>
    </row>
    <row r="230" spans="1:63" x14ac:dyDescent="0.35">
      <c r="A230" s="14">
        <f t="shared" si="46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>-(J230-J229)+L230</f>
        <v>32</v>
      </c>
      <c r="N230" s="7">
        <f t="shared" si="348"/>
        <v>849775</v>
      </c>
      <c r="O230" s="4">
        <f t="shared" si="349"/>
        <v>0.13272070192699248</v>
      </c>
      <c r="R230">
        <f t="shared" ref="R230" si="597">C230-C229</f>
        <v>2931</v>
      </c>
      <c r="S230">
        <f t="shared" ref="S230" si="598">N230-N229</f>
        <v>5691</v>
      </c>
      <c r="T230" s="8">
        <f t="shared" ref="T230" si="599">R230/V230</f>
        <v>0.33994432846207379</v>
      </c>
      <c r="U230" s="8">
        <f t="shared" ref="U230" si="600">SUM(R224:R230)/SUM(V224:V230)</f>
        <v>0.33174440775705716</v>
      </c>
      <c r="V230">
        <f t="shared" ref="V230" si="601">B230-B229</f>
        <v>8622</v>
      </c>
      <c r="W230">
        <f t="shared" ref="W230" si="602">C230-D230-E230</f>
        <v>34819</v>
      </c>
      <c r="X230" s="3">
        <f t="shared" ref="X230" si="603">F230/W230</f>
        <v>1.9414687383325194E-2</v>
      </c>
      <c r="Y230">
        <f t="shared" ref="Y230" si="604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05">Z230-AC230-AF230</f>
        <v>252</v>
      </c>
      <c r="AJ230">
        <f t="shared" ref="AJ230" si="606">AA230-AD230-AG230</f>
        <v>84</v>
      </c>
      <c r="AK230">
        <f t="shared" ref="AK230" si="607">AB230-AE230-AH230</f>
        <v>1758</v>
      </c>
      <c r="AS230">
        <f>COUNTIF('Wartburg Positive Tests'!G:G,"&lt;="&amp;covid19!A230)-COUNTIF('Wartburg Positive Tests'!H:H,"&lt;="&amp;covid19!A230)</f>
        <v>14</v>
      </c>
      <c r="AT230">
        <f>AI230-AS230</f>
        <v>238</v>
      </c>
    </row>
    <row r="231" spans="1:63" x14ac:dyDescent="0.35">
      <c r="A231" s="14">
        <f t="shared" si="46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>-(J231-J230)+L231</f>
        <v>22</v>
      </c>
      <c r="N231" s="7">
        <f t="shared" si="348"/>
        <v>852382</v>
      </c>
      <c r="O231" s="4">
        <f t="shared" si="349"/>
        <v>0.13354151546016585</v>
      </c>
      <c r="R231">
        <f t="shared" ref="R231" si="608">C231-C230</f>
        <v>1330</v>
      </c>
      <c r="S231">
        <f t="shared" ref="S231" si="609">N231-N230</f>
        <v>2607</v>
      </c>
      <c r="T231" s="8">
        <f t="shared" ref="T231" si="610">R231/V231</f>
        <v>0.33782067564135126</v>
      </c>
      <c r="U231" s="8">
        <f t="shared" ref="U231" si="611">SUM(R225:R231)/SUM(V225:V231)</f>
        <v>0.33720173292329791</v>
      </c>
      <c r="V231">
        <f t="shared" ref="V231" si="612">B231-B230</f>
        <v>3937</v>
      </c>
      <c r="W231">
        <f t="shared" ref="W231" si="613">C231-D231-E231</f>
        <v>35832</v>
      </c>
      <c r="X231" s="3">
        <f t="shared" ref="X231" si="614">F231/W231</f>
        <v>2.0037954900647467E-2</v>
      </c>
      <c r="Y231">
        <f t="shared" ref="Y231" si="615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16">Z231-AC231-AF231</f>
        <v>266</v>
      </c>
      <c r="AJ231">
        <f t="shared" ref="AJ231" si="617">AA231-AD231-AG231</f>
        <v>84</v>
      </c>
      <c r="AK231">
        <f t="shared" ref="AK231" si="618">AB231-AE231-AH231</f>
        <v>1798</v>
      </c>
      <c r="AL231">
        <v>9</v>
      </c>
      <c r="AM231">
        <v>9</v>
      </c>
      <c r="AN231">
        <v>51</v>
      </c>
      <c r="AS231">
        <f>COUNTIF('Wartburg Positive Tests'!G:G,"&lt;="&amp;covid19!A231)-COUNTIF('Wartburg Positive Tests'!H:H,"&lt;="&amp;covid19!A231)</f>
        <v>15</v>
      </c>
      <c r="AT231">
        <f>AI231-AS231</f>
        <v>251</v>
      </c>
      <c r="AU231">
        <v>5100</v>
      </c>
      <c r="AV231">
        <v>1085</v>
      </c>
      <c r="AW231">
        <f t="shared" ref="AW231:AW259" si="619">AV231/AU231</f>
        <v>0.21274509803921568</v>
      </c>
    </row>
    <row r="232" spans="1:63" x14ac:dyDescent="0.35">
      <c r="A232" s="14">
        <f t="shared" si="46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>-(J232-J231)+L232</f>
        <v>16</v>
      </c>
      <c r="N232" s="7">
        <f t="shared" si="348"/>
        <v>854748</v>
      </c>
      <c r="O232" s="4">
        <f t="shared" si="349"/>
        <v>0.13464009144134523</v>
      </c>
      <c r="R232">
        <f t="shared" ref="R232" si="620">C232-C231</f>
        <v>1617</v>
      </c>
      <c r="S232">
        <f t="shared" ref="S232" si="621">N232-N231</f>
        <v>2366</v>
      </c>
      <c r="T232" s="8">
        <f t="shared" ref="T232" si="622">R232/V232</f>
        <v>0.40597539543057998</v>
      </c>
      <c r="U232" s="8">
        <f t="shared" ref="U232" si="623">SUM(R226:R232)/SUM(V226:V232)</f>
        <v>0.35145888594164454</v>
      </c>
      <c r="V232">
        <f t="shared" ref="V232" si="624">B232-B231</f>
        <v>3983</v>
      </c>
      <c r="W232">
        <f t="shared" ref="W232" si="625">C232-D232-E232</f>
        <v>35823</v>
      </c>
      <c r="X232" s="3">
        <f t="shared" ref="X232" si="626">F232/W232</f>
        <v>2.0377969460960835E-2</v>
      </c>
      <c r="Y232">
        <f t="shared" ref="Y232" si="627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28">Z232-AC232-AF232</f>
        <v>292</v>
      </c>
      <c r="AJ232">
        <f t="shared" ref="AJ232" si="629">AA232-AD232-AG232</f>
        <v>81</v>
      </c>
      <c r="AK232">
        <f t="shared" ref="AK232" si="630">AB232-AE232-AH232</f>
        <v>1813</v>
      </c>
      <c r="AS232">
        <f>COUNTIF('Wartburg Positive Tests'!G:G,"&lt;="&amp;covid19!A232)-COUNTIF('Wartburg Positive Tests'!H:H,"&lt;="&amp;covid19!A232)</f>
        <v>14</v>
      </c>
      <c r="AT232">
        <f>AI232-AS232</f>
        <v>278</v>
      </c>
      <c r="AU232">
        <v>3393</v>
      </c>
      <c r="AV232">
        <v>866</v>
      </c>
      <c r="AW232">
        <f t="shared" si="619"/>
        <v>0.25523135867963453</v>
      </c>
    </row>
    <row r="233" spans="1:63" x14ac:dyDescent="0.35">
      <c r="A233" s="14">
        <f t="shared" si="46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>-(J233-J232)+L233</f>
        <v>37</v>
      </c>
      <c r="N233" s="7">
        <f t="shared" si="348"/>
        <v>858528</v>
      </c>
      <c r="O233" s="4">
        <f t="shared" si="349"/>
        <v>0.13668839037104596</v>
      </c>
      <c r="R233">
        <f t="shared" ref="R233" si="631">C233-C232</f>
        <v>2942</v>
      </c>
      <c r="S233">
        <f t="shared" ref="S233" si="632">N233-N232</f>
        <v>3780</v>
      </c>
      <c r="T233" s="8">
        <f t="shared" ref="T233" si="633">R233/V233</f>
        <v>0.43766736090449271</v>
      </c>
      <c r="U233" s="8">
        <f t="shared" ref="U233" si="634">SUM(R227:R233)/SUM(V227:V233)</f>
        <v>0.36424546977310795</v>
      </c>
      <c r="V233">
        <f t="shared" ref="V233" si="635">B233-B232</f>
        <v>6722</v>
      </c>
      <c r="W233">
        <f t="shared" ref="W233" si="636">C233-D233-E233</f>
        <v>37531</v>
      </c>
      <c r="X233" s="3">
        <f t="shared" ref="X233" si="637">F233/W233</f>
        <v>2.070288561455863E-2</v>
      </c>
      <c r="Y233">
        <f t="shared" ref="Y233" si="638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39">Z233-AC233-AF233</f>
        <v>335</v>
      </c>
      <c r="AJ233">
        <f t="shared" ref="AJ233" si="640">AA233-AD233-AG233</f>
        <v>98</v>
      </c>
      <c r="AK233">
        <f t="shared" ref="AK233" si="641">AB233-AE233-AH233</f>
        <v>1950</v>
      </c>
      <c r="AL233">
        <v>11</v>
      </c>
      <c r="AM233">
        <v>11</v>
      </c>
      <c r="AN233">
        <v>74</v>
      </c>
      <c r="AS233">
        <f>COUNTIF('Wartburg Positive Tests'!G:G,"&lt;="&amp;covid19!A233)-COUNTIF('Wartburg Positive Tests'!H:H,"&lt;="&amp;covid19!A233)</f>
        <v>13</v>
      </c>
      <c r="AT233">
        <f>AI233-AS233</f>
        <v>322</v>
      </c>
      <c r="AU233">
        <v>3862</v>
      </c>
      <c r="AV233">
        <v>906</v>
      </c>
      <c r="AW233">
        <f t="shared" si="619"/>
        <v>0.23459347488348006</v>
      </c>
    </row>
    <row r="234" spans="1:63" x14ac:dyDescent="0.35">
      <c r="A234" s="14">
        <f t="shared" si="46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>-(J234-J233)+L234</f>
        <v>32</v>
      </c>
      <c r="N234" s="7">
        <f t="shared" si="348"/>
        <v>863167</v>
      </c>
      <c r="O234" s="4">
        <f t="shared" si="349"/>
        <v>0.1392190846972193</v>
      </c>
      <c r="R234">
        <f t="shared" ref="R234" si="642">C234-C233</f>
        <v>3674</v>
      </c>
      <c r="S234">
        <f t="shared" ref="S234" si="643">N234-N233</f>
        <v>4639</v>
      </c>
      <c r="T234" s="8">
        <f t="shared" ref="T234" si="644">R234/V234</f>
        <v>0.44195837844340191</v>
      </c>
      <c r="U234" s="8">
        <f t="shared" ref="U234" si="645">SUM(R228:R234)/SUM(V228:V234)</f>
        <v>0.38484574284729406</v>
      </c>
      <c r="V234">
        <f t="shared" ref="V234" si="646">B234-B233</f>
        <v>8313</v>
      </c>
      <c r="W234">
        <f t="shared" ref="W234" si="647">C234-D234-E234</f>
        <v>39877</v>
      </c>
      <c r="X234" s="3">
        <f t="shared" ref="X234" si="648">F234/W234</f>
        <v>2.1039697068485592E-2</v>
      </c>
      <c r="Y234">
        <f t="shared" ref="Y234" si="649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0">Z234-AC234-AF234</f>
        <v>352</v>
      </c>
      <c r="AJ234">
        <f t="shared" ref="AJ234" si="651">AA234-AD234-AG234</f>
        <v>111</v>
      </c>
      <c r="AK234">
        <f t="shared" ref="AK234" si="652">AB234-AE234-AH234</f>
        <v>2096</v>
      </c>
      <c r="AL234">
        <v>10</v>
      </c>
      <c r="AM234">
        <v>10</v>
      </c>
      <c r="AN234">
        <v>79</v>
      </c>
      <c r="AS234">
        <f>COUNTIF('Wartburg Positive Tests'!G:G,"&lt;="&amp;covid19!A234)-COUNTIF('Wartburg Positive Tests'!H:H,"&lt;="&amp;covid19!A234)</f>
        <v>13</v>
      </c>
      <c r="AT234">
        <f>AI234-AS234</f>
        <v>339</v>
      </c>
      <c r="AU234">
        <v>5729</v>
      </c>
      <c r="AV234">
        <v>1406</v>
      </c>
      <c r="AW234">
        <f t="shared" si="619"/>
        <v>0.245418048525048</v>
      </c>
    </row>
    <row r="235" spans="1:63" x14ac:dyDescent="0.35">
      <c r="A235" s="14">
        <f t="shared" si="46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>-(J235-J234)+L235</f>
        <v>32</v>
      </c>
      <c r="N235" s="7">
        <f t="shared" si="348"/>
        <v>868786</v>
      </c>
      <c r="O235" s="4">
        <f t="shared" si="349"/>
        <v>0.1420634654163449</v>
      </c>
      <c r="R235">
        <f t="shared" ref="R235" si="653">C235-C234</f>
        <v>4255</v>
      </c>
      <c r="S235">
        <f t="shared" ref="S235" si="654">N235-N234</f>
        <v>5619</v>
      </c>
      <c r="T235" s="8">
        <f t="shared" ref="T235" si="655">R235/V235</f>
        <v>0.43092971440145839</v>
      </c>
      <c r="U235" s="8">
        <f t="shared" ref="U235" si="656">SUM(R229:R235)/SUM(V229:V235)</f>
        <v>0.39832516339869278</v>
      </c>
      <c r="V235">
        <f t="shared" ref="V235" si="657">B235-B234</f>
        <v>9874</v>
      </c>
      <c r="W235">
        <f t="shared" ref="W235" si="658">C235-D235-E235</f>
        <v>42868</v>
      </c>
      <c r="X235" s="3">
        <f t="shared" ref="X235" si="659">F235/W235</f>
        <v>2.1274610432023888E-2</v>
      </c>
      <c r="Y235">
        <f t="shared" ref="Y235" si="660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1">Z235-AC235-AF235</f>
        <v>395</v>
      </c>
      <c r="AJ235">
        <f t="shared" ref="AJ235" si="662">AA235-AD235-AG235</f>
        <v>127</v>
      </c>
      <c r="AK235">
        <f t="shared" ref="AK235" si="663">AB235-AE235-AH235</f>
        <v>2253</v>
      </c>
      <c r="AL235">
        <v>12</v>
      </c>
      <c r="AM235">
        <v>12</v>
      </c>
      <c r="AN235">
        <v>73</v>
      </c>
      <c r="AS235">
        <f>COUNTIF('Wartburg Positive Tests'!G:G,"&lt;="&amp;covid19!A235)-COUNTIF('Wartburg Positive Tests'!H:H,"&lt;="&amp;covid19!A235)</f>
        <v>12</v>
      </c>
      <c r="AT235">
        <f>AI235-AS235</f>
        <v>383</v>
      </c>
      <c r="AU235">
        <v>12336</v>
      </c>
      <c r="AV235">
        <v>3417</v>
      </c>
      <c r="AW235">
        <f t="shared" si="619"/>
        <v>0.27699416342412453</v>
      </c>
      <c r="AX235">
        <v>86</v>
      </c>
      <c r="AY235">
        <v>53</v>
      </c>
      <c r="AZ235">
        <v>485</v>
      </c>
      <c r="BA235">
        <v>158</v>
      </c>
      <c r="BB235">
        <v>49</v>
      </c>
      <c r="BC235">
        <v>34</v>
      </c>
      <c r="BD235">
        <f t="shared" ref="BD235:BD259" si="664">AY235/AX235</f>
        <v>0.61627906976744184</v>
      </c>
      <c r="BE235">
        <f t="shared" ref="BE235:BF237" si="665">BA235/AZ235</f>
        <v>0.32577319587628867</v>
      </c>
      <c r="BF235">
        <f t="shared" si="665"/>
        <v>0.310126582278481</v>
      </c>
      <c r="BG235">
        <f>SUM(AV229:AV235)/SUM(AU229:AU235)</f>
        <v>0.25246548323471402</v>
      </c>
      <c r="BH235">
        <f>SUM(AV222:AV235)/SUM(AU222:AU235)</f>
        <v>0.24652616000219257</v>
      </c>
      <c r="BI235">
        <f>SUM(AY229:AY235)/SUM(AX229:AX235)</f>
        <v>0.61627906976744184</v>
      </c>
      <c r="BJ235">
        <f>SUM(BA229:BA235)/SUM(AZ229:AZ235)</f>
        <v>0.32577319587628867</v>
      </c>
      <c r="BK235">
        <f>SUM(BC229:BC235)/SUM(BB229:BB235)</f>
        <v>0.69387755102040816</v>
      </c>
    </row>
    <row r="236" spans="1:63" x14ac:dyDescent="0.35">
      <c r="A236" s="14">
        <f t="shared" si="46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>-(J236-J235)+L236</f>
        <v>84</v>
      </c>
      <c r="N236" s="7">
        <f t="shared" si="348"/>
        <v>873373</v>
      </c>
      <c r="O236" s="4">
        <f t="shared" si="349"/>
        <v>0.14510889088789461</v>
      </c>
      <c r="R236">
        <f t="shared" ref="R236" si="666">C236-C235</f>
        <v>4386</v>
      </c>
      <c r="S236">
        <f t="shared" ref="S236" si="667">N236-N235</f>
        <v>4587</v>
      </c>
      <c r="T236" s="8">
        <f t="shared" ref="T236" si="668">R236/V236</f>
        <v>0.48879973253092612</v>
      </c>
      <c r="U236" s="8">
        <f t="shared" ref="U236" si="669">SUM(R230:R236)/SUM(V230:V236)</f>
        <v>0.41914564493098527</v>
      </c>
      <c r="V236">
        <f t="shared" ref="V236" si="670">B236-B235</f>
        <v>8973</v>
      </c>
      <c r="W236">
        <f t="shared" ref="W236" si="671">C236-D236-E236</f>
        <v>46075</v>
      </c>
      <c r="X236" s="3">
        <f t="shared" ref="X236" si="672">F236/W236</f>
        <v>2.0596852957135106E-2</v>
      </c>
      <c r="Y236">
        <f t="shared" ref="Y236" si="673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74">Z236-AC236-AF236</f>
        <v>444</v>
      </c>
      <c r="AJ236">
        <f t="shared" ref="AJ236" si="675">AA236-AD236-AG236</f>
        <v>131</v>
      </c>
      <c r="AK236">
        <f t="shared" ref="AK236" si="676">AB236-AE236-AH236</f>
        <v>2396</v>
      </c>
      <c r="AS236">
        <f>COUNTIF('Wartburg Positive Tests'!G:G,"&lt;="&amp;covid19!A236)-COUNTIF('Wartburg Positive Tests'!H:H,"&lt;="&amp;covid19!A236)</f>
        <v>12</v>
      </c>
      <c r="AT236">
        <f>AI236-AS236</f>
        <v>432</v>
      </c>
      <c r="AU236">
        <v>6479</v>
      </c>
      <c r="AV236">
        <v>1841</v>
      </c>
      <c r="AW236">
        <f t="shared" si="619"/>
        <v>0.28414878839327057</v>
      </c>
      <c r="AX236">
        <v>59</v>
      </c>
      <c r="AY236">
        <v>14</v>
      </c>
      <c r="AZ236">
        <v>231</v>
      </c>
      <c r="BA236">
        <v>65</v>
      </c>
      <c r="BB236">
        <v>29</v>
      </c>
      <c r="BC236">
        <v>14</v>
      </c>
      <c r="BD236">
        <f t="shared" si="664"/>
        <v>0.23728813559322035</v>
      </c>
      <c r="BE236">
        <f t="shared" si="665"/>
        <v>0.2813852813852814</v>
      </c>
      <c r="BF236">
        <f t="shared" si="665"/>
        <v>0.44615384615384618</v>
      </c>
      <c r="BG236">
        <f t="shared" ref="BG236:BG243" si="677">SUM(AV230:AV236)/SUM(AU230:AU236)</f>
        <v>0.25802867286376324</v>
      </c>
      <c r="BH236">
        <f t="shared" ref="BH236:BH243" si="678">SUM(AV223:AV236)/SUM(AU223:AU236)</f>
        <v>0.25219941348973607</v>
      </c>
      <c r="BI236">
        <f t="shared" ref="BI236:BI239" si="679">SUM(AY230:AY236)/SUM(AX230:AX236)</f>
        <v>0.46206896551724136</v>
      </c>
      <c r="BJ236">
        <f t="shared" ref="BJ236:BJ239" si="680">SUM(BA230:BA236)/SUM(AZ230:AZ236)</f>
        <v>0.31145251396648044</v>
      </c>
      <c r="BK236">
        <f t="shared" ref="BK236:BK256" si="681">SUM(BC230:BC236)/SUM(BB230:BB236)</f>
        <v>0.61538461538461542</v>
      </c>
    </row>
    <row r="237" spans="1:63" x14ac:dyDescent="0.35">
      <c r="A237" s="14">
        <f t="shared" si="46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>-(J237-J236)+L237</f>
        <v>-6</v>
      </c>
      <c r="N237" s="7">
        <f t="shared" si="348"/>
        <v>877777</v>
      </c>
      <c r="O237" s="4">
        <f t="shared" si="349"/>
        <v>0.14770160812666158</v>
      </c>
      <c r="R237">
        <f t="shared" ref="R237" si="682">C237-C236</f>
        <v>3871</v>
      </c>
      <c r="S237">
        <f t="shared" ref="S237" si="683">N237-N236</f>
        <v>4404</v>
      </c>
      <c r="T237" s="8">
        <f t="shared" ref="T237" si="684">R237/V237</f>
        <v>0.46779456193353475</v>
      </c>
      <c r="U237" s="8">
        <f t="shared" ref="U237" si="685">SUM(R231:R237)/SUM(V231:V237)</f>
        <v>0.44082113545140483</v>
      </c>
      <c r="V237">
        <f t="shared" ref="V237" si="686">B237-B236</f>
        <v>8275</v>
      </c>
      <c r="W237">
        <f t="shared" ref="W237" si="687">C237-D237-E237</f>
        <v>49567</v>
      </c>
      <c r="X237" s="3">
        <f t="shared" ref="X237" si="688">F237/W237</f>
        <v>2.0013315310589707E-2</v>
      </c>
      <c r="Y237">
        <f t="shared" ref="Y237" si="689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0">Z237-AC237-AF237</f>
        <v>476</v>
      </c>
      <c r="AJ237">
        <f t="shared" ref="AJ237" si="691">AA237-AD237-AG237</f>
        <v>146</v>
      </c>
      <c r="AK237">
        <f t="shared" ref="AK237" si="692">AB237-AE237-AH237</f>
        <v>2596</v>
      </c>
      <c r="AS237">
        <f>COUNTIF('Wartburg Positive Tests'!G:G,"&lt;="&amp;covid19!A237)-COUNTIF('Wartburg Positive Tests'!H:H,"&lt;="&amp;covid19!A237)</f>
        <v>15</v>
      </c>
      <c r="AT237">
        <f>AI237-AS237</f>
        <v>461</v>
      </c>
      <c r="AU237">
        <v>7634</v>
      </c>
      <c r="AV237">
        <v>2162</v>
      </c>
      <c r="AW237">
        <f t="shared" si="619"/>
        <v>0.28320670683783078</v>
      </c>
      <c r="AX237">
        <v>69</v>
      </c>
      <c r="AY237">
        <v>20</v>
      </c>
      <c r="AZ237">
        <v>362</v>
      </c>
      <c r="BA237">
        <v>109</v>
      </c>
      <c r="BB237">
        <v>34</v>
      </c>
      <c r="BC237">
        <v>9</v>
      </c>
      <c r="BD237">
        <f t="shared" si="664"/>
        <v>0.28985507246376813</v>
      </c>
      <c r="BE237">
        <f t="shared" si="665"/>
        <v>0.30110497237569062</v>
      </c>
      <c r="BF237">
        <f t="shared" si="665"/>
        <v>0.31192660550458717</v>
      </c>
      <c r="BG237">
        <f t="shared" si="677"/>
        <v>0.26234477802977568</v>
      </c>
      <c r="BH237">
        <f t="shared" si="678"/>
        <v>0.25687747035573122</v>
      </c>
      <c r="BI237">
        <f t="shared" si="679"/>
        <v>0.40654205607476634</v>
      </c>
      <c r="BJ237">
        <f t="shared" si="680"/>
        <v>0.3079777365491651</v>
      </c>
      <c r="BK237">
        <f t="shared" si="681"/>
        <v>0.5089285714285714</v>
      </c>
    </row>
    <row r="238" spans="1:63" x14ac:dyDescent="0.35">
      <c r="A238" s="14">
        <f t="shared" si="46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>-(J238-J237)+L238</f>
        <v>37</v>
      </c>
      <c r="N238" s="7">
        <f t="shared" si="348"/>
        <v>884098</v>
      </c>
      <c r="O238" s="4">
        <f t="shared" si="349"/>
        <v>0.15065221526466163</v>
      </c>
      <c r="R238">
        <f t="shared" ref="R238" si="693">C238-C237</f>
        <v>4699</v>
      </c>
      <c r="S238">
        <f t="shared" ref="S238" si="694">N238-N237</f>
        <v>6321</v>
      </c>
      <c r="T238" s="8">
        <f t="shared" ref="T238" si="695">R238/V238</f>
        <v>0.4264065335753176</v>
      </c>
      <c r="U238" s="8">
        <f t="shared" ref="U238" si="696">SUM(R232:R238)/SUM(V232:V238)</f>
        <v>0.44513645906228133</v>
      </c>
      <c r="V238">
        <f t="shared" ref="V238" si="697">B238-B237</f>
        <v>11020</v>
      </c>
      <c r="W238">
        <f t="shared" ref="W238" si="698">C238-D238-E238</f>
        <v>53935</v>
      </c>
      <c r="X238" s="3">
        <f t="shared" ref="X238" si="699">F238/W238</f>
        <v>1.9171224622230462E-2</v>
      </c>
      <c r="Y238">
        <f t="shared" ref="Y238" si="700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1">Z238-AC238-AF238</f>
        <v>550</v>
      </c>
      <c r="AJ238">
        <f t="shared" ref="AJ238" si="702">AA238-AD238-AG238</f>
        <v>163</v>
      </c>
      <c r="AK238">
        <f t="shared" ref="AK238" si="703">AB238-AE238-AH238</f>
        <v>2808</v>
      </c>
      <c r="AL238">
        <v>20</v>
      </c>
      <c r="AM238">
        <v>20</v>
      </c>
      <c r="AN238">
        <v>89</v>
      </c>
      <c r="AS238">
        <f>COUNTIF('Wartburg Positive Tests'!G:G,"&lt;="&amp;covid19!A238)-COUNTIF('Wartburg Positive Tests'!H:H,"&lt;="&amp;covid19!A238)</f>
        <v>16</v>
      </c>
      <c r="AT238">
        <f>AI238-AS238</f>
        <v>534</v>
      </c>
      <c r="AU238">
        <v>10700</v>
      </c>
      <c r="AV238">
        <v>2952</v>
      </c>
      <c r="AW238">
        <f t="shared" si="619"/>
        <v>0.2758878504672897</v>
      </c>
      <c r="AX238">
        <v>113</v>
      </c>
      <c r="AY238">
        <v>37</v>
      </c>
      <c r="AZ238">
        <v>375</v>
      </c>
      <c r="BA238">
        <v>100</v>
      </c>
      <c r="BB238">
        <v>41</v>
      </c>
      <c r="BC238">
        <v>17</v>
      </c>
      <c r="BD238">
        <f t="shared" si="664"/>
        <v>0.32743362831858408</v>
      </c>
      <c r="BE238">
        <f t="shared" ref="BE238:BE259" si="704">BA238/AZ238</f>
        <v>0.26666666666666666</v>
      </c>
      <c r="BF238">
        <f t="shared" ref="BF238:BF259" si="705">BB238/BA238</f>
        <v>0.41</v>
      </c>
      <c r="BG238">
        <f t="shared" si="677"/>
        <v>0.27028105240061434</v>
      </c>
      <c r="BH238">
        <f t="shared" si="678"/>
        <v>0.26019575856443722</v>
      </c>
      <c r="BI238">
        <f t="shared" si="679"/>
        <v>0.37920489296636084</v>
      </c>
      <c r="BJ238">
        <f t="shared" si="680"/>
        <v>0.29731589814177561</v>
      </c>
      <c r="BK238">
        <f t="shared" si="681"/>
        <v>0.48366013071895425</v>
      </c>
    </row>
    <row r="239" spans="1:63" x14ac:dyDescent="0.35">
      <c r="A239" s="14">
        <f t="shared" si="46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>-(J239-J238)+L239</f>
        <v>12</v>
      </c>
      <c r="N239" s="7">
        <f t="shared" si="348"/>
        <v>888554</v>
      </c>
      <c r="O239" s="4">
        <f t="shared" si="349"/>
        <v>0.15359848809585044</v>
      </c>
      <c r="R239">
        <f t="shared" ref="R239" si="706">C239-C238</f>
        <v>4432</v>
      </c>
      <c r="S239">
        <f t="shared" ref="S239" si="707">N239-N238</f>
        <v>4456</v>
      </c>
      <c r="T239" s="8">
        <f t="shared" ref="T239" si="708">R239/V239</f>
        <v>0.49864986498649866</v>
      </c>
      <c r="U239" s="8">
        <f t="shared" ref="U239" si="709">SUM(R233:R239)/SUM(V233:V239)</f>
        <v>0.455312978329171</v>
      </c>
      <c r="V239">
        <f t="shared" ref="V239" si="710">B239-B238</f>
        <v>8888</v>
      </c>
      <c r="W239">
        <f t="shared" ref="W239" si="711">C239-D239-E239</f>
        <v>56489</v>
      </c>
      <c r="X239" s="3">
        <f t="shared" ref="X239" si="712">F239/W239</f>
        <v>2.0092407371346634E-2</v>
      </c>
      <c r="Y239">
        <f t="shared" ref="Y239" si="713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14">Z239-AC239-AF239</f>
        <v>575</v>
      </c>
      <c r="AJ239">
        <f t="shared" ref="AJ239:AJ242" si="715">AA239-AD239-AG239</f>
        <v>186</v>
      </c>
      <c r="AK239">
        <f t="shared" ref="AK239:AK242" si="716">AB239-AE239-AH239</f>
        <v>2896</v>
      </c>
      <c r="AL239">
        <v>26</v>
      </c>
      <c r="AM239">
        <v>26</v>
      </c>
      <c r="AN239">
        <v>134</v>
      </c>
      <c r="AS239">
        <f>COUNTIF('Wartburg Positive Tests'!G:G,"&lt;="&amp;covid19!A239)-COUNTIF('Wartburg Positive Tests'!H:H,"&lt;="&amp;covid19!A239)</f>
        <v>15</v>
      </c>
      <c r="AT239">
        <f>AI239-AS239</f>
        <v>560</v>
      </c>
      <c r="AU239">
        <v>9535</v>
      </c>
      <c r="AV239">
        <v>2782</v>
      </c>
      <c r="AW239">
        <f t="shared" si="619"/>
        <v>0.29176717357105403</v>
      </c>
      <c r="AX239">
        <v>86</v>
      </c>
      <c r="AY239">
        <v>37</v>
      </c>
      <c r="AZ239">
        <v>402</v>
      </c>
      <c r="BA239">
        <v>129</v>
      </c>
      <c r="BB239">
        <v>58</v>
      </c>
      <c r="BC239">
        <v>21</v>
      </c>
      <c r="BD239">
        <f t="shared" si="664"/>
        <v>0.43023255813953487</v>
      </c>
      <c r="BE239">
        <f t="shared" si="704"/>
        <v>0.32089552238805968</v>
      </c>
      <c r="BF239">
        <f t="shared" si="705"/>
        <v>0.44961240310077522</v>
      </c>
      <c r="BG239">
        <f t="shared" si="677"/>
        <v>0.27482896490448688</v>
      </c>
      <c r="BH239">
        <f t="shared" si="678"/>
        <v>0.26444554245782453</v>
      </c>
      <c r="BI239">
        <f t="shared" si="679"/>
        <v>0.38983050847457629</v>
      </c>
      <c r="BJ239">
        <f t="shared" si="680"/>
        <v>0.30242587601078169</v>
      </c>
      <c r="BK239">
        <f t="shared" si="681"/>
        <v>0.45023696682464454</v>
      </c>
    </row>
    <row r="240" spans="1:63" x14ac:dyDescent="0.35">
      <c r="A240" s="14">
        <f t="shared" si="46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>-(J240-J239)+L240</f>
        <v>41</v>
      </c>
      <c r="N240" s="7">
        <f t="shared" si="348"/>
        <v>893684</v>
      </c>
      <c r="O240" s="4">
        <f t="shared" si="349"/>
        <v>0.15666718567903332</v>
      </c>
      <c r="R240">
        <f t="shared" ref="R240" si="717">C240-C239</f>
        <v>4773</v>
      </c>
      <c r="S240">
        <f t="shared" ref="S240" si="718">N240-N239</f>
        <v>5130</v>
      </c>
      <c r="T240" s="8">
        <f t="shared" ref="T240" si="719">R240/V240</f>
        <v>0.48197515904271432</v>
      </c>
      <c r="U240" s="8">
        <f t="shared" ref="U240" si="720">SUM(R234:R240)/SUM(V234:V240)</f>
        <v>0.46117769671704012</v>
      </c>
      <c r="V240">
        <f t="shared" ref="V240" si="721">B240-B239</f>
        <v>9903</v>
      </c>
      <c r="W240">
        <f t="shared" ref="W240" si="722">C240-D240-E240</f>
        <v>59910</v>
      </c>
      <c r="X240" s="3">
        <f t="shared" ref="X240" si="723">F240/W240</f>
        <v>1.986312802537139E-2</v>
      </c>
      <c r="Y240">
        <f t="shared" ref="Y240" si="724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14"/>
        <v>648</v>
      </c>
      <c r="AJ240">
        <f t="shared" si="715"/>
        <v>219</v>
      </c>
      <c r="AK240">
        <f t="shared" si="716"/>
        <v>3156</v>
      </c>
      <c r="AL240">
        <v>33</v>
      </c>
      <c r="AM240">
        <v>33</v>
      </c>
      <c r="AN240">
        <v>140</v>
      </c>
      <c r="AS240">
        <f>COUNTIF('Wartburg Positive Tests'!G:G,"&lt;="&amp;covid19!A240)-COUNTIF('Wartburg Positive Tests'!H:H,"&lt;="&amp;covid19!A240)</f>
        <v>15</v>
      </c>
      <c r="AT240">
        <f>AI240-AS240</f>
        <v>633</v>
      </c>
      <c r="AU240">
        <v>7551</v>
      </c>
      <c r="AV240">
        <v>2213</v>
      </c>
      <c r="AW240">
        <f t="shared" si="619"/>
        <v>0.29307376506422989</v>
      </c>
      <c r="AX240">
        <v>99</v>
      </c>
      <c r="AY240">
        <v>38</v>
      </c>
      <c r="AZ240">
        <v>403</v>
      </c>
      <c r="BA240">
        <v>137</v>
      </c>
      <c r="BB240">
        <v>62</v>
      </c>
      <c r="BC240">
        <v>17</v>
      </c>
      <c r="BD240">
        <f t="shared" si="664"/>
        <v>0.38383838383838381</v>
      </c>
      <c r="BE240">
        <f t="shared" si="704"/>
        <v>0.33995037220843671</v>
      </c>
      <c r="BF240">
        <f t="shared" si="705"/>
        <v>0.45255474452554745</v>
      </c>
      <c r="BG240">
        <f t="shared" si="677"/>
        <v>0.27971783069841905</v>
      </c>
      <c r="BH240">
        <f t="shared" si="678"/>
        <v>0.26720332712474165</v>
      </c>
      <c r="BI240">
        <f t="shared" ref="BI240:BI245" si="725">SUM(AY234:AY240)/SUM(AX234:AX240)</f>
        <v>0.388671875</v>
      </c>
      <c r="BJ240">
        <f t="shared" ref="BJ240:BJ245" si="726">SUM(BA234:BA240)/SUM(AZ234:AZ240)</f>
        <v>0.30912311780336582</v>
      </c>
      <c r="BK240">
        <f t="shared" si="681"/>
        <v>0.41025641025641024</v>
      </c>
    </row>
    <row r="241" spans="1:66" x14ac:dyDescent="0.35">
      <c r="A241" s="14">
        <f t="shared" si="46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>-(J241-J240)+L241</f>
        <v>40</v>
      </c>
      <c r="N241" s="7">
        <f t="shared" si="348"/>
        <v>897915</v>
      </c>
      <c r="O241" s="4">
        <f t="shared" si="349"/>
        <v>0.15945473590993894</v>
      </c>
      <c r="R241">
        <f t="shared" ref="R241" si="727">C241-C240</f>
        <v>4317</v>
      </c>
      <c r="S241">
        <f t="shared" ref="S241" si="728">N241-N240</f>
        <v>4231</v>
      </c>
      <c r="T241" s="8">
        <f t="shared" ref="T241" si="729">R241/V241</f>
        <v>0.50503041647168934</v>
      </c>
      <c r="U241" s="8">
        <f t="shared" ref="U241" si="730">SUM(R235:R241)/SUM(V235:V241)</f>
        <v>0.46934225195094759</v>
      </c>
      <c r="V241">
        <f t="shared" ref="V241" si="731">B241-B240</f>
        <v>8548</v>
      </c>
      <c r="W241">
        <f t="shared" ref="W241" si="732">C241-D241-E241</f>
        <v>63055</v>
      </c>
      <c r="X241" s="3">
        <f t="shared" ref="X241" si="733">F241/W241</f>
        <v>1.9157878042978353E-2</v>
      </c>
      <c r="Y241">
        <f t="shared" ref="Y241" si="734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14"/>
        <v>675</v>
      </c>
      <c r="AJ241">
        <f t="shared" si="715"/>
        <v>244</v>
      </c>
      <c r="AK241">
        <f t="shared" si="716"/>
        <v>3276</v>
      </c>
      <c r="AL241">
        <v>38</v>
      </c>
      <c r="AM241">
        <v>38</v>
      </c>
      <c r="AN241">
        <v>169</v>
      </c>
      <c r="AS241">
        <f>COUNTIF('Wartburg Positive Tests'!G:G,"&lt;="&amp;covid19!A241)-COUNTIF('Wartburg Positive Tests'!H:H,"&lt;="&amp;covid19!A241)</f>
        <v>16</v>
      </c>
      <c r="AT241">
        <f>AI241-AS241</f>
        <v>659</v>
      </c>
      <c r="AU241">
        <v>9410</v>
      </c>
      <c r="AV241">
        <v>2752</v>
      </c>
      <c r="AW241">
        <f t="shared" si="619"/>
        <v>0.29245483528161531</v>
      </c>
      <c r="AX241">
        <v>110</v>
      </c>
      <c r="AY241">
        <v>31</v>
      </c>
      <c r="AZ241">
        <v>336</v>
      </c>
      <c r="BA241">
        <v>115</v>
      </c>
      <c r="BB241">
        <v>27</v>
      </c>
      <c r="BC241">
        <v>15</v>
      </c>
      <c r="BD241">
        <f t="shared" si="664"/>
        <v>0.2818181818181818</v>
      </c>
      <c r="BE241">
        <f t="shared" si="704"/>
        <v>0.34226190476190477</v>
      </c>
      <c r="BF241">
        <f t="shared" si="705"/>
        <v>0.23478260869565218</v>
      </c>
      <c r="BG241">
        <f t="shared" si="677"/>
        <v>0.28468850655982403</v>
      </c>
      <c r="BH241">
        <f t="shared" si="678"/>
        <v>0.26990979087885553</v>
      </c>
      <c r="BI241">
        <f t="shared" si="725"/>
        <v>0.36977491961414793</v>
      </c>
      <c r="BJ241">
        <f t="shared" si="726"/>
        <v>0.31341557440246726</v>
      </c>
      <c r="BK241">
        <f t="shared" si="681"/>
        <v>0.42333333333333334</v>
      </c>
    </row>
    <row r="242" spans="1:66" x14ac:dyDescent="0.35">
      <c r="A242" s="14">
        <f t="shared" si="46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>-(J242-J241)+L242</f>
        <v>47</v>
      </c>
      <c r="N242" s="7">
        <f t="shared" si="348"/>
        <v>903821</v>
      </c>
      <c r="O242" s="4">
        <f t="shared" si="349"/>
        <v>0.16254403537284362</v>
      </c>
      <c r="R242">
        <f t="shared" ref="R242" si="735">C242-C241</f>
        <v>5087</v>
      </c>
      <c r="S242">
        <f t="shared" ref="S242" si="736">N242-N241</f>
        <v>5906</v>
      </c>
      <c r="T242" s="8">
        <f t="shared" ref="T242" si="737">R242/V242</f>
        <v>0.46274902210497587</v>
      </c>
      <c r="U242" s="8">
        <f t="shared" ref="U242" si="738">SUM(R236:R242)/SUM(V236:V242)</f>
        <v>0.47394894894894896</v>
      </c>
      <c r="V242">
        <f t="shared" ref="V242" si="739">B242-B241</f>
        <v>10993</v>
      </c>
      <c r="W242">
        <f t="shared" ref="W242" si="740">C242-D242-E242</f>
        <v>66986</v>
      </c>
      <c r="X242" s="3">
        <f t="shared" ref="X242" si="741">F242/W242</f>
        <v>1.831726032305258E-2</v>
      </c>
      <c r="Y242">
        <f t="shared" ref="Y242" si="742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14"/>
        <v>726</v>
      </c>
      <c r="AJ242">
        <f t="shared" si="715"/>
        <v>262</v>
      </c>
      <c r="AK242">
        <f t="shared" si="716"/>
        <v>3443</v>
      </c>
      <c r="AL242">
        <v>35</v>
      </c>
      <c r="AM242">
        <v>35</v>
      </c>
      <c r="AN242">
        <v>161</v>
      </c>
      <c r="AS242">
        <f>COUNTIF('Wartburg Positive Tests'!G:G,"&lt;="&amp;covid19!A242)-COUNTIF('Wartburg Positive Tests'!H:H,"&lt;="&amp;covid19!A242)</f>
        <v>17</v>
      </c>
      <c r="AT242">
        <f>AI242-AS242</f>
        <v>709</v>
      </c>
      <c r="AU242">
        <v>10099</v>
      </c>
      <c r="AV242">
        <v>2912</v>
      </c>
      <c r="AW242">
        <f t="shared" si="619"/>
        <v>0.28834538073076543</v>
      </c>
      <c r="AX242">
        <v>89</v>
      </c>
      <c r="AY242">
        <v>34</v>
      </c>
      <c r="AZ242">
        <v>455</v>
      </c>
      <c r="BA242">
        <v>140</v>
      </c>
      <c r="BB242">
        <v>40</v>
      </c>
      <c r="BC242">
        <v>15</v>
      </c>
      <c r="BD242">
        <f t="shared" si="664"/>
        <v>0.38202247191011235</v>
      </c>
      <c r="BE242">
        <f t="shared" si="704"/>
        <v>0.30769230769230771</v>
      </c>
      <c r="BF242">
        <f t="shared" si="705"/>
        <v>0.2857142857142857</v>
      </c>
      <c r="BG242">
        <f t="shared" si="677"/>
        <v>0.28683559145388221</v>
      </c>
      <c r="BH242">
        <f t="shared" si="678"/>
        <v>0.2754497538877031</v>
      </c>
      <c r="BI242">
        <f t="shared" si="725"/>
        <v>0.33760000000000001</v>
      </c>
      <c r="BJ242">
        <f t="shared" si="726"/>
        <v>0.31006240249609984</v>
      </c>
      <c r="BK242">
        <f t="shared" si="681"/>
        <v>0.37113402061855671</v>
      </c>
      <c r="BL242">
        <v>0.308</v>
      </c>
      <c r="BM242">
        <v>0.26400000000000001</v>
      </c>
      <c r="BN242">
        <v>0.223</v>
      </c>
    </row>
    <row r="243" spans="1:66" x14ac:dyDescent="0.35">
      <c r="A243" s="14">
        <f t="shared" si="46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>-(J243-J242)+L243</f>
        <v>48</v>
      </c>
      <c r="N243" s="7">
        <f t="shared" si="348"/>
        <v>909514</v>
      </c>
      <c r="O243" s="4">
        <f t="shared" si="349"/>
        <v>0.1654035503067175</v>
      </c>
      <c r="R243">
        <f t="shared" ref="R243" si="743">C243-C242</f>
        <v>4826</v>
      </c>
      <c r="S243">
        <f t="shared" ref="S243" si="744">N243-N242</f>
        <v>5693</v>
      </c>
      <c r="T243" s="8">
        <f t="shared" ref="T243" si="745">R243/V243</f>
        <v>0.45878885825648824</v>
      </c>
      <c r="U243" s="8">
        <f t="shared" ref="U243" si="746">SUM(R237:R243)/SUM(V237:V243)</f>
        <v>0.46965339124820238</v>
      </c>
      <c r="V243">
        <f t="shared" ref="V243" si="747">B243-B242</f>
        <v>10519</v>
      </c>
      <c r="W243">
        <f t="shared" ref="W243" si="748">C243-D243-E243</f>
        <v>70686</v>
      </c>
      <c r="X243" s="3">
        <f t="shared" ref="X243" si="749">F243/W243</f>
        <v>1.7839459015929603E-2</v>
      </c>
      <c r="Y243">
        <f t="shared" ref="Y243" si="750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51">Z243-AC243-AF243</f>
        <v>801</v>
      </c>
      <c r="AJ243">
        <f t="shared" ref="AJ243" si="752">AA243-AD243-AG243</f>
        <v>301</v>
      </c>
      <c r="AK243">
        <f t="shared" ref="AK243" si="753">AB243-AE243-AH243</f>
        <v>3678</v>
      </c>
      <c r="AS243">
        <f>COUNTIF('Wartburg Positive Tests'!G:G,"&lt;="&amp;covid19!A243)-COUNTIF('Wartburg Positive Tests'!H:H,"&lt;="&amp;covid19!A243)</f>
        <v>21</v>
      </c>
      <c r="AT243">
        <f>AI243-AS243</f>
        <v>780</v>
      </c>
      <c r="AU243">
        <v>11959</v>
      </c>
      <c r="AV243">
        <v>3412</v>
      </c>
      <c r="AW243">
        <f t="shared" si="619"/>
        <v>0.28530813613178357</v>
      </c>
      <c r="AX243">
        <v>90</v>
      </c>
      <c r="AY243">
        <v>36</v>
      </c>
      <c r="AZ243">
        <v>343</v>
      </c>
      <c r="BA243">
        <v>108</v>
      </c>
      <c r="BB243">
        <v>39</v>
      </c>
      <c r="BC243">
        <v>11</v>
      </c>
      <c r="BD243">
        <f t="shared" si="664"/>
        <v>0.4</v>
      </c>
      <c r="BE243">
        <f t="shared" si="704"/>
        <v>0.31486880466472306</v>
      </c>
      <c r="BF243">
        <f t="shared" si="705"/>
        <v>0.3611111111111111</v>
      </c>
      <c r="BG243">
        <f t="shared" si="677"/>
        <v>0.28682274847506278</v>
      </c>
      <c r="BH243">
        <f t="shared" si="678"/>
        <v>0.27658569955774809</v>
      </c>
      <c r="BI243">
        <f t="shared" si="725"/>
        <v>0.35518292682926828</v>
      </c>
      <c r="BJ243">
        <f t="shared" si="726"/>
        <v>0.3131539611360239</v>
      </c>
      <c r="BK243">
        <f t="shared" si="681"/>
        <v>0.34883720930232559</v>
      </c>
      <c r="BL243">
        <v>0.30099999999999999</v>
      </c>
      <c r="BM243">
        <v>0.26400000000000001</v>
      </c>
      <c r="BN243">
        <v>0.23</v>
      </c>
    </row>
    <row r="244" spans="1:66" x14ac:dyDescent="0.35">
      <c r="A244" s="14">
        <f t="shared" si="46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>-(J244-J243)+L244</f>
        <v>51</v>
      </c>
      <c r="N244" s="7">
        <f t="shared" si="348"/>
        <v>915393</v>
      </c>
      <c r="O244" s="4">
        <f t="shared" si="349"/>
        <v>0.16788279365898934</v>
      </c>
      <c r="R244">
        <f t="shared" ref="R244" si="754">C244-C243</f>
        <v>4433</v>
      </c>
      <c r="S244">
        <f t="shared" ref="S244" si="755">N244-N243</f>
        <v>5879</v>
      </c>
      <c r="T244" s="8">
        <f t="shared" ref="T244" si="756">R244/V244</f>
        <v>0.42988750969743988</v>
      </c>
      <c r="U244" s="8">
        <f t="shared" ref="U244" si="757">SUM(R238:R244)/SUM(V238:V244)</f>
        <v>0.46402975079435194</v>
      </c>
      <c r="V244">
        <f t="shared" ref="V244" si="758">B244-B243</f>
        <v>10312</v>
      </c>
      <c r="W244">
        <f t="shared" ref="W244" si="759">C244-D244-E244</f>
        <v>74819</v>
      </c>
      <c r="X244" s="3">
        <f t="shared" ref="X244" si="760">F244/W244</f>
        <v>1.709458827303225E-2</v>
      </c>
      <c r="Y244">
        <f t="shared" ref="Y244" si="761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62">Z244-AC244-AF244</f>
        <v>863</v>
      </c>
      <c r="AJ244">
        <f t="shared" ref="AJ244" si="763">AA244-AD244-AG244</f>
        <v>330</v>
      </c>
      <c r="AK244">
        <f t="shared" ref="AK244" si="764">AB244-AE244-AH244</f>
        <v>3859</v>
      </c>
      <c r="AS244">
        <f>COUNTIF('Wartburg Positive Tests'!G:G,"&lt;="&amp;covid19!A244)-COUNTIF('Wartburg Positive Tests'!H:H,"&lt;="&amp;covid19!A244)</f>
        <v>22</v>
      </c>
      <c r="AT244">
        <f>AI244-AS244</f>
        <v>841</v>
      </c>
      <c r="AU244">
        <v>10735</v>
      </c>
      <c r="AV244">
        <v>2719</v>
      </c>
      <c r="AW244">
        <f t="shared" si="619"/>
        <v>0.25328365160689331</v>
      </c>
      <c r="AX244">
        <v>107</v>
      </c>
      <c r="AY244">
        <v>25</v>
      </c>
      <c r="AZ244">
        <v>453</v>
      </c>
      <c r="BA244">
        <v>105</v>
      </c>
      <c r="BB244">
        <v>54</v>
      </c>
      <c r="BC244">
        <v>22</v>
      </c>
      <c r="BD244">
        <f t="shared" si="664"/>
        <v>0.23364485981308411</v>
      </c>
      <c r="BE244">
        <f t="shared" si="704"/>
        <v>0.23178807947019867</v>
      </c>
      <c r="BF244">
        <f t="shared" si="705"/>
        <v>0.51428571428571423</v>
      </c>
      <c r="BG244">
        <f t="shared" ref="BG244" si="765">SUM(AV238:AV244)/SUM(AU238:AU244)</f>
        <v>0.28207289716955519</v>
      </c>
      <c r="BH244">
        <f t="shared" ref="BH244" si="766">SUM(AV231:AV244)/SUM(AU231:AU244)</f>
        <v>0.27440142505370146</v>
      </c>
      <c r="BI244">
        <f t="shared" si="725"/>
        <v>0.34293948126801155</v>
      </c>
      <c r="BJ244">
        <f t="shared" si="726"/>
        <v>0.30140946873870617</v>
      </c>
      <c r="BK244">
        <f t="shared" si="681"/>
        <v>0.36760124610591899</v>
      </c>
      <c r="BL244">
        <v>0.29299999999999998</v>
      </c>
      <c r="BM244">
        <v>0.25900000000000001</v>
      </c>
      <c r="BN244">
        <v>0.23800000000000002</v>
      </c>
    </row>
    <row r="245" spans="1:66" x14ac:dyDescent="0.35">
      <c r="A245" s="14">
        <f t="shared" si="46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>-(J245-J244)+L245</f>
        <v>36</v>
      </c>
      <c r="N245" s="7">
        <f t="shared" si="348"/>
        <v>918461</v>
      </c>
      <c r="O245" s="4">
        <f t="shared" si="349"/>
        <v>0.16916094809229082</v>
      </c>
      <c r="R245">
        <f t="shared" ref="R245" si="767">C245-C244</f>
        <v>2317</v>
      </c>
      <c r="S245">
        <f t="shared" ref="S245" si="768">N245-N244</f>
        <v>3068</v>
      </c>
      <c r="T245" s="8">
        <f t="shared" ref="T245" si="769">R245/V245</f>
        <v>0.43026926648096564</v>
      </c>
      <c r="U245" s="8">
        <f t="shared" ref="U245" si="770">SUM(R239:R245)/SUM(V239:V245)</f>
        <v>0.46763648757513787</v>
      </c>
      <c r="V245">
        <f t="shared" ref="V245" si="771">B245-B244</f>
        <v>5385</v>
      </c>
      <c r="W245">
        <f t="shared" ref="W245" si="772">C245-D245-E245</f>
        <v>76837</v>
      </c>
      <c r="X245" s="3">
        <f t="shared" ref="X245" si="773">F245/W245</f>
        <v>1.8116272108489401E-2</v>
      </c>
      <c r="Y245">
        <f t="shared" ref="Y245" si="774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75">Z245-AC245-AF245</f>
        <v>887</v>
      </c>
      <c r="AJ245">
        <f t="shared" ref="AJ245" si="776">AA245-AD245-AG245</f>
        <v>337</v>
      </c>
      <c r="AK245">
        <f t="shared" ref="AK245" si="777">AB245-AE245-AH245</f>
        <v>3933</v>
      </c>
      <c r="AL245">
        <v>34</v>
      </c>
      <c r="AM245">
        <v>34</v>
      </c>
      <c r="AN245">
        <v>124</v>
      </c>
      <c r="AS245">
        <f>COUNTIF('Wartburg Positive Tests'!G:G,"&lt;="&amp;covid19!A245)-COUNTIF('Wartburg Positive Tests'!H:H,"&lt;="&amp;covid19!A245)</f>
        <v>22</v>
      </c>
      <c r="AT245">
        <f>AI245-AS245</f>
        <v>865</v>
      </c>
      <c r="AU245">
        <v>6334</v>
      </c>
      <c r="AV245">
        <v>1698</v>
      </c>
      <c r="AW245">
        <f t="shared" si="619"/>
        <v>0.26807704452162928</v>
      </c>
      <c r="AX245">
        <v>97</v>
      </c>
      <c r="AY245">
        <v>29</v>
      </c>
      <c r="AZ245">
        <v>310</v>
      </c>
      <c r="BA245">
        <v>90</v>
      </c>
      <c r="BB245">
        <v>35</v>
      </c>
      <c r="BC245">
        <v>10</v>
      </c>
      <c r="BD245">
        <f t="shared" si="664"/>
        <v>0.29896907216494845</v>
      </c>
      <c r="BE245">
        <f t="shared" si="704"/>
        <v>0.29032258064516131</v>
      </c>
      <c r="BF245">
        <f t="shared" si="705"/>
        <v>0.3888888888888889</v>
      </c>
      <c r="BG245">
        <f t="shared" ref="BG245" si="778">SUM(AV239:AV245)/SUM(AU239:AU245)</f>
        <v>0.28173049083400636</v>
      </c>
      <c r="BH245">
        <f t="shared" ref="BH245" si="779">SUM(AV232:AV245)/SUM(AU232:AU245)</f>
        <v>0.2767718304018798</v>
      </c>
      <c r="BI245">
        <f t="shared" si="725"/>
        <v>0.33923303834808261</v>
      </c>
      <c r="BJ245">
        <f t="shared" si="726"/>
        <v>0.30495928941524797</v>
      </c>
      <c r="BK245">
        <f t="shared" si="681"/>
        <v>0.35238095238095241</v>
      </c>
      <c r="BL245">
        <v>0.30099999999999999</v>
      </c>
      <c r="BM245">
        <v>0.25900000000000001</v>
      </c>
      <c r="BN245">
        <v>0.23499999999999999</v>
      </c>
    </row>
    <row r="246" spans="1:66" x14ac:dyDescent="0.35">
      <c r="A246" s="14">
        <f t="shared" si="46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>-(J246-J245)+L246</f>
        <v>33</v>
      </c>
      <c r="N246" s="7">
        <f t="shared" si="348"/>
        <v>923478</v>
      </c>
      <c r="O246" s="4">
        <f t="shared" si="349"/>
        <v>0.17106829267416956</v>
      </c>
      <c r="R246">
        <f t="shared" ref="R246" si="780">C246-C245</f>
        <v>3579</v>
      </c>
      <c r="S246">
        <f t="shared" ref="S246" si="781">N246-N245</f>
        <v>5017</v>
      </c>
      <c r="T246" s="8">
        <f t="shared" ref="T246" si="782">R246/V246</f>
        <v>0.41635644485807355</v>
      </c>
      <c r="U246" s="8">
        <f t="shared" ref="U246" si="783">SUM(R240:R246)/SUM(V240:V246)</f>
        <v>0.45648655378486058</v>
      </c>
      <c r="V246">
        <f t="shared" ref="V246" si="784">B246-B245</f>
        <v>8596</v>
      </c>
      <c r="W246">
        <f t="shared" ref="W246" si="785">C246-D246-E246</f>
        <v>78628</v>
      </c>
      <c r="X246" s="3">
        <f t="shared" ref="X246" si="786">F246/W246</f>
        <v>1.9204354682810194E-2</v>
      </c>
      <c r="Y246">
        <f t="shared" ref="Y246" si="787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788">Z246-AC246-AF246</f>
        <v>915</v>
      </c>
      <c r="AJ246">
        <f t="shared" ref="AJ246" si="789">AA246-AD246-AG246</f>
        <v>351</v>
      </c>
      <c r="AK246">
        <f t="shared" ref="AK246" si="790">AB246-AE246-AH246</f>
        <v>4009</v>
      </c>
      <c r="AL246">
        <v>41</v>
      </c>
      <c r="AM246">
        <v>41</v>
      </c>
      <c r="AN246">
        <v>130</v>
      </c>
      <c r="AS246">
        <f>COUNTIF('Wartburg Positive Tests'!G:G,"&lt;="&amp;covid19!A246)-COUNTIF('Wartburg Positive Tests'!H:H,"&lt;="&amp;covid19!A246)</f>
        <v>21</v>
      </c>
      <c r="AT246">
        <f>AI246-AS246</f>
        <v>894</v>
      </c>
      <c r="AU246">
        <v>8218</v>
      </c>
      <c r="AV246">
        <v>2003</v>
      </c>
      <c r="AW246">
        <f t="shared" si="619"/>
        <v>0.24373326843514237</v>
      </c>
      <c r="AX246">
        <v>71</v>
      </c>
      <c r="AY246">
        <v>20</v>
      </c>
      <c r="AZ246">
        <v>292</v>
      </c>
      <c r="BA246">
        <v>77</v>
      </c>
      <c r="BB246">
        <v>38</v>
      </c>
      <c r="BC246">
        <v>10</v>
      </c>
      <c r="BD246">
        <f t="shared" si="664"/>
        <v>0.28169014084507044</v>
      </c>
      <c r="BE246">
        <f t="shared" si="704"/>
        <v>0.2636986301369863</v>
      </c>
      <c r="BF246">
        <f t="shared" si="705"/>
        <v>0.4935064935064935</v>
      </c>
      <c r="BG246">
        <f t="shared" ref="BG246" si="791">SUM(AV240:AV246)/SUM(AU240:AU246)</f>
        <v>0.27538643361428172</v>
      </c>
      <c r="BH246">
        <f t="shared" ref="BH246" si="792">SUM(AV233:AV246)/SUM(AU233:AU246)</f>
        <v>0.27512626367338139</v>
      </c>
      <c r="BI246">
        <f t="shared" ref="BI246" si="793">SUM(AY240:AY246)/SUM(AX240:AX246)</f>
        <v>0.32126696832579188</v>
      </c>
      <c r="BJ246">
        <f t="shared" ref="BJ246" si="794">SUM(BA240:BA246)/SUM(AZ240:AZ246)</f>
        <v>0.2978395061728395</v>
      </c>
      <c r="BK246">
        <f t="shared" si="681"/>
        <v>0.33898305084745761</v>
      </c>
      <c r="BL246">
        <v>0.29399999999999998</v>
      </c>
      <c r="BM246">
        <v>0.254</v>
      </c>
      <c r="BN246">
        <v>0.22800000000000001</v>
      </c>
    </row>
    <row r="247" spans="1:66" x14ac:dyDescent="0.35">
      <c r="A247" s="14">
        <f t="shared" ref="A247:A259" si="795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>-(J247-J246)+L247</f>
        <v>62</v>
      </c>
      <c r="N247" s="7">
        <f t="shared" si="348"/>
        <v>928977</v>
      </c>
      <c r="O247" s="4">
        <f t="shared" si="349"/>
        <v>0.1730967625358163</v>
      </c>
      <c r="R247">
        <f t="shared" ref="R247" si="796">C247-C246</f>
        <v>3884</v>
      </c>
      <c r="S247">
        <f t="shared" ref="S247" si="797">N247-N246</f>
        <v>5499</v>
      </c>
      <c r="T247" s="8">
        <f t="shared" ref="T247" si="798">R247/V247</f>
        <v>0.41394010444420759</v>
      </c>
      <c r="U247" s="8">
        <f t="shared" ref="U247" si="799">SUM(R241:R247)/SUM(V241:V247)</f>
        <v>0.44626270867327728</v>
      </c>
      <c r="V247">
        <f t="shared" ref="V247" si="800">B247-B246</f>
        <v>9383</v>
      </c>
      <c r="W247">
        <f t="shared" ref="W247" si="801">C247-D247-E247</f>
        <v>81115</v>
      </c>
      <c r="X247" s="3">
        <f t="shared" ref="X247" si="802">F247/W247</f>
        <v>1.8825124822782469E-2</v>
      </c>
      <c r="Y247">
        <f t="shared" ref="Y247" si="803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04">Z247-AC247-AF247</f>
        <v>952</v>
      </c>
      <c r="AJ247">
        <f t="shared" ref="AJ247" si="805">AA247-AD247-AG247</f>
        <v>365</v>
      </c>
      <c r="AK247">
        <f t="shared" ref="AK247" si="806">AB247-AE247-AH247</f>
        <v>4149</v>
      </c>
      <c r="AL247">
        <v>35</v>
      </c>
      <c r="AM247">
        <v>35</v>
      </c>
      <c r="AN247">
        <v>126</v>
      </c>
      <c r="AS247">
        <f>COUNTIF('Wartburg Positive Tests'!G:G,"&lt;="&amp;covid19!A247)-COUNTIF('Wartburg Positive Tests'!H:H,"&lt;="&amp;covid19!A247)</f>
        <v>23</v>
      </c>
      <c r="AT247">
        <f>AI247-AS247</f>
        <v>929</v>
      </c>
      <c r="AU247">
        <v>8110</v>
      </c>
      <c r="AV247">
        <v>2133</v>
      </c>
      <c r="AW247">
        <f t="shared" si="619"/>
        <v>0.26300863131935881</v>
      </c>
      <c r="AX247">
        <v>62</v>
      </c>
      <c r="AY247">
        <v>19</v>
      </c>
      <c r="AZ247">
        <v>328</v>
      </c>
      <c r="BA247">
        <v>78</v>
      </c>
      <c r="BB247">
        <v>32</v>
      </c>
      <c r="BC247">
        <v>5</v>
      </c>
      <c r="BD247">
        <f t="shared" si="664"/>
        <v>0.30645161290322581</v>
      </c>
      <c r="BE247">
        <f t="shared" si="704"/>
        <v>0.23780487804878048</v>
      </c>
      <c r="BF247">
        <f t="shared" si="705"/>
        <v>0.41025641025641024</v>
      </c>
      <c r="BG247">
        <f t="shared" ref="BG247" si="807">SUM(AV241:AV247)/SUM(AU241:AU247)</f>
        <v>0.27177985045864489</v>
      </c>
      <c r="BH247">
        <f t="shared" ref="BH247" si="808">SUM(AV234:AV247)/SUM(AU234:AU247)</f>
        <v>0.27559301123937546</v>
      </c>
      <c r="BI247">
        <f t="shared" ref="BI247" si="809">SUM(AY241:AY247)/SUM(AX241:AX247)</f>
        <v>0.30990415335463256</v>
      </c>
      <c r="BJ247">
        <f t="shared" ref="BJ247" si="810">SUM(BA241:BA247)/SUM(AZ241:AZ247)</f>
        <v>0.28327373857767185</v>
      </c>
      <c r="BK247">
        <f t="shared" si="681"/>
        <v>0.33207547169811319</v>
      </c>
      <c r="BL247">
        <v>0.29299999999999998</v>
      </c>
      <c r="BM247">
        <v>0.25</v>
      </c>
      <c r="BN247">
        <v>0.22500000000000001</v>
      </c>
    </row>
    <row r="248" spans="1:66" x14ac:dyDescent="0.35">
      <c r="A248" s="14">
        <f t="shared" si="795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>-(J248-J247)+L248</f>
        <v>72</v>
      </c>
      <c r="N248" s="7">
        <f t="shared" si="348"/>
        <v>935209</v>
      </c>
      <c r="O248" s="4">
        <f t="shared" ref="O248:O254" si="811">C248/B248</f>
        <v>0.1751916038276668</v>
      </c>
      <c r="R248">
        <f t="shared" ref="R248" si="812">C248-C247</f>
        <v>4177</v>
      </c>
      <c r="S248">
        <f t="shared" ref="S248" si="813">N248-N247</f>
        <v>6232</v>
      </c>
      <c r="T248" s="8">
        <f t="shared" ref="T248" si="814">R248/V248</f>
        <v>0.40128734748775097</v>
      </c>
      <c r="U248" s="8">
        <f t="shared" ref="U248" si="815">SUM(R242:R248)/SUM(V242:V248)</f>
        <v>0.43146790249554096</v>
      </c>
      <c r="V248">
        <f t="shared" ref="V248" si="816">B248-B247</f>
        <v>10409</v>
      </c>
      <c r="W248">
        <f t="shared" ref="W248" si="817">C248-D248-E248</f>
        <v>83762</v>
      </c>
      <c r="X248" s="3">
        <f t="shared" ref="X248" si="818">F248/W248</f>
        <v>1.8098899262195267E-2</v>
      </c>
      <c r="Y248">
        <f t="shared" ref="Y248" si="819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20">Z248-AC248-AF248</f>
        <v>966</v>
      </c>
      <c r="AJ248">
        <f t="shared" ref="AJ248" si="821">AA248-AD248-AG248</f>
        <v>384</v>
      </c>
      <c r="AK248">
        <f t="shared" ref="AK248" si="822">AB248-AE248-AH248</f>
        <v>4155</v>
      </c>
      <c r="AL248">
        <v>31</v>
      </c>
      <c r="AM248">
        <v>31</v>
      </c>
      <c r="AN248">
        <v>129</v>
      </c>
      <c r="AS248">
        <f>COUNTIF('Wartburg Positive Tests'!G:G,"&lt;="&amp;covid19!A248)-COUNTIF('Wartburg Positive Tests'!H:H,"&lt;="&amp;covid19!A248)</f>
        <v>30</v>
      </c>
      <c r="AT248">
        <f>AI248-AS248</f>
        <v>936</v>
      </c>
      <c r="AU248">
        <v>10903</v>
      </c>
      <c r="AV248">
        <v>2570</v>
      </c>
      <c r="AW248">
        <f t="shared" si="619"/>
        <v>0.23571494084197009</v>
      </c>
      <c r="AX248">
        <v>73</v>
      </c>
      <c r="AY248">
        <v>20</v>
      </c>
      <c r="AZ248">
        <v>392</v>
      </c>
      <c r="BA248">
        <v>98</v>
      </c>
      <c r="BB248">
        <v>44</v>
      </c>
      <c r="BC248">
        <v>11</v>
      </c>
      <c r="BD248">
        <f t="shared" si="664"/>
        <v>0.27397260273972601</v>
      </c>
      <c r="BE248">
        <f t="shared" si="704"/>
        <v>0.25</v>
      </c>
      <c r="BF248">
        <f t="shared" si="705"/>
        <v>0.44897959183673469</v>
      </c>
      <c r="BG248">
        <f t="shared" ref="BG248" si="823">SUM(AV242:AV248)/SUM(AU242:AU248)</f>
        <v>0.26292233038970431</v>
      </c>
      <c r="BH248">
        <f t="shared" ref="BH248" si="824">SUM(AV235:AV248)/SUM(AU235:AU248)</f>
        <v>0.27357830203918371</v>
      </c>
      <c r="BI248">
        <f t="shared" ref="BI248" si="825">SUM(AY242:AY248)/SUM(AX242:AX248)</f>
        <v>0.31069609507640067</v>
      </c>
      <c r="BJ248">
        <f t="shared" ref="BJ248" si="826">SUM(BA242:BA248)/SUM(AZ242:AZ248)</f>
        <v>0.27050136027982902</v>
      </c>
      <c r="BK248">
        <f t="shared" si="681"/>
        <v>0.2978723404255319</v>
      </c>
      <c r="BL248">
        <v>0.28899999999999998</v>
      </c>
      <c r="BM248">
        <v>0.24399999999999999</v>
      </c>
      <c r="BN248">
        <v>0.28899999999999998</v>
      </c>
    </row>
    <row r="249" spans="1:66" x14ac:dyDescent="0.35">
      <c r="A249" s="14">
        <f t="shared" si="795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>-(J249-J248)+L249</f>
        <v>83</v>
      </c>
      <c r="N249" s="7">
        <f t="shared" si="348"/>
        <v>941637</v>
      </c>
      <c r="O249" s="4">
        <f t="shared" si="811"/>
        <v>0.17736533119004769</v>
      </c>
      <c r="R249">
        <f t="shared" ref="R249" si="827">C249-C248</f>
        <v>4382</v>
      </c>
      <c r="S249">
        <f t="shared" ref="S249" si="828">N249-N248</f>
        <v>6428</v>
      </c>
      <c r="T249" s="8">
        <f t="shared" ref="T249" si="829">R249/V249</f>
        <v>0.40536540240518038</v>
      </c>
      <c r="U249" s="8">
        <f t="shared" ref="U249" si="830">SUM(R243:R249)/SUM(V243:V249)</f>
        <v>0.42189745314458676</v>
      </c>
      <c r="V249">
        <f t="shared" ref="V249" si="831">B249-B248</f>
        <v>10810</v>
      </c>
      <c r="W249">
        <f t="shared" ref="W249" si="832">C249-D249-E249</f>
        <v>86603</v>
      </c>
      <c r="X249" s="3">
        <f t="shared" ref="X249" si="833">F249/W249</f>
        <v>1.6708428114499498E-2</v>
      </c>
      <c r="Y249">
        <f t="shared" ref="Y249" si="834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35">Z249-AC249-AF249</f>
        <v>1026</v>
      </c>
      <c r="AJ249">
        <f t="shared" ref="AJ249" si="836">AA249-AD249-AG249</f>
        <v>414</v>
      </c>
      <c r="AK249">
        <f t="shared" ref="AK249" si="837">AB249-AE249-AH249</f>
        <v>4355</v>
      </c>
      <c r="AL249">
        <v>36</v>
      </c>
      <c r="AM249">
        <v>36</v>
      </c>
      <c r="AN249">
        <v>123</v>
      </c>
      <c r="AS249">
        <f>COUNTIF('Wartburg Positive Tests'!G:G,"&lt;="&amp;covid19!A249)-COUNTIF('Wartburg Positive Tests'!H:H,"&lt;="&amp;covid19!A249)</f>
        <v>31</v>
      </c>
      <c r="AT249">
        <f>AI249-AS249</f>
        <v>995</v>
      </c>
      <c r="AU249">
        <v>10022</v>
      </c>
      <c r="AV249">
        <v>2342</v>
      </c>
      <c r="AW249">
        <f t="shared" si="619"/>
        <v>0.23368589103971263</v>
      </c>
      <c r="AX249">
        <v>83</v>
      </c>
      <c r="AY249">
        <v>34</v>
      </c>
      <c r="AZ249">
        <v>419</v>
      </c>
      <c r="BA249">
        <v>90</v>
      </c>
      <c r="BB249">
        <v>41</v>
      </c>
      <c r="BC249">
        <v>15</v>
      </c>
      <c r="BD249">
        <f t="shared" si="664"/>
        <v>0.40963855421686746</v>
      </c>
      <c r="BE249">
        <f t="shared" si="704"/>
        <v>0.21479713603818615</v>
      </c>
      <c r="BF249">
        <f t="shared" si="705"/>
        <v>0.45555555555555555</v>
      </c>
      <c r="BG249">
        <f t="shared" ref="BG249" si="838">SUM(AV243:AV249)/SUM(AU243:AU249)</f>
        <v>0.25462802311371285</v>
      </c>
      <c r="BH249">
        <f t="shared" ref="BH249" si="839">SUM(AV236:AV249)/SUM(AU236:AU249)</f>
        <v>0.27011723797664638</v>
      </c>
      <c r="BI249">
        <f t="shared" ref="BI249" si="840">SUM(AY243:AY249)/SUM(AX243:AX249)</f>
        <v>0.313893653516295</v>
      </c>
      <c r="BJ249">
        <f t="shared" ref="BJ249" si="841">SUM(BA243:BA249)/SUM(AZ243:AZ249)</f>
        <v>0.25463145447378793</v>
      </c>
      <c r="BK249">
        <f t="shared" si="681"/>
        <v>0.29681978798586572</v>
      </c>
      <c r="BL249">
        <v>0.28600000000000003</v>
      </c>
      <c r="BM249">
        <v>0.23699999999999999</v>
      </c>
      <c r="BN249">
        <v>0.22500000000000001</v>
      </c>
    </row>
    <row r="250" spans="1:66" x14ac:dyDescent="0.35">
      <c r="A250" s="14">
        <f t="shared" si="795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>-(J250-J249)+L250</f>
        <v>47</v>
      </c>
      <c r="N250" s="7">
        <f t="shared" si="348"/>
        <v>947149</v>
      </c>
      <c r="O250" s="4">
        <f t="shared" si="811"/>
        <v>0.17910256310252151</v>
      </c>
      <c r="R250">
        <f t="shared" ref="R250" si="842">C250-C249</f>
        <v>3625</v>
      </c>
      <c r="S250">
        <f t="shared" ref="S250" si="843">N250-N249</f>
        <v>5512</v>
      </c>
      <c r="T250" s="8">
        <f t="shared" ref="T250" si="844">R250/V250</f>
        <v>0.39673853562438438</v>
      </c>
      <c r="U250" s="8">
        <f t="shared" ref="U250" si="845">SUM(R244:R250)/SUM(V244:V250)</f>
        <v>0.41224700149925037</v>
      </c>
      <c r="V250">
        <f t="shared" ref="V250" si="846">B250-B249</f>
        <v>9137</v>
      </c>
      <c r="W250">
        <f t="shared" ref="W250" si="847">C250-D250-E250</f>
        <v>88757</v>
      </c>
      <c r="X250" s="3">
        <f t="shared" ref="X250" si="848">F250/W250</f>
        <v>1.5953671259731628E-2</v>
      </c>
      <c r="Y250">
        <f t="shared" ref="Y250" si="849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50">Z250-AC250-AF250</f>
        <v>1040</v>
      </c>
      <c r="AJ250">
        <f t="shared" ref="AJ250" si="851">AA250-AD250-AG250</f>
        <v>425</v>
      </c>
      <c r="AK250">
        <f t="shared" ref="AK250" si="852">AB250-AE250-AH250</f>
        <v>4413</v>
      </c>
      <c r="AS250">
        <f>COUNTIF('Wartburg Positive Tests'!G:G,"&lt;="&amp;covid19!A250)-COUNTIF('Wartburg Positive Tests'!H:H,"&lt;="&amp;covid19!A250)</f>
        <v>37</v>
      </c>
      <c r="AT250">
        <f>AI250-AS250</f>
        <v>1003</v>
      </c>
      <c r="AU250">
        <v>10558</v>
      </c>
      <c r="AV250">
        <v>2489</v>
      </c>
      <c r="AW250">
        <f t="shared" si="619"/>
        <v>0.23574540632695587</v>
      </c>
      <c r="AX250">
        <v>58</v>
      </c>
      <c r="AY250">
        <v>13</v>
      </c>
      <c r="AZ250">
        <v>419</v>
      </c>
      <c r="BA250">
        <v>100</v>
      </c>
      <c r="BB250">
        <v>37</v>
      </c>
      <c r="BC250">
        <v>8</v>
      </c>
      <c r="BD250">
        <f t="shared" si="664"/>
        <v>0.22413793103448276</v>
      </c>
      <c r="BE250">
        <f t="shared" si="704"/>
        <v>0.2386634844868735</v>
      </c>
      <c r="BF250">
        <f t="shared" si="705"/>
        <v>0.37</v>
      </c>
      <c r="BG250">
        <f t="shared" ref="BG250" si="853">SUM(AV244:AV250)/SUM(AU244:AU250)</f>
        <v>0.24590012330456226</v>
      </c>
      <c r="BH250">
        <f t="shared" ref="BH250" si="854">SUM(AV237:AV250)/SUM(AU237:AU250)</f>
        <v>0.26667324388318864</v>
      </c>
      <c r="BI250">
        <f t="shared" ref="BI250" si="855">SUM(AY244:AY250)/SUM(AX244:AX250)</f>
        <v>0.29038112522686027</v>
      </c>
      <c r="BJ250">
        <f t="shared" ref="BJ250" si="856">SUM(BA244:BA250)/SUM(AZ244:AZ250)</f>
        <v>0.24416379640260238</v>
      </c>
      <c r="BK250">
        <f t="shared" si="681"/>
        <v>0.28825622775800713</v>
      </c>
      <c r="BL250">
        <v>0.27899999999999997</v>
      </c>
      <c r="BM250">
        <v>0.23</v>
      </c>
      <c r="BN250">
        <v>0.215</v>
      </c>
    </row>
    <row r="251" spans="1:66" x14ac:dyDescent="0.35">
      <c r="A251" s="14">
        <f t="shared" si="795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>-(J251-J250)+L251</f>
        <v>74</v>
      </c>
      <c r="N251" s="7">
        <f t="shared" si="348"/>
        <v>952427</v>
      </c>
      <c r="O251" s="4">
        <f t="shared" si="811"/>
        <v>0.18069527098053992</v>
      </c>
      <c r="R251">
        <f t="shared" ref="R251" si="857">C251-C250</f>
        <v>3407</v>
      </c>
      <c r="S251">
        <f t="shared" ref="S251" si="858">N251-N250</f>
        <v>5278</v>
      </c>
      <c r="T251" s="8">
        <f t="shared" ref="T251" si="859">R251/V251</f>
        <v>0.39228554979850316</v>
      </c>
      <c r="U251" s="8">
        <f t="shared" ref="U251" si="860">SUM(R245:R251)/SUM(V245:V251)</f>
        <v>0.40655396202227384</v>
      </c>
      <c r="V251">
        <f t="shared" ref="V251" si="861">B251-B250</f>
        <v>8685</v>
      </c>
      <c r="W251">
        <f t="shared" ref="W251" si="862">C251-D251-E251</f>
        <v>91556</v>
      </c>
      <c r="X251" s="3">
        <f t="shared" ref="X251" si="863">F251/W251</f>
        <v>1.4635851282275328E-2</v>
      </c>
      <c r="Y251">
        <f t="shared" ref="Y251" si="864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65">Z251-AC251-AF251</f>
        <v>1073</v>
      </c>
      <c r="AJ251">
        <f t="shared" ref="AJ251" si="866">AA251-AD251-AG251</f>
        <v>440</v>
      </c>
      <c r="AK251">
        <f t="shared" ref="AK251" si="867">AB251-AE251-AH251</f>
        <v>4512</v>
      </c>
      <c r="AS251">
        <f>COUNTIF('Wartburg Positive Tests'!G:G,"&lt;="&amp;covid19!A251)-COUNTIF('Wartburg Positive Tests'!H:H,"&lt;="&amp;covid19!A251)</f>
        <v>39</v>
      </c>
      <c r="AT251">
        <f>AI251-AS251</f>
        <v>1034</v>
      </c>
      <c r="AU251">
        <v>8418</v>
      </c>
      <c r="AV251">
        <v>1905</v>
      </c>
      <c r="AW251">
        <f t="shared" si="619"/>
        <v>0.22630078403421242</v>
      </c>
      <c r="AX251">
        <v>67</v>
      </c>
      <c r="AY251">
        <v>16</v>
      </c>
      <c r="AZ251">
        <v>370</v>
      </c>
      <c r="BA251">
        <v>68</v>
      </c>
      <c r="BB251">
        <v>29</v>
      </c>
      <c r="BC251">
        <v>6</v>
      </c>
      <c r="BD251">
        <f t="shared" si="664"/>
        <v>0.23880597014925373</v>
      </c>
      <c r="BE251">
        <f t="shared" si="704"/>
        <v>0.18378378378378379</v>
      </c>
      <c r="BF251">
        <f t="shared" si="705"/>
        <v>0.4264705882352941</v>
      </c>
      <c r="BG251">
        <f t="shared" ref="BG251" si="868">SUM(AV245:AV251)/SUM(AU245:AU251)</f>
        <v>0.24199606796349279</v>
      </c>
      <c r="BH251">
        <f t="shared" ref="BH251" si="869">SUM(AV238:AV251)/SUM(AU238:AU251)</f>
        <v>0.26315710060957209</v>
      </c>
      <c r="BI251">
        <f t="shared" ref="BI251" si="870">SUM(AY245:AY251)/SUM(AX245:AX251)</f>
        <v>0.29549902152641877</v>
      </c>
      <c r="BJ251">
        <f t="shared" ref="BJ251" si="871">SUM(BA245:BA251)/SUM(AZ245:AZ251)</f>
        <v>0.23754940711462449</v>
      </c>
      <c r="BK251">
        <f t="shared" si="681"/>
        <v>0.25390625</v>
      </c>
      <c r="BL251">
        <v>0.27800000000000002</v>
      </c>
      <c r="BM251">
        <v>0.22699999999999998</v>
      </c>
      <c r="BN251">
        <v>0.21299999999999999</v>
      </c>
    </row>
    <row r="252" spans="1:66" x14ac:dyDescent="0.35">
      <c r="A252" s="14">
        <f t="shared" si="795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>-(J252-J251)+L252</f>
        <v>41</v>
      </c>
      <c r="N252" s="7">
        <f t="shared" si="348"/>
        <v>955788</v>
      </c>
      <c r="O252" s="4">
        <f t="shared" si="811"/>
        <v>0.18134210873434484</v>
      </c>
      <c r="R252">
        <f t="shared" ref="R252" si="872">C252-C251</f>
        <v>1663</v>
      </c>
      <c r="S252">
        <f t="shared" ref="S252" si="873">N252-N251</f>
        <v>3361</v>
      </c>
      <c r="T252" s="8">
        <f t="shared" ref="T252" si="874">R252/V252</f>
        <v>0.33101114649681529</v>
      </c>
      <c r="U252" s="8">
        <f t="shared" ref="U252" si="875">SUM(R246:R252)/SUM(V246:V252)</f>
        <v>0.3983785700470634</v>
      </c>
      <c r="V252">
        <f t="shared" ref="V252" si="876">B252-B251</f>
        <v>5024</v>
      </c>
      <c r="W252">
        <f t="shared" ref="W252" si="877">C252-D252-E252</f>
        <v>92711</v>
      </c>
      <c r="X252" s="3">
        <f t="shared" ref="X252" si="878">F252/W252</f>
        <v>1.4378013396468596E-2</v>
      </c>
      <c r="Y252">
        <f t="shared" ref="Y252" si="879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80">Z252-AC252-AF252</f>
        <v>1079</v>
      </c>
      <c r="AJ252">
        <f t="shared" ref="AJ252" si="881">AA252-AD252-AG252</f>
        <v>440</v>
      </c>
      <c r="AK252">
        <f t="shared" ref="AK252" si="882">AB252-AE252-AH252</f>
        <v>4515</v>
      </c>
      <c r="AL252">
        <v>21</v>
      </c>
      <c r="AM252">
        <v>21</v>
      </c>
      <c r="AN252">
        <v>75</v>
      </c>
      <c r="AS252">
        <f>COUNTIF('Wartburg Positive Tests'!G:G,"&lt;="&amp;covid19!A252)-COUNTIF('Wartburg Positive Tests'!H:H,"&lt;="&amp;covid19!A252)</f>
        <v>47</v>
      </c>
      <c r="AT252">
        <f>AI252-AS252</f>
        <v>1032</v>
      </c>
      <c r="AU252">
        <v>6870</v>
      </c>
      <c r="AV252">
        <v>1468</v>
      </c>
      <c r="AW252">
        <f t="shared" si="619"/>
        <v>0.21368267831149929</v>
      </c>
      <c r="AX252">
        <v>28</v>
      </c>
      <c r="AY252">
        <v>14</v>
      </c>
      <c r="AZ252">
        <v>166</v>
      </c>
      <c r="BA252">
        <v>29</v>
      </c>
      <c r="BB252">
        <v>20</v>
      </c>
      <c r="BC252">
        <v>5</v>
      </c>
      <c r="BD252">
        <f t="shared" si="664"/>
        <v>0.5</v>
      </c>
      <c r="BE252">
        <f t="shared" si="704"/>
        <v>0.1746987951807229</v>
      </c>
      <c r="BF252">
        <f t="shared" si="705"/>
        <v>0.68965517241379315</v>
      </c>
      <c r="BG252">
        <f t="shared" ref="BG252" si="883">SUM(AV246:AV252)/SUM(AU246:AU252)</f>
        <v>0.23629534540959446</v>
      </c>
      <c r="BH252">
        <f t="shared" ref="BH252" si="884">SUM(AV239:AV252)/SUM(AU239:AU252)</f>
        <v>0.25945836764500241</v>
      </c>
      <c r="BI252">
        <f t="shared" ref="BI252" si="885">SUM(AY246:AY252)/SUM(AX246:AX252)</f>
        <v>0.30769230769230771</v>
      </c>
      <c r="BJ252">
        <f t="shared" ref="BJ252" si="886">SUM(BA246:BA252)/SUM(AZ246:AZ252)</f>
        <v>0.22632020117351215</v>
      </c>
      <c r="BK252">
        <f t="shared" si="681"/>
        <v>0.24896265560165975</v>
      </c>
      <c r="BL252">
        <v>0.27600000000000002</v>
      </c>
      <c r="BM252">
        <v>0.222</v>
      </c>
      <c r="BN252">
        <v>0.20499999999999999</v>
      </c>
    </row>
    <row r="253" spans="1:66" x14ac:dyDescent="0.35">
      <c r="A253" s="14">
        <f t="shared" si="795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>-(J253-J252)+L253</f>
        <v>35</v>
      </c>
      <c r="N253" s="7">
        <f t="shared" si="348"/>
        <v>961710</v>
      </c>
      <c r="O253" s="4">
        <f t="shared" si="811"/>
        <v>0.18310782745636336</v>
      </c>
      <c r="R253">
        <f t="shared" ref="R253" si="887">C253-C252</f>
        <v>3851</v>
      </c>
      <c r="S253">
        <f t="shared" ref="S253" si="888">N253-N252</f>
        <v>5922</v>
      </c>
      <c r="T253" s="8">
        <f t="shared" ref="T253" si="889">R253/V253</f>
        <v>0.39404481735393432</v>
      </c>
      <c r="U253" s="8">
        <f t="shared" ref="U253" si="890">SUM(R247:R253)/SUM(V247:V253)</f>
        <v>0.39526423182170484</v>
      </c>
      <c r="V253">
        <f t="shared" ref="V253" si="891">B253-B252</f>
        <v>9773</v>
      </c>
      <c r="W253">
        <f t="shared" ref="W253" si="892">C253-D253-E253</f>
        <v>93666</v>
      </c>
      <c r="X253" s="3">
        <f t="shared" ref="X253" si="893">F253/W253</f>
        <v>1.4423590203488993E-2</v>
      </c>
      <c r="Y253">
        <f t="shared" ref="Y253" si="894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895">Z253-AC253-AF253</f>
        <v>1114</v>
      </c>
      <c r="AJ253">
        <f t="shared" ref="AJ253" si="896">AA253-AD253-AG253</f>
        <v>457</v>
      </c>
      <c r="AK253">
        <f t="shared" ref="AK253" si="897">AB253-AE253-AH253</f>
        <v>4548</v>
      </c>
      <c r="AL253">
        <v>20</v>
      </c>
      <c r="AM253">
        <v>20</v>
      </c>
      <c r="AN253">
        <v>61</v>
      </c>
      <c r="AS253">
        <f>COUNTIF('Wartburg Positive Tests'!G:G,"&lt;="&amp;covid19!A253)-COUNTIF('Wartburg Positive Tests'!H:H,"&lt;="&amp;covid19!A253)</f>
        <v>48</v>
      </c>
      <c r="AT253">
        <f>AI253-AS253</f>
        <v>1066</v>
      </c>
      <c r="AU253">
        <v>8101</v>
      </c>
      <c r="AV253">
        <v>1800</v>
      </c>
      <c r="AW253">
        <f t="shared" si="619"/>
        <v>0.22219479076657203</v>
      </c>
      <c r="AX253">
        <v>80</v>
      </c>
      <c r="AY253">
        <v>22</v>
      </c>
      <c r="AZ253">
        <v>404</v>
      </c>
      <c r="BA253">
        <v>78</v>
      </c>
      <c r="BB253">
        <v>34</v>
      </c>
      <c r="BC253">
        <v>7</v>
      </c>
      <c r="BD253">
        <f t="shared" si="664"/>
        <v>0.27500000000000002</v>
      </c>
      <c r="BE253">
        <f t="shared" si="704"/>
        <v>0.19306930693069307</v>
      </c>
      <c r="BF253">
        <f t="shared" si="705"/>
        <v>0.4358974358974359</v>
      </c>
      <c r="BG253">
        <f t="shared" ref="BG253" si="898">SUM(AV247:AV253)/SUM(AU247:AU253)</f>
        <v>0.23351116191927854</v>
      </c>
      <c r="BH253">
        <f t="shared" ref="BH253" si="899">SUM(AV240:AV253)/SUM(AU240:AU253)</f>
        <v>0.25466658286719879</v>
      </c>
      <c r="BI253">
        <f t="shared" ref="BI253" si="900">SUM(AY247:AY253)/SUM(AX247:AX253)</f>
        <v>0.30598669623059865</v>
      </c>
      <c r="BJ253">
        <f t="shared" ref="BJ253" si="901">SUM(BA247:BA253)/SUM(AZ247:AZ253)</f>
        <v>0.2165732586068855</v>
      </c>
      <c r="BK253">
        <f t="shared" si="681"/>
        <v>0.24050632911392406</v>
      </c>
      <c r="BL253">
        <v>0.26600000000000001</v>
      </c>
      <c r="BM253">
        <v>0.20399999999999999</v>
      </c>
      <c r="BN253">
        <v>0.187</v>
      </c>
    </row>
    <row r="254" spans="1:66" x14ac:dyDescent="0.35">
      <c r="A254" s="14">
        <f t="shared" si="795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>-(J254-J253)+L254</f>
        <v>42</v>
      </c>
      <c r="N254" s="7">
        <f t="shared" si="348"/>
        <v>966905</v>
      </c>
      <c r="O254" s="4">
        <f t="shared" si="811"/>
        <v>0.18462990197731918</v>
      </c>
      <c r="R254">
        <f t="shared" ref="R254" si="902">C254-C253</f>
        <v>3374</v>
      </c>
      <c r="S254">
        <f t="shared" ref="S254" si="903">N254-N253</f>
        <v>5195</v>
      </c>
      <c r="T254" s="8">
        <f t="shared" ref="T254" si="904">R254/V254</f>
        <v>0.39374489438674293</v>
      </c>
      <c r="U254" s="8">
        <f t="shared" ref="U254" si="905">SUM(R248:R254)/SUM(V248:V254)</f>
        <v>0.39224766452481291</v>
      </c>
      <c r="V254">
        <f t="shared" ref="V254" si="906">B254-B253</f>
        <v>8569</v>
      </c>
      <c r="W254">
        <f t="shared" ref="W254" si="907">C254-D254-E254</f>
        <v>94624</v>
      </c>
      <c r="X254" s="3">
        <f t="shared" ref="X254" si="908">F254/W254</f>
        <v>1.3791427122083193E-2</v>
      </c>
      <c r="Y254">
        <f t="shared" ref="Y254" si="909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10">Z254-AC254-AF254</f>
        <v>1147</v>
      </c>
      <c r="AJ254">
        <f t="shared" ref="AJ254" si="911">AA254-AD254-AG254</f>
        <v>492</v>
      </c>
      <c r="AK254">
        <f t="shared" ref="AK254" si="912">AB254-AE254-AH254</f>
        <v>4594</v>
      </c>
      <c r="AL254">
        <v>15</v>
      </c>
      <c r="AM254">
        <v>15</v>
      </c>
      <c r="AN254">
        <v>48</v>
      </c>
      <c r="AS254">
        <f>COUNTIF('Wartburg Positive Tests'!G:G,"&lt;="&amp;covid19!A254)-COUNTIF('Wartburg Positive Tests'!H:H,"&lt;="&amp;covid19!A254)</f>
        <v>49</v>
      </c>
      <c r="AT254">
        <f>AI254-AS254</f>
        <v>1098</v>
      </c>
      <c r="AU254">
        <v>7167</v>
      </c>
      <c r="AV254">
        <v>1576</v>
      </c>
      <c r="AW254">
        <f t="shared" si="619"/>
        <v>0.21989674898841916</v>
      </c>
      <c r="AX254">
        <v>67</v>
      </c>
      <c r="AY254">
        <v>21</v>
      </c>
      <c r="AZ254">
        <v>245</v>
      </c>
      <c r="BA254">
        <v>51</v>
      </c>
      <c r="BB254">
        <v>22</v>
      </c>
      <c r="BC254">
        <v>8</v>
      </c>
      <c r="BD254">
        <f t="shared" si="664"/>
        <v>0.31343283582089554</v>
      </c>
      <c r="BE254">
        <f t="shared" si="704"/>
        <v>0.20816326530612245</v>
      </c>
      <c r="BF254">
        <f t="shared" si="705"/>
        <v>0.43137254901960786</v>
      </c>
      <c r="BG254">
        <f t="shared" ref="BG254" si="913">SUM(AV248:AV254)/SUM(AU248:AU254)</f>
        <v>0.22808233530521124</v>
      </c>
      <c r="BH254">
        <f t="shared" ref="BH254" si="914">SUM(AV241:AV254)/SUM(AU241:AU254)</f>
        <v>0.25041763852991239</v>
      </c>
      <c r="BI254">
        <f t="shared" ref="BI254" si="915">SUM(AY248:AY254)/SUM(AX248:AX254)</f>
        <v>0.30701754385964913</v>
      </c>
      <c r="BJ254">
        <f t="shared" ref="BJ254" si="916">SUM(BA248:BA254)/SUM(AZ248:AZ254)</f>
        <v>0.21283643892339543</v>
      </c>
      <c r="BK254">
        <f t="shared" si="681"/>
        <v>0.26431718061674009</v>
      </c>
      <c r="BL254">
        <v>0.26899999999999996</v>
      </c>
      <c r="BM254">
        <v>0.19699999999999998</v>
      </c>
      <c r="BN254">
        <v>0.19399999999999998</v>
      </c>
    </row>
    <row r="255" spans="1:66" x14ac:dyDescent="0.35">
      <c r="A255" s="14">
        <f t="shared" si="795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>-(J255-J254)+L255</f>
        <v>49</v>
      </c>
      <c r="N255" s="7">
        <f t="shared" si="348"/>
        <v>972251</v>
      </c>
      <c r="O255" s="4">
        <f t="shared" ref="O255:O259" si="917">C255/B255</f>
        <v>0.18608003656671374</v>
      </c>
      <c r="R255">
        <f t="shared" ref="R255" si="918">C255-C254</f>
        <v>3335</v>
      </c>
      <c r="S255">
        <f t="shared" ref="S255" si="919">N255-N254</f>
        <v>5346</v>
      </c>
      <c r="T255" s="8">
        <f t="shared" ref="T255" si="920">R255/V255</f>
        <v>0.38417233037668469</v>
      </c>
      <c r="U255" s="8">
        <f t="shared" ref="U255" si="921">SUM(R249:R255)/SUM(V249:V255)</f>
        <v>0.38954168658020072</v>
      </c>
      <c r="V255">
        <f t="shared" ref="V255" si="922">B255-B254</f>
        <v>8681</v>
      </c>
      <c r="W255">
        <f t="shared" ref="W255" si="923">C255-D255-E255</f>
        <v>95445</v>
      </c>
      <c r="X255" s="3">
        <f t="shared" ref="X255" si="924">F255/W255</f>
        <v>1.3295615275813296E-2</v>
      </c>
      <c r="Y255">
        <f t="shared" ref="Y255" si="925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26">Z255-AC255-AF255</f>
        <v>1153</v>
      </c>
      <c r="AJ255">
        <f t="shared" ref="AJ255" si="927">AA255-AD255-AG255</f>
        <v>505</v>
      </c>
      <c r="AK255">
        <f t="shared" ref="AK255" si="928">AB255-AE255-AH255</f>
        <v>4562</v>
      </c>
      <c r="AL255">
        <v>9</v>
      </c>
      <c r="AM255">
        <v>9</v>
      </c>
      <c r="AN255">
        <v>35</v>
      </c>
      <c r="AS255">
        <f>COUNTIF('Wartburg Positive Tests'!G:G,"&lt;="&amp;covid19!A255)-COUNTIF('Wartburg Positive Tests'!H:H,"&lt;="&amp;covid19!A255)</f>
        <v>58</v>
      </c>
      <c r="AT255">
        <f>AI255-AS255</f>
        <v>1095</v>
      </c>
      <c r="AU255">
        <v>8712</v>
      </c>
      <c r="AV255">
        <v>1923</v>
      </c>
      <c r="AW255">
        <f t="shared" si="619"/>
        <v>0.22073002754820936</v>
      </c>
      <c r="AX255">
        <v>52</v>
      </c>
      <c r="AY255">
        <v>9</v>
      </c>
      <c r="AZ255">
        <v>292</v>
      </c>
      <c r="BA255">
        <v>46</v>
      </c>
      <c r="BB255">
        <v>25</v>
      </c>
      <c r="BC255">
        <v>8</v>
      </c>
      <c r="BD255">
        <f t="shared" si="664"/>
        <v>0.17307692307692307</v>
      </c>
      <c r="BE255">
        <f t="shared" si="704"/>
        <v>0.15753424657534246</v>
      </c>
      <c r="BF255">
        <f t="shared" si="705"/>
        <v>0.54347826086956519</v>
      </c>
      <c r="BG255">
        <f t="shared" ref="BG255" si="929">SUM(AV249:AV255)/SUM(AU249:AU255)</f>
        <v>0.22562157465579469</v>
      </c>
      <c r="BH255">
        <f t="shared" ref="BH255" si="930">SUM(AV242:AV255)/SUM(AU242:AU255)</f>
        <v>0.24523398253648795</v>
      </c>
      <c r="BI255">
        <f t="shared" ref="BI255" si="931">SUM(AY249:AY255)/SUM(AX249:AX255)</f>
        <v>0.29655172413793102</v>
      </c>
      <c r="BJ255">
        <f t="shared" ref="BJ255" si="932">SUM(BA249:BA255)/SUM(AZ249:AZ255)</f>
        <v>0.19956803455723543</v>
      </c>
      <c r="BK255">
        <f t="shared" si="681"/>
        <v>0.27403846153846156</v>
      </c>
      <c r="BL255">
        <v>0.26100000000000001</v>
      </c>
      <c r="BM255">
        <v>0.19500000000000001</v>
      </c>
      <c r="BN255">
        <v>0.19900000000000001</v>
      </c>
    </row>
    <row r="256" spans="1:66" x14ac:dyDescent="0.35">
      <c r="A256" s="14">
        <f t="shared" si="795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>-(J256-J255)+L256</f>
        <v>60</v>
      </c>
      <c r="N256" s="7">
        <f t="shared" si="348"/>
        <v>974231</v>
      </c>
      <c r="O256" s="4">
        <f t="shared" si="917"/>
        <v>0.18662864041396965</v>
      </c>
      <c r="R256">
        <f t="shared" ref="R256" si="933">C256-C255</f>
        <v>1260</v>
      </c>
      <c r="S256">
        <f t="shared" ref="S256" si="934">N256-N255</f>
        <v>1980</v>
      </c>
      <c r="T256" s="8">
        <f t="shared" ref="T256" si="935">R256/V256</f>
        <v>0.3888888888888889</v>
      </c>
      <c r="U256" s="8">
        <f t="shared" ref="U256" si="936">SUM(R250:R256)/SUM(V250:V256)</f>
        <v>0.38628104464403396</v>
      </c>
      <c r="V256">
        <f t="shared" ref="V256" si="937">B256-B255</f>
        <v>3240</v>
      </c>
      <c r="W256">
        <f t="shared" ref="W256" si="938">C256-D256-E256</f>
        <v>93840</v>
      </c>
      <c r="X256" s="3">
        <f t="shared" ref="X256" si="939">F256/W256</f>
        <v>1.3064791133844842E-2</v>
      </c>
      <c r="Y256">
        <f t="shared" ref="Y256" si="940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41">Z256-AC256-AF256</f>
        <v>1123</v>
      </c>
      <c r="AJ256">
        <f t="shared" ref="AJ256" si="942">AA256-AD256-AG256</f>
        <v>514</v>
      </c>
      <c r="AK256">
        <f t="shared" ref="AK256" si="943">AB256-AE256-AH256</f>
        <v>4360</v>
      </c>
      <c r="AS256">
        <f>COUNTIF('Wartburg Positive Tests'!G:G,"&lt;="&amp;covid19!A256)-COUNTIF('Wartburg Positive Tests'!H:H,"&lt;="&amp;covid19!A256)</f>
        <v>59</v>
      </c>
      <c r="AT256">
        <f>AI256-AS256</f>
        <v>1064</v>
      </c>
      <c r="AU256">
        <v>5495</v>
      </c>
      <c r="AV256">
        <v>1185</v>
      </c>
      <c r="AW256">
        <f t="shared" si="619"/>
        <v>0.21565059144676979</v>
      </c>
      <c r="AX256">
        <v>42</v>
      </c>
      <c r="AY256">
        <v>10</v>
      </c>
      <c r="AZ256">
        <v>243</v>
      </c>
      <c r="BA256">
        <v>54</v>
      </c>
      <c r="BB256">
        <v>26</v>
      </c>
      <c r="BC256">
        <v>10</v>
      </c>
      <c r="BD256">
        <f t="shared" si="664"/>
        <v>0.23809523809523808</v>
      </c>
      <c r="BE256">
        <f t="shared" si="704"/>
        <v>0.22222222222222221</v>
      </c>
      <c r="BF256">
        <f>BB256/BA256</f>
        <v>0.48148148148148145</v>
      </c>
      <c r="BG256">
        <f t="shared" ref="BG256" si="944">SUM(AV250:AV256)/SUM(AU250:AU256)</f>
        <v>0.22317022468863543</v>
      </c>
      <c r="BH256">
        <f t="shared" ref="BH256" si="945">SUM(AV243:AV256)/SUM(AU243:AU256)</f>
        <v>0.2403167711057384</v>
      </c>
      <c r="BI256">
        <f t="shared" ref="BI256" si="946">SUM(AY250:AY256)/SUM(AX250:AX256)</f>
        <v>0.26649746192893403</v>
      </c>
      <c r="BJ256">
        <f t="shared" ref="BJ256" si="947">SUM(BA250:BA256)/SUM(AZ250:AZ256)</f>
        <v>0.19915848527349228</v>
      </c>
      <c r="BK256">
        <f t="shared" si="681"/>
        <v>0.26943005181347152</v>
      </c>
      <c r="BL256">
        <v>0.252</v>
      </c>
      <c r="BM256">
        <v>0.184</v>
      </c>
      <c r="BN256">
        <v>0.19400000000000001</v>
      </c>
    </row>
    <row r="257" spans="1:66" x14ac:dyDescent="0.35">
      <c r="A257" s="14">
        <f t="shared" si="795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>-(J257-J256)+L257</f>
        <v>40</v>
      </c>
      <c r="N257" s="7">
        <f t="shared" si="348"/>
        <v>977726</v>
      </c>
      <c r="O257" s="4">
        <f t="shared" si="917"/>
        <v>0.18760188981193279</v>
      </c>
      <c r="R257">
        <f t="shared" ref="R257" si="948">C257-C256</f>
        <v>2242</v>
      </c>
      <c r="S257">
        <f t="shared" ref="S257" si="949">N257-N256</f>
        <v>3495</v>
      </c>
      <c r="T257" s="8">
        <f t="shared" ref="T257" si="950">R257/V257</f>
        <v>0.39079658358026842</v>
      </c>
      <c r="U257" s="8">
        <f t="shared" ref="U257" si="951">SUM(R251:R257)/SUM(V251:V257)</f>
        <v>0.38488000160936653</v>
      </c>
      <c r="V257">
        <f t="shared" ref="V257" si="952">B257-B256</f>
        <v>5737</v>
      </c>
      <c r="W257">
        <f t="shared" ref="W257" si="953">C257-D257-E257</f>
        <v>93412</v>
      </c>
      <c r="X257" s="3">
        <f t="shared" ref="X257" si="954">F257/W257</f>
        <v>1.3071125765426284E-2</v>
      </c>
      <c r="Y257">
        <f t="shared" ref="Y257" si="955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56">Z257-AC257-AF257</f>
        <v>1100</v>
      </c>
      <c r="AJ257">
        <f t="shared" ref="AJ257" si="957">AA257-AD257-AG257</f>
        <v>524</v>
      </c>
      <c r="AK257">
        <f>AB257-AE257-AH257</f>
        <v>4260</v>
      </c>
      <c r="AS257">
        <f>COUNTIF('Wartburg Positive Tests'!G:G,"&lt;="&amp;covid19!A257)-COUNTIF('Wartburg Positive Tests'!H:H,"&lt;="&amp;covid19!A257)</f>
        <v>59</v>
      </c>
      <c r="AT257">
        <f>AI257-AS257</f>
        <v>1041</v>
      </c>
      <c r="AU257">
        <v>4834</v>
      </c>
      <c r="AV257">
        <v>928</v>
      </c>
      <c r="AW257">
        <f t="shared" si="619"/>
        <v>0.19197352089366984</v>
      </c>
      <c r="AX257">
        <v>37</v>
      </c>
      <c r="AY257">
        <v>5</v>
      </c>
      <c r="AZ257">
        <v>245</v>
      </c>
      <c r="BA257">
        <v>39</v>
      </c>
      <c r="BB257">
        <v>25</v>
      </c>
      <c r="BC257">
        <v>6</v>
      </c>
      <c r="BD257">
        <f t="shared" si="664"/>
        <v>0.13513513513513514</v>
      </c>
      <c r="BE257">
        <f t="shared" si="704"/>
        <v>0.15918367346938775</v>
      </c>
      <c r="BF257">
        <f t="shared" si="705"/>
        <v>0.64102564102564108</v>
      </c>
      <c r="BG257">
        <f t="shared" ref="BG257" si="958">SUM(AV251:AV257)/SUM(AU251:AU257)</f>
        <v>0.21745266850817591</v>
      </c>
      <c r="BH257">
        <f t="shared" ref="BH257" si="959">SUM(AV244:AV257)/SUM(AU244:AU257)</f>
        <v>0.23357530333604129</v>
      </c>
      <c r="BI257">
        <f t="shared" ref="BI257" si="960">SUM(AY251:AY257)/SUM(AX251:AX257)</f>
        <v>0.26005361930294907</v>
      </c>
      <c r="BJ257">
        <f t="shared" ref="BJ257" si="961">SUM(BA251:BA257)/SUM(AZ251:AZ257)</f>
        <v>0.18575063613231552</v>
      </c>
      <c r="BK257">
        <f>SUM(BC251:BC257)/SUM(BB251:BB257)</f>
        <v>0.27624309392265195</v>
      </c>
      <c r="BL257">
        <v>0.24399999999999999</v>
      </c>
      <c r="BM257">
        <v>0.17799999999999999</v>
      </c>
      <c r="BN257">
        <v>0.186</v>
      </c>
    </row>
    <row r="258" spans="1:66" x14ac:dyDescent="0.35">
      <c r="A258" s="14">
        <f t="shared" si="795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>-(J258-J257)+L258</f>
        <v>44</v>
      </c>
      <c r="N258" s="7">
        <f t="shared" si="348"/>
        <v>980257</v>
      </c>
      <c r="O258" s="4">
        <f t="shared" si="917"/>
        <v>0.18856457456750655</v>
      </c>
      <c r="R258">
        <f t="shared" ref="R258" si="962">C258-C257</f>
        <v>2016</v>
      </c>
      <c r="S258">
        <f t="shared" ref="S258" si="963">N258-N257</f>
        <v>2531</v>
      </c>
      <c r="T258" s="8">
        <f t="shared" ref="T258" si="964">R258/V258</f>
        <v>0.44336925445348579</v>
      </c>
      <c r="U258" s="8">
        <f t="shared" ref="U258" si="965">SUM(R252:R258)/SUM(V252:V258)</f>
        <v>0.38930460161067343</v>
      </c>
      <c r="V258">
        <f t="shared" ref="V258" si="966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67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68">Z258-AC258-AF258</f>
        <v>1103</v>
      </c>
      <c r="AJ258">
        <f t="shared" ref="AJ258" si="969">AA258-AD258-AG258</f>
        <v>547</v>
      </c>
      <c r="AK258">
        <f>AB258-AE258-AH258</f>
        <v>4282</v>
      </c>
      <c r="AU258">
        <v>4853</v>
      </c>
      <c r="AV258">
        <v>1171</v>
      </c>
      <c r="AW258">
        <f t="shared" si="619"/>
        <v>0.24129404492066764</v>
      </c>
      <c r="AX258">
        <v>35</v>
      </c>
      <c r="AY258">
        <v>7</v>
      </c>
      <c r="AZ258">
        <v>168</v>
      </c>
      <c r="BA258">
        <v>27</v>
      </c>
      <c r="BB258">
        <v>10</v>
      </c>
      <c r="BC258">
        <v>4</v>
      </c>
      <c r="BD258">
        <f t="shared" si="664"/>
        <v>0.2</v>
      </c>
      <c r="BE258">
        <f t="shared" si="704"/>
        <v>0.16071428571428573</v>
      </c>
      <c r="BF258">
        <f t="shared" si="705"/>
        <v>0.37037037037037035</v>
      </c>
      <c r="BG258">
        <f t="shared" ref="BG258" si="970">SUM(AV252:AV258)/SUM(AU252:AU258)</f>
        <v>0.2183481056656239</v>
      </c>
      <c r="BH258">
        <f t="shared" ref="BH258" si="971">SUM(AV245:AV258)/SUM(AU245:AU258)</f>
        <v>0.23197200607762788</v>
      </c>
      <c r="BI258">
        <f t="shared" ref="BI258" si="972">SUM(AY252:AY258)/SUM(AX252:AX258)</f>
        <v>0.25806451612903225</v>
      </c>
      <c r="BJ258">
        <f t="shared" ref="BJ258" si="973">SUM(BA252:BA258)/SUM(AZ252:AZ258)</f>
        <v>0.18377765173000568</v>
      </c>
      <c r="BK258">
        <f>SUM(BC252:BC258)/SUM(BB252:BB258)</f>
        <v>0.29629629629629628</v>
      </c>
      <c r="BL258">
        <v>0.246</v>
      </c>
      <c r="BM258">
        <v>0.17599999999999999</v>
      </c>
      <c r="BN258">
        <v>0.20200000000000001</v>
      </c>
    </row>
    <row r="259" spans="1:66" x14ac:dyDescent="0.35">
      <c r="A259" s="14">
        <f t="shared" si="795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>-(J259-J258)+L259</f>
        <v>38</v>
      </c>
      <c r="N259" s="7">
        <f t="shared" si="348"/>
        <v>982088</v>
      </c>
      <c r="O259" s="4">
        <f t="shared" si="917"/>
        <v>0.18906742853368125</v>
      </c>
      <c r="R259">
        <f t="shared" ref="R259" si="974">C259-C258</f>
        <v>1176</v>
      </c>
      <c r="S259">
        <f t="shared" ref="S259" si="975">N259-N258</f>
        <v>1831</v>
      </c>
      <c r="T259" s="8">
        <f t="shared" ref="T259" si="976">R259/V259</f>
        <v>0.39108746258729632</v>
      </c>
      <c r="U259" s="8">
        <f t="shared" ref="U259" si="977">SUM(R253:R259)/SUM(V253:V259)</f>
        <v>0.39615190338430456</v>
      </c>
      <c r="V259">
        <f t="shared" ref="V259" si="978">B259-B258</f>
        <v>3007</v>
      </c>
      <c r="W259">
        <f t="shared" ref="W259" si="979">C259-D259-E259</f>
        <v>94360</v>
      </c>
      <c r="X259" s="3">
        <f t="shared" ref="X259" si="980">F259/W259</f>
        <v>1.2314540059347181E-2</v>
      </c>
      <c r="Y259">
        <f t="shared" ref="Y259" si="981">E259-E258</f>
        <v>25</v>
      </c>
      <c r="AU259">
        <v>3786</v>
      </c>
      <c r="AV259">
        <v>853</v>
      </c>
      <c r="AW259">
        <f t="shared" si="619"/>
        <v>0.22530375066032751</v>
      </c>
      <c r="AX259">
        <v>15</v>
      </c>
      <c r="AY259">
        <v>5</v>
      </c>
      <c r="AZ259">
        <v>142</v>
      </c>
      <c r="BA259">
        <v>20</v>
      </c>
      <c r="BB259">
        <v>11</v>
      </c>
      <c r="BC259">
        <v>5</v>
      </c>
      <c r="BD259">
        <f t="shared" si="664"/>
        <v>0.33333333333333331</v>
      </c>
      <c r="BE259">
        <f t="shared" si="704"/>
        <v>0.14084507042253522</v>
      </c>
      <c r="BF259">
        <f t="shared" si="705"/>
        <v>0.55000000000000004</v>
      </c>
      <c r="BG259">
        <f t="shared" ref="BG259" si="982">SUM(AV253:AV259)/SUM(AU253:AU259)</f>
        <v>0.21970755332029432</v>
      </c>
      <c r="BH259">
        <f t="shared" ref="BH259" si="983">SUM(AV246:AV259)/SUM(AU246:AU259)</f>
        <v>0.22957745150735051</v>
      </c>
      <c r="BI259">
        <f t="shared" ref="BI259" si="984">SUM(AY253:AY259)/SUM(AX253:AX259)</f>
        <v>0.24085365853658536</v>
      </c>
      <c r="BJ259">
        <f t="shared" ref="BJ259" si="985">SUM(BA253:BA259)/SUM(AZ253:AZ259)</f>
        <v>0.18113858539390454</v>
      </c>
      <c r="BK259">
        <f>SUM(BC253:BC259)/SUM(BB253:BB259)</f>
        <v>0.31372549019607843</v>
      </c>
      <c r="BL259">
        <v>0.24299999999999999</v>
      </c>
      <c r="BM259">
        <v>0.17299999999999999</v>
      </c>
      <c r="BN259">
        <v>0.20499999999999999</v>
      </c>
    </row>
  </sheetData>
  <conditionalFormatting sqref="AH228">
    <cfRule type="cellIs" dxfId="22" priority="15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3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R228:R259</xm:sqref>
        </x14:conditionalFormatting>
        <x14:conditionalFormatting xmlns:xm="http://schemas.microsoft.com/office/excel/2006/main">
          <x14:cfRule type="cellIs" priority="22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Y228:Y259</xm:sqref>
        </x14:conditionalFormatting>
        <x14:conditionalFormatting xmlns:xm="http://schemas.microsoft.com/office/excel/2006/main">
          <x14:cfRule type="cellIs" priority="21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F228:F259</xm:sqref>
        </x14:conditionalFormatting>
        <x14:conditionalFormatting xmlns:xm="http://schemas.microsoft.com/office/excel/2006/main">
          <x14:cfRule type="cellIs" priority="20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19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J228:J259</xm:sqref>
        </x14:conditionalFormatting>
        <x14:conditionalFormatting xmlns:xm="http://schemas.microsoft.com/office/excel/2006/main">
          <x14:cfRule type="cellIs" priority="18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K228:K259</xm:sqref>
        </x14:conditionalFormatting>
        <x14:conditionalFormatting xmlns:xm="http://schemas.microsoft.com/office/excel/2006/main">
          <x14:cfRule type="cellIs" priority="17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16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4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</xm:sqref>
        </x14:conditionalFormatting>
        <x14:conditionalFormatting xmlns:xm="http://schemas.microsoft.com/office/excel/2006/main">
          <x14:cfRule type="cellIs" priority="13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AI228:AI258</xm:sqref>
        </x14:conditionalFormatting>
        <x14:conditionalFormatting xmlns:xm="http://schemas.microsoft.com/office/excel/2006/main">
          <x14:cfRule type="cellIs" priority="12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AJ228:AJ258</xm:sqref>
        </x14:conditionalFormatting>
        <x14:conditionalFormatting xmlns:xm="http://schemas.microsoft.com/office/excel/2006/main">
          <x14:cfRule type="cellIs" priority="11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10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9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8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7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6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AK1:AK1048576</xm:sqref>
        </x14:conditionalFormatting>
        <x14:conditionalFormatting xmlns:xm="http://schemas.microsoft.com/office/excel/2006/main">
          <x14:cfRule type="cellIs" priority="5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4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3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2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 I229:I259</xm:sqref>
        </x14:conditionalFormatting>
        <x14:conditionalFormatting xmlns:xm="http://schemas.microsoft.com/office/excel/2006/main">
          <x14:cfRule type="cellIs" priority="1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W229:W259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G225" sqref="G225:H230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401</v>
      </c>
      <c r="F1" t="s">
        <v>402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167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168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169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170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171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172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173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174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175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176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177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178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179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180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181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182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183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184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185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186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187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188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189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190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191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192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193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194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195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196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197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198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199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200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201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202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203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204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205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206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207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208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357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358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359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360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361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362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363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364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365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366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367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368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369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370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371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372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373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374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375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376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377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378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379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380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381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382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383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384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385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386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387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388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389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390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391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392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403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404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405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406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407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408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409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410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411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412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413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414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415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416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417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418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419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420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421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422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423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424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425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426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427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428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429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430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431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432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433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434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435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436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432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437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438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439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436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434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433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438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435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432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431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440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441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442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443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X1" sqref="X1:X1048576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209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5087</v>
      </c>
      <c r="L2">
        <f>MAX(covid19!T:T)</f>
        <v>0.89321739130434785</v>
      </c>
      <c r="M2">
        <f>MAX(covid19!U:U)</f>
        <v>0.47394894894894896</v>
      </c>
      <c r="N2">
        <f>MAX(covid19!V:V)</f>
        <v>11443</v>
      </c>
      <c r="O2">
        <f>MAX(covid19!W:W)</f>
        <v>95445</v>
      </c>
      <c r="P2">
        <f>MAX(covid19!X:X)</f>
        <v>0.16</v>
      </c>
      <c r="Q2">
        <f>MAX(covid19!Y:Y)</f>
        <v>49</v>
      </c>
      <c r="R2">
        <f>MAX(covid19!AF:AF)</f>
        <v>12</v>
      </c>
      <c r="S2">
        <f>MAX(covid19!AG:AG)</f>
        <v>6</v>
      </c>
      <c r="T2">
        <f>MAX(covid19!AH:AH)</f>
        <v>134</v>
      </c>
      <c r="U2">
        <f>MAX(covid19!AI:AI)</f>
        <v>1153</v>
      </c>
      <c r="V2">
        <f>MAX(covid19!AJ:AJ)</f>
        <v>547</v>
      </c>
      <c r="W2">
        <f>MAX(covid19!AK:AK)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 t="str">
        <f>covid19!V19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221</v>
      </c>
    </row>
    <row r="3" spans="1:1" x14ac:dyDescent="0.35">
      <c r="A3" t="s">
        <v>222</v>
      </c>
    </row>
    <row r="4" spans="1:1" x14ac:dyDescent="0.35">
      <c r="A4" t="s">
        <v>223</v>
      </c>
    </row>
    <row r="5" spans="1:1" x14ac:dyDescent="0.35">
      <c r="A5" t="s">
        <v>224</v>
      </c>
    </row>
    <row r="6" spans="1:1" x14ac:dyDescent="0.35">
      <c r="A6" t="s">
        <v>225</v>
      </c>
    </row>
    <row r="7" spans="1:1" x14ac:dyDescent="0.35">
      <c r="A7" t="s">
        <v>226</v>
      </c>
    </row>
    <row r="8" spans="1:1" x14ac:dyDescent="0.35">
      <c r="A8" t="s">
        <v>227</v>
      </c>
    </row>
    <row r="11" spans="1:1" x14ac:dyDescent="0.35">
      <c r="A11" t="s">
        <v>228</v>
      </c>
    </row>
    <row r="12" spans="1:1" x14ac:dyDescent="0.35">
      <c r="A12" t="s">
        <v>229</v>
      </c>
    </row>
    <row r="14" spans="1:1" x14ac:dyDescent="0.35">
      <c r="A14" t="s">
        <v>230</v>
      </c>
    </row>
    <row r="16" spans="1:1" x14ac:dyDescent="0.35">
      <c r="A16" t="s">
        <v>231</v>
      </c>
    </row>
    <row r="17" spans="1:1" x14ac:dyDescent="0.35">
      <c r="A17" s="1">
        <v>44141</v>
      </c>
    </row>
    <row r="18" spans="1:1" x14ac:dyDescent="0.35">
      <c r="A18" t="s">
        <v>232</v>
      </c>
    </row>
    <row r="19" spans="1:1" x14ac:dyDescent="0.35">
      <c r="A19" s="15">
        <v>144142</v>
      </c>
    </row>
    <row r="20" spans="1:1" x14ac:dyDescent="0.35">
      <c r="A20" t="s">
        <v>233</v>
      </c>
    </row>
    <row r="21" spans="1:1" x14ac:dyDescent="0.35">
      <c r="A21" s="15">
        <v>1815</v>
      </c>
    </row>
    <row r="22" spans="1:1" x14ac:dyDescent="0.35">
      <c r="A22" t="s">
        <v>234</v>
      </c>
    </row>
    <row r="23" spans="1:1" x14ac:dyDescent="0.35">
      <c r="A23">
        <v>912</v>
      </c>
    </row>
    <row r="24" spans="1:1" x14ac:dyDescent="0.35">
      <c r="A24" t="s">
        <v>235</v>
      </c>
    </row>
    <row r="25" spans="1:1" x14ac:dyDescent="0.35">
      <c r="A25" s="15">
        <v>99195</v>
      </c>
    </row>
    <row r="26" spans="1:1" x14ac:dyDescent="0.35">
      <c r="A26" t="s">
        <v>236</v>
      </c>
    </row>
    <row r="27" spans="1:1" x14ac:dyDescent="0.35">
      <c r="A27" s="15">
        <v>13031</v>
      </c>
    </row>
    <row r="28" spans="1:1" x14ac:dyDescent="0.35">
      <c r="A28" t="s">
        <v>237</v>
      </c>
    </row>
    <row r="29" spans="1:1" x14ac:dyDescent="0.35">
      <c r="A29" s="15">
        <v>63377</v>
      </c>
    </row>
    <row r="30" spans="1:1" x14ac:dyDescent="0.35">
      <c r="A30" t="s">
        <v>238</v>
      </c>
    </row>
    <row r="31" spans="1:1" x14ac:dyDescent="0.35">
      <c r="A31" s="15">
        <v>40587</v>
      </c>
    </row>
    <row r="32" spans="1:1" x14ac:dyDescent="0.35">
      <c r="A32" t="s">
        <v>239</v>
      </c>
    </row>
    <row r="33" spans="1:1" x14ac:dyDescent="0.35">
      <c r="A33" s="15">
        <v>21079</v>
      </c>
    </row>
    <row r="34" spans="1:1" x14ac:dyDescent="0.35">
      <c r="A34" t="s">
        <v>240</v>
      </c>
    </row>
    <row r="35" spans="1:1" x14ac:dyDescent="0.35">
      <c r="A35" s="15">
        <v>6032</v>
      </c>
    </row>
    <row r="36" spans="1:1" x14ac:dyDescent="0.35">
      <c r="A36" t="s">
        <v>241</v>
      </c>
    </row>
    <row r="37" spans="1:1" x14ac:dyDescent="0.35">
      <c r="A37" s="15">
        <v>68438</v>
      </c>
    </row>
    <row r="38" spans="1:1" x14ac:dyDescent="0.35">
      <c r="A38" t="s">
        <v>242</v>
      </c>
    </row>
    <row r="39" spans="1:1" x14ac:dyDescent="0.35">
      <c r="A39" s="15">
        <v>73614</v>
      </c>
    </row>
    <row r="40" spans="1:1" x14ac:dyDescent="0.35">
      <c r="A40" t="s">
        <v>243</v>
      </c>
    </row>
    <row r="41" spans="1:1" x14ac:dyDescent="0.35">
      <c r="A41" s="15">
        <v>1013209</v>
      </c>
    </row>
    <row r="42" spans="1:1" x14ac:dyDescent="0.35">
      <c r="A42" t="s">
        <v>244</v>
      </c>
    </row>
    <row r="43" spans="1:1" x14ac:dyDescent="0.35">
      <c r="A43">
        <v>164</v>
      </c>
    </row>
    <row r="44" spans="1:1" x14ac:dyDescent="0.35">
      <c r="A44" t="s">
        <v>245</v>
      </c>
    </row>
    <row r="45" spans="1:1" x14ac:dyDescent="0.35">
      <c r="A45">
        <v>188</v>
      </c>
    </row>
    <row r="46" spans="1:1" x14ac:dyDescent="0.35">
      <c r="A46" t="s">
        <v>246</v>
      </c>
    </row>
    <row r="47" spans="1:1" x14ac:dyDescent="0.35">
      <c r="A47">
        <v>739</v>
      </c>
    </row>
    <row r="48" spans="1:1" x14ac:dyDescent="0.35">
      <c r="A48" t="s">
        <v>247</v>
      </c>
    </row>
    <row r="49" spans="1:5" x14ac:dyDescent="0.35">
      <c r="A49">
        <v>67</v>
      </c>
    </row>
    <row r="50" spans="1:5" x14ac:dyDescent="0.35">
      <c r="A50" t="s">
        <v>248</v>
      </c>
      <c r="B50" t="s">
        <v>243</v>
      </c>
      <c r="C50" t="s">
        <v>211</v>
      </c>
      <c r="D50" t="s">
        <v>249</v>
      </c>
      <c r="E50" t="s">
        <v>38</v>
      </c>
    </row>
    <row r="51" spans="1:5" x14ac:dyDescent="0.35">
      <c r="A51" t="s">
        <v>250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251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252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253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254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255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256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257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258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259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260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261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262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263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264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265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266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267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268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269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270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271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272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273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274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275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276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277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278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279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280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281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282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283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284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285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286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287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288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289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290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291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292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293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294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295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296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297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298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299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300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301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302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303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304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305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306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307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308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309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310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311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312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313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314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315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316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317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318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319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320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321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322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323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324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325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326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327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328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329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330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331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332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333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334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335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336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337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338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339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340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341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342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343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344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345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346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347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348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349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350</v>
      </c>
    </row>
    <row r="154" spans="1:5" x14ac:dyDescent="0.35">
      <c r="A154" t="s">
        <v>351</v>
      </c>
    </row>
    <row r="156" spans="1:5" x14ac:dyDescent="0.35">
      <c r="A156" t="s">
        <v>352</v>
      </c>
    </row>
    <row r="158" spans="1:5" x14ac:dyDescent="0.35">
      <c r="A158" t="s">
        <v>353</v>
      </c>
    </row>
    <row r="160" spans="1:5" x14ac:dyDescent="0.35">
      <c r="A160" t="s">
        <v>354</v>
      </c>
    </row>
    <row r="162" spans="1:1" x14ac:dyDescent="0.35">
      <c r="A162" t="s">
        <v>355</v>
      </c>
    </row>
    <row r="164" spans="1:1" x14ac:dyDescent="0.35">
      <c r="A164" t="s">
        <v>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dcterms:created xsi:type="dcterms:W3CDTF">2020-06-13T14:53:00Z</dcterms:created>
  <dcterms:modified xsi:type="dcterms:W3CDTF">2020-11-30T13:32:00Z</dcterms:modified>
</cp:coreProperties>
</file>