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BB9663B4-715C-4A8A-AD57-27253B8E3CD4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456" i="1" l="1"/>
  <c r="CO456" i="1"/>
  <c r="CJ456" i="1"/>
  <c r="CG456" i="1"/>
  <c r="CB456" i="1"/>
  <c r="BY456" i="1"/>
  <c r="BT456" i="1"/>
  <c r="C456" i="1" s="1"/>
  <c r="BQ456" i="1"/>
  <c r="AS456" i="1"/>
  <c r="AT456" i="1"/>
  <c r="AV456" i="1"/>
  <c r="AW456" i="1"/>
  <c r="AX456" i="1"/>
  <c r="AY456" i="1"/>
  <c r="BH456" i="1" s="1"/>
  <c r="AZ456" i="1"/>
  <c r="BA456" i="1"/>
  <c r="BE456" i="1"/>
  <c r="BF456" i="1"/>
  <c r="BG456" i="1"/>
  <c r="M456" i="1"/>
  <c r="Y456" i="1"/>
  <c r="A456" i="1"/>
  <c r="B456" i="1"/>
  <c r="AI455" i="1"/>
  <c r="AJ455" i="1"/>
  <c r="AK455" i="1"/>
  <c r="BC456" i="1" l="1"/>
  <c r="BI456" i="1"/>
  <c r="BD456" i="1"/>
  <c r="BB456" i="1"/>
  <c r="R456" i="1"/>
  <c r="W456" i="1"/>
  <c r="X456" i="1" s="1"/>
  <c r="N456" i="1"/>
  <c r="S456" i="1" s="1"/>
  <c r="O456" i="1"/>
  <c r="V456" i="1"/>
  <c r="U456" i="1" s="1"/>
  <c r="AU456" i="1"/>
  <c r="CR455" i="1"/>
  <c r="CO455" i="1"/>
  <c r="CJ455" i="1"/>
  <c r="CG455" i="1"/>
  <c r="CB455" i="1"/>
  <c r="BY455" i="1"/>
  <c r="BT455" i="1"/>
  <c r="BQ455" i="1"/>
  <c r="AS455" i="1"/>
  <c r="AT455" i="1"/>
  <c r="AV455" i="1"/>
  <c r="AW455" i="1"/>
  <c r="AX455" i="1"/>
  <c r="AY455" i="1"/>
  <c r="BH455" i="1" s="1"/>
  <c r="AZ455" i="1"/>
  <c r="BI455" i="1" s="1"/>
  <c r="BA455" i="1"/>
  <c r="BE455" i="1"/>
  <c r="BF455" i="1"/>
  <c r="M455" i="1"/>
  <c r="Y455" i="1"/>
  <c r="A455" i="1"/>
  <c r="B455" i="1"/>
  <c r="C455" i="1"/>
  <c r="R455" i="1" s="1"/>
  <c r="AI454" i="1"/>
  <c r="AJ454" i="1"/>
  <c r="AK454" i="1"/>
  <c r="T456" i="1" l="1"/>
  <c r="BC455" i="1"/>
  <c r="BD455" i="1"/>
  <c r="BB455" i="1"/>
  <c r="O455" i="1"/>
  <c r="W455" i="1"/>
  <c r="X455" i="1" s="1"/>
  <c r="N455" i="1"/>
  <c r="S455" i="1" s="1"/>
  <c r="V455" i="1"/>
  <c r="U455" i="1" s="1"/>
  <c r="AU455" i="1"/>
  <c r="BG455" i="1"/>
  <c r="CR454" i="1"/>
  <c r="CO454" i="1"/>
  <c r="CJ454" i="1"/>
  <c r="CG454" i="1"/>
  <c r="BT454" i="1"/>
  <c r="CB454" i="1"/>
  <c r="BY454" i="1"/>
  <c r="BQ454" i="1"/>
  <c r="B454" i="1" s="1"/>
  <c r="AS454" i="1"/>
  <c r="AT454" i="1"/>
  <c r="BE454" i="1" s="1"/>
  <c r="AV454" i="1"/>
  <c r="AW454" i="1"/>
  <c r="AX454" i="1"/>
  <c r="AY454" i="1"/>
  <c r="BH454" i="1" s="1"/>
  <c r="AZ454" i="1"/>
  <c r="BI454" i="1" s="1"/>
  <c r="BA454" i="1"/>
  <c r="BF454" i="1"/>
  <c r="M454" i="1"/>
  <c r="Y454" i="1"/>
  <c r="A454" i="1"/>
  <c r="C454" i="1"/>
  <c r="R454" i="1" s="1"/>
  <c r="AI453" i="1"/>
  <c r="AJ453" i="1"/>
  <c r="AK453" i="1"/>
  <c r="T455" i="1" l="1"/>
  <c r="BC454" i="1"/>
  <c r="W454" i="1"/>
  <c r="X454" i="1" s="1"/>
  <c r="BB454" i="1"/>
  <c r="N454" i="1"/>
  <c r="S454" i="1" s="1"/>
  <c r="O454" i="1"/>
  <c r="V454" i="1"/>
  <c r="U454" i="1" s="1"/>
  <c r="T454" i="1"/>
  <c r="AU454" i="1"/>
  <c r="BG454" i="1"/>
  <c r="BD454" i="1"/>
  <c r="CR453" i="1"/>
  <c r="CO453" i="1"/>
  <c r="CJ453" i="1"/>
  <c r="CG453" i="1"/>
  <c r="CB453" i="1"/>
  <c r="BY453" i="1"/>
  <c r="BT453" i="1"/>
  <c r="BQ453" i="1"/>
  <c r="AS453" i="1"/>
  <c r="AT453" i="1"/>
  <c r="AV453" i="1"/>
  <c r="AW453" i="1"/>
  <c r="AX453" i="1"/>
  <c r="AY453" i="1"/>
  <c r="BC453" i="1" s="1"/>
  <c r="AZ453" i="1"/>
  <c r="BA453" i="1"/>
  <c r="M453" i="1"/>
  <c r="Y453" i="1"/>
  <c r="A453" i="1"/>
  <c r="B453" i="1"/>
  <c r="C453" i="1"/>
  <c r="R453" i="1" s="1"/>
  <c r="AI452" i="1"/>
  <c r="AJ452" i="1"/>
  <c r="AK452" i="1"/>
  <c r="BH453" i="1" l="1"/>
  <c r="BI453" i="1"/>
  <c r="BD453" i="1"/>
  <c r="BB453" i="1"/>
  <c r="W453" i="1"/>
  <c r="X453" i="1" s="1"/>
  <c r="N453" i="1"/>
  <c r="S453" i="1" s="1"/>
  <c r="V453" i="1"/>
  <c r="U453" i="1" s="1"/>
  <c r="O453" i="1"/>
  <c r="AU453" i="1"/>
  <c r="BG453" i="1"/>
  <c r="CR452" i="1"/>
  <c r="CO452" i="1"/>
  <c r="CJ452" i="1"/>
  <c r="CG452" i="1"/>
  <c r="CB452" i="1"/>
  <c r="BY452" i="1"/>
  <c r="BT452" i="1"/>
  <c r="BQ452" i="1"/>
  <c r="AS452" i="1"/>
  <c r="AT452" i="1"/>
  <c r="AV452" i="1"/>
  <c r="AW452" i="1"/>
  <c r="AX452" i="1"/>
  <c r="AY452" i="1"/>
  <c r="BC452" i="1" s="1"/>
  <c r="AZ452" i="1"/>
  <c r="BA452" i="1"/>
  <c r="M452" i="1"/>
  <c r="Y452" i="1"/>
  <c r="A452" i="1"/>
  <c r="B452" i="1"/>
  <c r="C452" i="1"/>
  <c r="R452" i="1" s="1"/>
  <c r="AI451" i="1"/>
  <c r="AJ451" i="1"/>
  <c r="AK451" i="1"/>
  <c r="T453" i="1" l="1"/>
  <c r="BE453" i="1"/>
  <c r="BF453" i="1"/>
  <c r="BH452" i="1"/>
  <c r="BI452" i="1"/>
  <c r="BD452" i="1"/>
  <c r="BB452" i="1"/>
  <c r="W452" i="1"/>
  <c r="X452" i="1" s="1"/>
  <c r="N452" i="1"/>
  <c r="S452" i="1" s="1"/>
  <c r="O452" i="1"/>
  <c r="V452" i="1"/>
  <c r="U452" i="1" s="1"/>
  <c r="AU452" i="1"/>
  <c r="BF452" i="1"/>
  <c r="BE452" i="1"/>
  <c r="BG452" i="1"/>
  <c r="CR451" i="1"/>
  <c r="CO451" i="1"/>
  <c r="CJ451" i="1"/>
  <c r="CG451" i="1"/>
  <c r="CB451" i="1"/>
  <c r="BY451" i="1"/>
  <c r="BT451" i="1"/>
  <c r="BQ451" i="1"/>
  <c r="AS451" i="1"/>
  <c r="AT451" i="1"/>
  <c r="AV451" i="1"/>
  <c r="BG451" i="1" s="1"/>
  <c r="AW451" i="1"/>
  <c r="AX451" i="1"/>
  <c r="AY451" i="1"/>
  <c r="AZ451" i="1"/>
  <c r="BA451" i="1"/>
  <c r="BH451" i="1"/>
  <c r="M451" i="1"/>
  <c r="Y451" i="1"/>
  <c r="A451" i="1"/>
  <c r="B451" i="1"/>
  <c r="V451" i="1" s="1"/>
  <c r="C451" i="1"/>
  <c r="W451" i="1" s="1"/>
  <c r="X451" i="1" s="1"/>
  <c r="AI450" i="1"/>
  <c r="AJ450" i="1"/>
  <c r="AK450" i="1"/>
  <c r="T452" i="1" l="1"/>
  <c r="BC451" i="1"/>
  <c r="BI451" i="1"/>
  <c r="BD451" i="1"/>
  <c r="BB451" i="1"/>
  <c r="U451" i="1"/>
  <c r="R451" i="1"/>
  <c r="O451" i="1"/>
  <c r="N451" i="1"/>
  <c r="S451" i="1" s="1"/>
  <c r="T451" i="1"/>
  <c r="BF451" i="1"/>
  <c r="BE451" i="1"/>
  <c r="AU451" i="1"/>
  <c r="CR450" i="1"/>
  <c r="CO450" i="1"/>
  <c r="CJ450" i="1"/>
  <c r="CG450" i="1"/>
  <c r="CB450" i="1"/>
  <c r="BY450" i="1"/>
  <c r="BT450" i="1"/>
  <c r="BQ450" i="1"/>
  <c r="AS450" i="1"/>
  <c r="AT450" i="1"/>
  <c r="AV450" i="1"/>
  <c r="AW450" i="1"/>
  <c r="AX450" i="1"/>
  <c r="AY450" i="1"/>
  <c r="BC450" i="1" s="1"/>
  <c r="AZ450" i="1"/>
  <c r="BA450" i="1"/>
  <c r="BE450" i="1"/>
  <c r="BF450" i="1"/>
  <c r="M450" i="1"/>
  <c r="Y450" i="1"/>
  <c r="A450" i="1"/>
  <c r="B450" i="1"/>
  <c r="V450" i="1" s="1"/>
  <c r="C450" i="1"/>
  <c r="W450" i="1" s="1"/>
  <c r="X450" i="1" s="1"/>
  <c r="AI449" i="1"/>
  <c r="AJ449" i="1"/>
  <c r="AK449" i="1"/>
  <c r="BH450" i="1" l="1"/>
  <c r="BI450" i="1"/>
  <c r="BB450" i="1"/>
  <c r="R450" i="1"/>
  <c r="U450" i="1" s="1"/>
  <c r="O450" i="1"/>
  <c r="N450" i="1"/>
  <c r="S450" i="1" s="1"/>
  <c r="AU450" i="1"/>
  <c r="BG450" i="1"/>
  <c r="BD450" i="1"/>
  <c r="CR449" i="1"/>
  <c r="CO449" i="1"/>
  <c r="CJ449" i="1"/>
  <c r="CG449" i="1"/>
  <c r="CB449" i="1"/>
  <c r="BY449" i="1"/>
  <c r="BT449" i="1"/>
  <c r="C449" i="1" s="1"/>
  <c r="BQ449" i="1"/>
  <c r="B449" i="1" s="1"/>
  <c r="AS449" i="1"/>
  <c r="AT449" i="1"/>
  <c r="BF449" i="1" s="1"/>
  <c r="AU449" i="1"/>
  <c r="AV449" i="1"/>
  <c r="AW449" i="1"/>
  <c r="AX449" i="1"/>
  <c r="BH449" i="1" s="1"/>
  <c r="AY449" i="1"/>
  <c r="AZ449" i="1"/>
  <c r="BI449" i="1" s="1"/>
  <c r="BA449" i="1"/>
  <c r="BE449" i="1"/>
  <c r="BG449" i="1"/>
  <c r="M449" i="1"/>
  <c r="Y449" i="1"/>
  <c r="A449" i="1"/>
  <c r="T450" i="1" l="1"/>
  <c r="BC449" i="1"/>
  <c r="BD449" i="1"/>
  <c r="BB449" i="1"/>
  <c r="R449" i="1"/>
  <c r="W449" i="1"/>
  <c r="X449" i="1" s="1"/>
  <c r="O449" i="1"/>
  <c r="V449" i="1"/>
  <c r="U449" i="1" s="1"/>
  <c r="N449" i="1"/>
  <c r="S449" i="1" s="1"/>
  <c r="T449" i="1"/>
  <c r="AI448" i="1"/>
  <c r="AJ448" i="1"/>
  <c r="AK448" i="1"/>
  <c r="CJ448" i="1" l="1"/>
  <c r="CR448" i="1"/>
  <c r="CO448" i="1"/>
  <c r="CG448" i="1"/>
  <c r="CB448" i="1"/>
  <c r="BY448" i="1"/>
  <c r="BT448" i="1"/>
  <c r="BQ448" i="1"/>
  <c r="AS448" i="1"/>
  <c r="AT448" i="1"/>
  <c r="AV448" i="1"/>
  <c r="BB448" i="1" s="1"/>
  <c r="AW448" i="1"/>
  <c r="AX448" i="1"/>
  <c r="AY448" i="1"/>
  <c r="BH448" i="1" s="1"/>
  <c r="AZ448" i="1"/>
  <c r="BI448" i="1" s="1"/>
  <c r="BA448" i="1"/>
  <c r="M448" i="1"/>
  <c r="Y448" i="1"/>
  <c r="A448" i="1"/>
  <c r="B448" i="1"/>
  <c r="C448" i="1"/>
  <c r="W448" i="1" s="1"/>
  <c r="X448" i="1" s="1"/>
  <c r="BC448" i="1" l="1"/>
  <c r="R448" i="1"/>
  <c r="N448" i="1"/>
  <c r="S448" i="1" s="1"/>
  <c r="V448" i="1"/>
  <c r="U448" i="1" s="1"/>
  <c r="O448" i="1"/>
  <c r="BE448" i="1"/>
  <c r="BF448" i="1"/>
  <c r="AU448" i="1"/>
  <c r="BG448" i="1"/>
  <c r="BD448" i="1"/>
  <c r="AI447" i="1"/>
  <c r="AJ447" i="1"/>
  <c r="AK447" i="1"/>
  <c r="T448" i="1" l="1"/>
  <c r="CR447" i="1"/>
  <c r="CO447" i="1"/>
  <c r="CJ447" i="1"/>
  <c r="CG447" i="1"/>
  <c r="CB447" i="1"/>
  <c r="BY447" i="1"/>
  <c r="BT447" i="1"/>
  <c r="BQ447" i="1"/>
  <c r="AS447" i="1"/>
  <c r="BE447" i="1" s="1"/>
  <c r="AT447" i="1"/>
  <c r="AV447" i="1"/>
  <c r="AW447" i="1"/>
  <c r="AX447" i="1"/>
  <c r="BH447" i="1" s="1"/>
  <c r="AY447" i="1"/>
  <c r="BC447" i="1" s="1"/>
  <c r="AZ447" i="1"/>
  <c r="BI447" i="1" s="1"/>
  <c r="BA447" i="1"/>
  <c r="BF447" i="1"/>
  <c r="M447" i="1"/>
  <c r="Y447" i="1"/>
  <c r="A447" i="1"/>
  <c r="B447" i="1"/>
  <c r="V447" i="1" s="1"/>
  <c r="C447" i="1"/>
  <c r="W447" i="1" s="1"/>
  <c r="X447" i="1" s="1"/>
  <c r="AI446" i="1"/>
  <c r="AJ446" i="1"/>
  <c r="AK446" i="1"/>
  <c r="BD447" i="1" l="1"/>
  <c r="BB447" i="1"/>
  <c r="R447" i="1"/>
  <c r="U447" i="1"/>
  <c r="N447" i="1"/>
  <c r="S447" i="1" s="1"/>
  <c r="O447" i="1"/>
  <c r="T447" i="1"/>
  <c r="AU447" i="1"/>
  <c r="BG447" i="1"/>
  <c r="CR446" i="1"/>
  <c r="CO446" i="1"/>
  <c r="CJ446" i="1"/>
  <c r="CG446" i="1"/>
  <c r="CB446" i="1"/>
  <c r="BY446" i="1"/>
  <c r="BT446" i="1"/>
  <c r="BQ446" i="1"/>
  <c r="AS446" i="1"/>
  <c r="AT446" i="1"/>
  <c r="AV446" i="1"/>
  <c r="AW446" i="1"/>
  <c r="AX446" i="1"/>
  <c r="AY446" i="1"/>
  <c r="BH446" i="1" s="1"/>
  <c r="AZ446" i="1"/>
  <c r="BI446" i="1" s="1"/>
  <c r="BA446" i="1"/>
  <c r="M446" i="1"/>
  <c r="Y446" i="1"/>
  <c r="AI445" i="1"/>
  <c r="AJ445" i="1"/>
  <c r="AK445" i="1"/>
  <c r="A446" i="1"/>
  <c r="B446" i="1"/>
  <c r="C446" i="1"/>
  <c r="R446" i="1" s="1"/>
  <c r="BC446" i="1" l="1"/>
  <c r="BB446" i="1"/>
  <c r="W446" i="1"/>
  <c r="X446" i="1" s="1"/>
  <c r="N446" i="1"/>
  <c r="S446" i="1" s="1"/>
  <c r="V446" i="1"/>
  <c r="U446" i="1" s="1"/>
  <c r="O446" i="1"/>
  <c r="BF446" i="1"/>
  <c r="BE446" i="1"/>
  <c r="AU446" i="1"/>
  <c r="BG446" i="1"/>
  <c r="BD446" i="1"/>
  <c r="CJ445" i="1"/>
  <c r="CR445" i="1"/>
  <c r="CO445" i="1"/>
  <c r="CG445" i="1"/>
  <c r="CB445" i="1"/>
  <c r="BY445" i="1"/>
  <c r="BT445" i="1"/>
  <c r="BQ445" i="1"/>
  <c r="AS445" i="1"/>
  <c r="AT445" i="1"/>
  <c r="AV445" i="1"/>
  <c r="AW445" i="1"/>
  <c r="AX445" i="1"/>
  <c r="AY445" i="1"/>
  <c r="AZ445" i="1"/>
  <c r="BA445" i="1"/>
  <c r="BH445" i="1"/>
  <c r="M445" i="1"/>
  <c r="Y445" i="1"/>
  <c r="A445" i="1"/>
  <c r="B445" i="1"/>
  <c r="C445" i="1"/>
  <c r="R445" i="1" s="1"/>
  <c r="AI444" i="1"/>
  <c r="AJ444" i="1"/>
  <c r="AK444" i="1"/>
  <c r="T446" i="1" l="1"/>
  <c r="BC445" i="1"/>
  <c r="BI445" i="1"/>
  <c r="BB445" i="1"/>
  <c r="W445" i="1"/>
  <c r="X445" i="1" s="1"/>
  <c r="N445" i="1"/>
  <c r="S445" i="1" s="1"/>
  <c r="V445" i="1"/>
  <c r="U445" i="1" s="1"/>
  <c r="O445" i="1"/>
  <c r="AU445" i="1"/>
  <c r="BF445" i="1"/>
  <c r="BE445" i="1"/>
  <c r="BD445" i="1"/>
  <c r="BG445" i="1"/>
  <c r="CR444" i="1"/>
  <c r="CO444" i="1"/>
  <c r="CJ444" i="1"/>
  <c r="CG444" i="1"/>
  <c r="CB444" i="1"/>
  <c r="BY444" i="1"/>
  <c r="BT444" i="1"/>
  <c r="BQ444" i="1"/>
  <c r="B444" i="1" s="1"/>
  <c r="AS444" i="1"/>
  <c r="AT444" i="1"/>
  <c r="AU444" i="1" s="1"/>
  <c r="AV444" i="1"/>
  <c r="AW444" i="1"/>
  <c r="BG444" i="1" s="1"/>
  <c r="AX444" i="1"/>
  <c r="AY444" i="1"/>
  <c r="AZ444" i="1"/>
  <c r="BA444" i="1"/>
  <c r="BE444" i="1"/>
  <c r="BF444" i="1"/>
  <c r="BI444" i="1"/>
  <c r="M444" i="1"/>
  <c r="R444" i="1"/>
  <c r="Y444" i="1"/>
  <c r="A444" i="1"/>
  <c r="C444" i="1"/>
  <c r="W444" i="1" s="1"/>
  <c r="X444" i="1" s="1"/>
  <c r="AI443" i="1"/>
  <c r="AJ443" i="1"/>
  <c r="AK443" i="1"/>
  <c r="T445" i="1" l="1"/>
  <c r="BD444" i="1"/>
  <c r="BB444" i="1"/>
  <c r="O444" i="1"/>
  <c r="V444" i="1"/>
  <c r="U444" i="1" s="1"/>
  <c r="N444" i="1"/>
  <c r="S444" i="1" s="1"/>
  <c r="T444" i="1"/>
  <c r="BC444" i="1"/>
  <c r="BH444" i="1"/>
  <c r="CO442" i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BQ443" i="1"/>
  <c r="AS443" i="1"/>
  <c r="AT443" i="1"/>
  <c r="AU443" i="1" s="1"/>
  <c r="AV443" i="1"/>
  <c r="AW443" i="1"/>
  <c r="AZ443" i="1"/>
  <c r="BI443" i="1" s="1"/>
  <c r="BA443" i="1"/>
  <c r="BE443" i="1"/>
  <c r="BF443" i="1"/>
  <c r="M443" i="1"/>
  <c r="Y443" i="1"/>
  <c r="A443" i="1"/>
  <c r="B443" i="1"/>
  <c r="AI442" i="1"/>
  <c r="AJ442" i="1"/>
  <c r="AK442" i="1"/>
  <c r="BC443" i="1" l="1"/>
  <c r="BD443" i="1"/>
  <c r="BB443" i="1"/>
  <c r="R443" i="1"/>
  <c r="W443" i="1"/>
  <c r="X443" i="1" s="1"/>
  <c r="N443" i="1"/>
  <c r="S443" i="1" s="1"/>
  <c r="O443" i="1"/>
  <c r="V443" i="1"/>
  <c r="T443" i="1" s="1"/>
  <c r="U443" i="1"/>
  <c r="BG443" i="1"/>
  <c r="CR442" i="1"/>
  <c r="CJ442" i="1"/>
  <c r="CG442" i="1"/>
  <c r="CB442" i="1"/>
  <c r="BY442" i="1"/>
  <c r="BT442" i="1"/>
  <c r="BQ442" i="1"/>
  <c r="B442" i="1" s="1"/>
  <c r="AS442" i="1"/>
  <c r="AT442" i="1"/>
  <c r="BE442" i="1" s="1"/>
  <c r="AV442" i="1"/>
  <c r="AW442" i="1"/>
  <c r="AX442" i="1"/>
  <c r="AY442" i="1"/>
  <c r="BH442" i="1" s="1"/>
  <c r="AZ442" i="1"/>
  <c r="BA442" i="1"/>
  <c r="BF442" i="1"/>
  <c r="M442" i="1"/>
  <c r="Y442" i="1"/>
  <c r="A442" i="1"/>
  <c r="C442" i="1"/>
  <c r="W442" i="1" s="1"/>
  <c r="X442" i="1" s="1"/>
  <c r="AI441" i="1"/>
  <c r="AJ441" i="1"/>
  <c r="AK441" i="1"/>
  <c r="BH443" i="1" l="1"/>
  <c r="BC442" i="1"/>
  <c r="BI442" i="1"/>
  <c r="BB442" i="1"/>
  <c r="R442" i="1"/>
  <c r="O442" i="1"/>
  <c r="V442" i="1"/>
  <c r="U442" i="1" s="1"/>
  <c r="N442" i="1"/>
  <c r="S442" i="1" s="1"/>
  <c r="T442" i="1"/>
  <c r="AU442" i="1"/>
  <c r="BD442" i="1"/>
  <c r="BG442" i="1"/>
  <c r="CR441" i="1"/>
  <c r="CO441" i="1"/>
  <c r="CJ441" i="1"/>
  <c r="CG441" i="1"/>
  <c r="CB441" i="1"/>
  <c r="BY441" i="1"/>
  <c r="BT441" i="1"/>
  <c r="C441" i="1" s="1"/>
  <c r="BQ441" i="1"/>
  <c r="Y441" i="1"/>
  <c r="M441" i="1"/>
  <c r="A441" i="1"/>
  <c r="B441" i="1"/>
  <c r="AS441" i="1"/>
  <c r="AT441" i="1"/>
  <c r="AV441" i="1"/>
  <c r="AW441" i="1"/>
  <c r="AX441" i="1"/>
  <c r="AY441" i="1"/>
  <c r="BH441" i="1" s="1"/>
  <c r="AZ441" i="1"/>
  <c r="BI441" i="1" s="1"/>
  <c r="BA441" i="1"/>
  <c r="BE441" i="1"/>
  <c r="BF441" i="1"/>
  <c r="BG441" i="1"/>
  <c r="AI440" i="1"/>
  <c r="AJ440" i="1"/>
  <c r="AK440" i="1"/>
  <c r="BC441" i="1" l="1"/>
  <c r="BD441" i="1"/>
  <c r="BB441" i="1"/>
  <c r="R441" i="1"/>
  <c r="W441" i="1"/>
  <c r="X441" i="1" s="1"/>
  <c r="N441" i="1"/>
  <c r="S441" i="1" s="1"/>
  <c r="V441" i="1"/>
  <c r="U441" i="1" s="1"/>
  <c r="O441" i="1"/>
  <c r="AU441" i="1"/>
  <c r="CR440" i="1"/>
  <c r="CO440" i="1"/>
  <c r="CJ440" i="1"/>
  <c r="CG440" i="1"/>
  <c r="CB440" i="1"/>
  <c r="BY440" i="1"/>
  <c r="BT440" i="1"/>
  <c r="BQ440" i="1"/>
  <c r="B440" i="1" s="1"/>
  <c r="AS440" i="1"/>
  <c r="AT440" i="1"/>
  <c r="AV440" i="1"/>
  <c r="AW440" i="1"/>
  <c r="AX440" i="1"/>
  <c r="AY440" i="1"/>
  <c r="BH440" i="1" s="1"/>
  <c r="AZ440" i="1"/>
  <c r="BA440" i="1"/>
  <c r="M440" i="1"/>
  <c r="Y440" i="1"/>
  <c r="A440" i="1"/>
  <c r="C440" i="1"/>
  <c r="R440" i="1" s="1"/>
  <c r="AI439" i="1"/>
  <c r="AJ439" i="1"/>
  <c r="AK439" i="1"/>
  <c r="T441" i="1" l="1"/>
  <c r="BC440" i="1"/>
  <c r="BI440" i="1"/>
  <c r="BB440" i="1"/>
  <c r="W440" i="1"/>
  <c r="X440" i="1" s="1"/>
  <c r="V440" i="1"/>
  <c r="U440" i="1" s="1"/>
  <c r="O440" i="1"/>
  <c r="N440" i="1"/>
  <c r="S440" i="1" s="1"/>
  <c r="T440" i="1"/>
  <c r="BE440" i="1"/>
  <c r="BF440" i="1"/>
  <c r="AU440" i="1"/>
  <c r="BD440" i="1"/>
  <c r="BG440" i="1"/>
  <c r="CR439" i="1"/>
  <c r="CO439" i="1"/>
  <c r="CJ439" i="1"/>
  <c r="CG439" i="1"/>
  <c r="CB439" i="1"/>
  <c r="BY439" i="1"/>
  <c r="BT439" i="1"/>
  <c r="C439" i="1" s="1"/>
  <c r="BQ439" i="1"/>
  <c r="AS439" i="1"/>
  <c r="AT439" i="1"/>
  <c r="AU439" i="1" s="1"/>
  <c r="AV439" i="1"/>
  <c r="AW439" i="1"/>
  <c r="AX439" i="1"/>
  <c r="AY439" i="1"/>
  <c r="AZ439" i="1"/>
  <c r="BA439" i="1"/>
  <c r="BI439" i="1" s="1"/>
  <c r="BE439" i="1"/>
  <c r="BH439" i="1"/>
  <c r="M439" i="1"/>
  <c r="Y439" i="1"/>
  <c r="A439" i="1"/>
  <c r="B439" i="1"/>
  <c r="AI438" i="1"/>
  <c r="AJ438" i="1"/>
  <c r="AK438" i="1"/>
  <c r="BC439" i="1" l="1"/>
  <c r="BD439" i="1"/>
  <c r="BB439" i="1"/>
  <c r="R439" i="1"/>
  <c r="W439" i="1"/>
  <c r="X439" i="1" s="1"/>
  <c r="O439" i="1"/>
  <c r="N439" i="1"/>
  <c r="S439" i="1" s="1"/>
  <c r="V439" i="1"/>
  <c r="U439" i="1" s="1"/>
  <c r="T439" i="1"/>
  <c r="BF439" i="1"/>
  <c r="BG439" i="1"/>
  <c r="CR438" i="1"/>
  <c r="CO438" i="1"/>
  <c r="CJ438" i="1"/>
  <c r="CG438" i="1"/>
  <c r="CB438" i="1"/>
  <c r="BY438" i="1"/>
  <c r="BT438" i="1"/>
  <c r="BQ438" i="1"/>
  <c r="AS438" i="1"/>
  <c r="AT438" i="1"/>
  <c r="AV438" i="1"/>
  <c r="AW438" i="1"/>
  <c r="AX438" i="1"/>
  <c r="AY438" i="1"/>
  <c r="BH438" i="1" s="1"/>
  <c r="AZ438" i="1"/>
  <c r="BA438" i="1"/>
  <c r="BE438" i="1"/>
  <c r="BF438" i="1"/>
  <c r="M438" i="1"/>
  <c r="V438" i="1"/>
  <c r="Y438" i="1"/>
  <c r="A438" i="1"/>
  <c r="B438" i="1"/>
  <c r="C438" i="1"/>
  <c r="R438" i="1" s="1"/>
  <c r="AI437" i="1"/>
  <c r="AJ437" i="1"/>
  <c r="AK437" i="1"/>
  <c r="BC438" i="1" l="1"/>
  <c r="BI438" i="1"/>
  <c r="BB438" i="1"/>
  <c r="O438" i="1"/>
  <c r="N438" i="1"/>
  <c r="S438" i="1" s="1"/>
  <c r="W438" i="1"/>
  <c r="X438" i="1" s="1"/>
  <c r="U438" i="1"/>
  <c r="T438" i="1"/>
  <c r="AU438" i="1"/>
  <c r="BG438" i="1"/>
  <c r="BD438" i="1"/>
  <c r="CR437" i="1"/>
  <c r="CO437" i="1"/>
  <c r="CJ437" i="1"/>
  <c r="CG437" i="1"/>
  <c r="CB437" i="1"/>
  <c r="BY437" i="1"/>
  <c r="BT437" i="1"/>
  <c r="BQ437" i="1"/>
  <c r="AS437" i="1"/>
  <c r="AT437" i="1"/>
  <c r="AV437" i="1"/>
  <c r="AW437" i="1"/>
  <c r="AX437" i="1"/>
  <c r="AY437" i="1"/>
  <c r="AZ437" i="1"/>
  <c r="BA437" i="1"/>
  <c r="BE437" i="1"/>
  <c r="BF437" i="1"/>
  <c r="M437" i="1"/>
  <c r="W437" i="1"/>
  <c r="X437" i="1" s="1"/>
  <c r="Y437" i="1"/>
  <c r="A437" i="1"/>
  <c r="B437" i="1"/>
  <c r="V437" i="1" s="1"/>
  <c r="C437" i="1"/>
  <c r="R437" i="1" s="1"/>
  <c r="BC437" i="1" l="1"/>
  <c r="BH437" i="1"/>
  <c r="BI437" i="1"/>
  <c r="BD437" i="1"/>
  <c r="BB437" i="1"/>
  <c r="U437" i="1"/>
  <c r="N437" i="1"/>
  <c r="S437" i="1" s="1"/>
  <c r="O437" i="1"/>
  <c r="T437" i="1"/>
  <c r="AU437" i="1"/>
  <c r="BG437" i="1"/>
  <c r="AI436" i="1"/>
  <c r="AJ436" i="1"/>
  <c r="AK436" i="1"/>
  <c r="CR436" i="1" l="1"/>
  <c r="CO436" i="1"/>
  <c r="CJ436" i="1"/>
  <c r="CG436" i="1"/>
  <c r="CB436" i="1"/>
  <c r="BY436" i="1"/>
  <c r="BT436" i="1"/>
  <c r="C436" i="1" s="1"/>
  <c r="BQ436" i="1"/>
  <c r="B436" i="1" s="1"/>
  <c r="AS436" i="1"/>
  <c r="AT436" i="1"/>
  <c r="AV436" i="1"/>
  <c r="AW436" i="1"/>
  <c r="AX436" i="1"/>
  <c r="AY436" i="1"/>
  <c r="AZ436" i="1"/>
  <c r="BA436" i="1"/>
  <c r="BE436" i="1"/>
  <c r="BF436" i="1"/>
  <c r="BH436" i="1"/>
  <c r="M436" i="1"/>
  <c r="Y436" i="1"/>
  <c r="A436" i="1"/>
  <c r="BC436" i="1" l="1"/>
  <c r="BD436" i="1"/>
  <c r="BB436" i="1"/>
  <c r="R436" i="1"/>
  <c r="W436" i="1"/>
  <c r="X436" i="1" s="1"/>
  <c r="N436" i="1"/>
  <c r="S436" i="1" s="1"/>
  <c r="V436" i="1"/>
  <c r="U436" i="1" s="1"/>
  <c r="O436" i="1"/>
  <c r="AU436" i="1"/>
  <c r="BG436" i="1"/>
  <c r="AI435" i="1"/>
  <c r="AJ435" i="1"/>
  <c r="AK435" i="1"/>
  <c r="T436" i="1" l="1"/>
  <c r="CR435" i="1"/>
  <c r="CO435" i="1"/>
  <c r="CJ435" i="1"/>
  <c r="CG435" i="1"/>
  <c r="CB435" i="1"/>
  <c r="BY435" i="1"/>
  <c r="BT435" i="1"/>
  <c r="BQ435" i="1"/>
  <c r="AS435" i="1"/>
  <c r="AT435" i="1"/>
  <c r="AV435" i="1"/>
  <c r="AW435" i="1"/>
  <c r="AX435" i="1"/>
  <c r="AY435" i="1"/>
  <c r="BH435" i="1" s="1"/>
  <c r="AZ435" i="1"/>
  <c r="BI436" i="1" s="1"/>
  <c r="BA435" i="1"/>
  <c r="BE435" i="1"/>
  <c r="BF435" i="1"/>
  <c r="M435" i="1"/>
  <c r="Y435" i="1"/>
  <c r="A435" i="1"/>
  <c r="B435" i="1"/>
  <c r="C435" i="1"/>
  <c r="W435" i="1" s="1"/>
  <c r="X435" i="1" s="1"/>
  <c r="AI434" i="1"/>
  <c r="AJ434" i="1"/>
  <c r="AK434" i="1"/>
  <c r="BC435" i="1" l="1"/>
  <c r="BI435" i="1"/>
  <c r="BD435" i="1"/>
  <c r="BB435" i="1"/>
  <c r="R435" i="1"/>
  <c r="O435" i="1"/>
  <c r="N435" i="1"/>
  <c r="S435" i="1" s="1"/>
  <c r="V435" i="1"/>
  <c r="U435" i="1" s="1"/>
  <c r="AU435" i="1"/>
  <c r="BG435" i="1"/>
  <c r="CR434" i="1"/>
  <c r="CO434" i="1"/>
  <c r="CJ434" i="1"/>
  <c r="CG434" i="1"/>
  <c r="CB434" i="1"/>
  <c r="BY434" i="1"/>
  <c r="BT434" i="1"/>
  <c r="C434" i="1" s="1"/>
  <c r="BQ434" i="1"/>
  <c r="AS434" i="1"/>
  <c r="AT434" i="1"/>
  <c r="BE434" i="1" s="1"/>
  <c r="AU434" i="1"/>
  <c r="AV434" i="1"/>
  <c r="AW434" i="1"/>
  <c r="AX434" i="1"/>
  <c r="BH434" i="1" s="1"/>
  <c r="AY434" i="1"/>
  <c r="AZ434" i="1"/>
  <c r="BI434" i="1" s="1"/>
  <c r="BA434" i="1"/>
  <c r="BF434" i="1"/>
  <c r="BG434" i="1"/>
  <c r="M434" i="1"/>
  <c r="V434" i="1"/>
  <c r="Y434" i="1"/>
  <c r="A434" i="1"/>
  <c r="B434" i="1"/>
  <c r="AI433" i="1"/>
  <c r="AJ433" i="1"/>
  <c r="AK433" i="1"/>
  <c r="T435" i="1" l="1"/>
  <c r="BC434" i="1"/>
  <c r="BD434" i="1"/>
  <c r="BB434" i="1"/>
  <c r="R434" i="1"/>
  <c r="U434" i="1" s="1"/>
  <c r="W434" i="1"/>
  <c r="X434" i="1" s="1"/>
  <c r="N434" i="1"/>
  <c r="S434" i="1" s="1"/>
  <c r="T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AS433" i="1"/>
  <c r="AT433" i="1"/>
  <c r="AV433" i="1"/>
  <c r="AW433" i="1"/>
  <c r="AX433" i="1"/>
  <c r="AY433" i="1"/>
  <c r="BC433" i="1" s="1"/>
  <c r="AZ433" i="1"/>
  <c r="BA433" i="1"/>
  <c r="BE433" i="1"/>
  <c r="BF433" i="1"/>
  <c r="M433" i="1"/>
  <c r="V433" i="1"/>
  <c r="Y433" i="1"/>
  <c r="A433" i="1"/>
  <c r="B433" i="1"/>
  <c r="AI432" i="1"/>
  <c r="AJ432" i="1"/>
  <c r="AK432" i="1"/>
  <c r="BH433" i="1" l="1"/>
  <c r="BI433" i="1"/>
  <c r="BB433" i="1"/>
  <c r="R433" i="1"/>
  <c r="U433" i="1" s="1"/>
  <c r="N433" i="1"/>
  <c r="S433" i="1" s="1"/>
  <c r="O433" i="1"/>
  <c r="AU433" i="1"/>
  <c r="BG433" i="1"/>
  <c r="BD433" i="1"/>
  <c r="CR432" i="1"/>
  <c r="CO432" i="1"/>
  <c r="CJ432" i="1"/>
  <c r="CG432" i="1"/>
  <c r="CB432" i="1"/>
  <c r="BY432" i="1"/>
  <c r="BT432" i="1"/>
  <c r="BQ432" i="1"/>
  <c r="AS432" i="1"/>
  <c r="AT432" i="1"/>
  <c r="AU432" i="1" s="1"/>
  <c r="AV432" i="1"/>
  <c r="AW432" i="1"/>
  <c r="AX432" i="1"/>
  <c r="AY432" i="1"/>
  <c r="AZ432" i="1"/>
  <c r="BI432" i="1" s="1"/>
  <c r="BA432" i="1"/>
  <c r="BF432" i="1"/>
  <c r="M432" i="1"/>
  <c r="Y432" i="1"/>
  <c r="A432" i="1"/>
  <c r="B432" i="1"/>
  <c r="C432" i="1"/>
  <c r="W432" i="1" s="1"/>
  <c r="X432" i="1" s="1"/>
  <c r="AI431" i="1"/>
  <c r="AJ431" i="1"/>
  <c r="AK431" i="1"/>
  <c r="T433" i="1" l="1"/>
  <c r="BH432" i="1"/>
  <c r="BC432" i="1"/>
  <c r="BB432" i="1"/>
  <c r="R432" i="1"/>
  <c r="N432" i="1"/>
  <c r="S432" i="1" s="1"/>
  <c r="V432" i="1"/>
  <c r="U432" i="1" s="1"/>
  <c r="O432" i="1"/>
  <c r="T432" i="1"/>
  <c r="BE432" i="1"/>
  <c r="BG432" i="1"/>
  <c r="BD432" i="1"/>
  <c r="CR431" i="1"/>
  <c r="CO431" i="1"/>
  <c r="CJ431" i="1"/>
  <c r="CG431" i="1"/>
  <c r="CB431" i="1"/>
  <c r="BY431" i="1"/>
  <c r="BT431" i="1"/>
  <c r="BQ431" i="1"/>
  <c r="AS431" i="1"/>
  <c r="AT431" i="1"/>
  <c r="AU431" i="1" s="1"/>
  <c r="AV431" i="1"/>
  <c r="AW431" i="1"/>
  <c r="AX431" i="1"/>
  <c r="AY431" i="1"/>
  <c r="BC431" i="1" s="1"/>
  <c r="AZ431" i="1"/>
  <c r="BA431" i="1"/>
  <c r="BH431" i="1"/>
  <c r="M431" i="1"/>
  <c r="Y431" i="1"/>
  <c r="A431" i="1"/>
  <c r="B431" i="1"/>
  <c r="C431" i="1"/>
  <c r="R431" i="1" s="1"/>
  <c r="BI431" i="1" l="1"/>
  <c r="BD431" i="1"/>
  <c r="BB431" i="1"/>
  <c r="W431" i="1"/>
  <c r="X431" i="1" s="1"/>
  <c r="N431" i="1"/>
  <c r="S431" i="1" s="1"/>
  <c r="O431" i="1"/>
  <c r="V431" i="1"/>
  <c r="U431" i="1" s="1"/>
  <c r="BG431" i="1"/>
  <c r="AI430" i="1"/>
  <c r="AJ430" i="1"/>
  <c r="AK430" i="1"/>
  <c r="T431" i="1" l="1"/>
  <c r="CR430" i="1"/>
  <c r="CO430" i="1"/>
  <c r="CJ430" i="1"/>
  <c r="CG430" i="1"/>
  <c r="CB430" i="1"/>
  <c r="BY430" i="1"/>
  <c r="BT430" i="1"/>
  <c r="C430" i="1" s="1"/>
  <c r="BQ430" i="1"/>
  <c r="B430" i="1" s="1"/>
  <c r="AS430" i="1"/>
  <c r="AT430" i="1"/>
  <c r="AV430" i="1"/>
  <c r="AW430" i="1"/>
  <c r="AX430" i="1"/>
  <c r="AY430" i="1"/>
  <c r="AZ430" i="1"/>
  <c r="BI430" i="1" s="1"/>
  <c r="BA430" i="1"/>
  <c r="BH430" i="1"/>
  <c r="M430" i="1"/>
  <c r="Y430" i="1"/>
  <c r="A430" i="1"/>
  <c r="AI429" i="1"/>
  <c r="AJ429" i="1"/>
  <c r="AK429" i="1"/>
  <c r="BF431" i="1" l="1"/>
  <c r="BE431" i="1"/>
  <c r="BC430" i="1"/>
  <c r="BD430" i="1"/>
  <c r="BB430" i="1"/>
  <c r="R430" i="1"/>
  <c r="W430" i="1"/>
  <c r="X430" i="1" s="1"/>
  <c r="O430" i="1"/>
  <c r="V430" i="1"/>
  <c r="U430" i="1" s="1"/>
  <c r="N430" i="1"/>
  <c r="S430" i="1" s="1"/>
  <c r="T430" i="1"/>
  <c r="AU430" i="1"/>
  <c r="BG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BH429" i="1" s="1"/>
  <c r="AZ429" i="1"/>
  <c r="BA429" i="1"/>
  <c r="AI428" i="1"/>
  <c r="AJ428" i="1"/>
  <c r="AK428" i="1"/>
  <c r="M429" i="1"/>
  <c r="Y429" i="1"/>
  <c r="A429" i="1"/>
  <c r="B429" i="1"/>
  <c r="C429" i="1"/>
  <c r="R429" i="1" s="1"/>
  <c r="BC429" i="1" l="1"/>
  <c r="BI429" i="1"/>
  <c r="BD429" i="1"/>
  <c r="BB429" i="1"/>
  <c r="O429" i="1"/>
  <c r="W429" i="1"/>
  <c r="X429" i="1" s="1"/>
  <c r="V429" i="1"/>
  <c r="T429" i="1" s="1"/>
  <c r="N429" i="1"/>
  <c r="S429" i="1" s="1"/>
  <c r="AU429" i="1"/>
  <c r="BG429" i="1"/>
  <c r="U429" i="1"/>
  <c r="CR428" i="1"/>
  <c r="CO428" i="1"/>
  <c r="CJ428" i="1"/>
  <c r="CG428" i="1"/>
  <c r="CB428" i="1"/>
  <c r="BY428" i="1"/>
  <c r="BT428" i="1"/>
  <c r="C428" i="1" s="1"/>
  <c r="BQ428" i="1"/>
  <c r="AS428" i="1"/>
  <c r="AT428" i="1"/>
  <c r="AU428" i="1" s="1"/>
  <c r="AV428" i="1"/>
  <c r="AW428" i="1"/>
  <c r="AX428" i="1"/>
  <c r="AY428" i="1"/>
  <c r="AZ428" i="1"/>
  <c r="BA428" i="1"/>
  <c r="BF428" i="1"/>
  <c r="M428" i="1"/>
  <c r="Y428" i="1"/>
  <c r="A428" i="1"/>
  <c r="B428" i="1"/>
  <c r="AI427" i="1"/>
  <c r="AJ427" i="1"/>
  <c r="AK427" i="1"/>
  <c r="BE430" i="1" l="1"/>
  <c r="BE429" i="1"/>
  <c r="BF430" i="1"/>
  <c r="BF429" i="1"/>
  <c r="BH428" i="1"/>
  <c r="BC428" i="1"/>
  <c r="BI428" i="1"/>
  <c r="BB428" i="1"/>
  <c r="R428" i="1"/>
  <c r="W428" i="1"/>
  <c r="X428" i="1" s="1"/>
  <c r="N428" i="1"/>
  <c r="S428" i="1" s="1"/>
  <c r="V428" i="1"/>
  <c r="U428" i="1" s="1"/>
  <c r="O428" i="1"/>
  <c r="BE428" i="1"/>
  <c r="BD428" i="1"/>
  <c r="BG428" i="1"/>
  <c r="CR427" i="1"/>
  <c r="CO427" i="1"/>
  <c r="CJ427" i="1"/>
  <c r="CG427" i="1"/>
  <c r="BT427" i="1"/>
  <c r="CB427" i="1"/>
  <c r="BY427" i="1"/>
  <c r="BQ427" i="1"/>
  <c r="AS427" i="1"/>
  <c r="AT427" i="1"/>
  <c r="BF427" i="1" s="1"/>
  <c r="AV427" i="1"/>
  <c r="BG427" i="1" s="1"/>
  <c r="AW427" i="1"/>
  <c r="AX427" i="1"/>
  <c r="AY427" i="1"/>
  <c r="BH427" i="1" s="1"/>
  <c r="AZ427" i="1"/>
  <c r="BA427" i="1"/>
  <c r="BE427" i="1"/>
  <c r="M427" i="1"/>
  <c r="V427" i="1"/>
  <c r="Y427" i="1"/>
  <c r="A427" i="1"/>
  <c r="B427" i="1"/>
  <c r="C427" i="1"/>
  <c r="R427" i="1" s="1"/>
  <c r="T428" i="1" l="1"/>
  <c r="BC427" i="1"/>
  <c r="BI427" i="1"/>
  <c r="BD427" i="1"/>
  <c r="O427" i="1"/>
  <c r="U427" i="1"/>
  <c r="W427" i="1"/>
  <c r="X427" i="1" s="1"/>
  <c r="BB427" i="1"/>
  <c r="N427" i="1"/>
  <c r="S427" i="1" s="1"/>
  <c r="T427" i="1"/>
  <c r="AU427" i="1"/>
  <c r="AI426" i="1"/>
  <c r="AJ426" i="1"/>
  <c r="AK426" i="1"/>
  <c r="CR426" i="1" l="1"/>
  <c r="CO426" i="1"/>
  <c r="CJ426" i="1"/>
  <c r="CG426" i="1"/>
  <c r="CB426" i="1"/>
  <c r="BY426" i="1"/>
  <c r="BT426" i="1"/>
  <c r="BQ426" i="1"/>
  <c r="B426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426" i="1"/>
  <c r="C426" i="1"/>
  <c r="R426" i="1" s="1"/>
  <c r="AI425" i="1"/>
  <c r="AJ425" i="1"/>
  <c r="AK425" i="1"/>
  <c r="BC426" i="1" l="1"/>
  <c r="BI426" i="1"/>
  <c r="BD426" i="1"/>
  <c r="BB426" i="1"/>
  <c r="W426" i="1"/>
  <c r="X426" i="1" s="1"/>
  <c r="O426" i="1"/>
  <c r="V426" i="1"/>
  <c r="U426" i="1" s="1"/>
  <c r="N426" i="1"/>
  <c r="S426" i="1" s="1"/>
  <c r="T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R425" i="1"/>
  <c r="V425" i="1"/>
  <c r="Y425" i="1"/>
  <c r="A425" i="1"/>
  <c r="B425" i="1"/>
  <c r="C425" i="1"/>
  <c r="W425" i="1" s="1"/>
  <c r="X425" i="1" s="1"/>
  <c r="AI424" i="1"/>
  <c r="AJ424" i="1"/>
  <c r="AK424" i="1"/>
  <c r="BC425" i="1" l="1"/>
  <c r="BI425" i="1"/>
  <c r="BB425" i="1"/>
  <c r="N425" i="1"/>
  <c r="S425" i="1" s="1"/>
  <c r="U425" i="1"/>
  <c r="O425" i="1"/>
  <c r="T425" i="1"/>
  <c r="AU425" i="1"/>
  <c r="BG425" i="1"/>
  <c r="BD425" i="1"/>
  <c r="CR424" i="1"/>
  <c r="CO424" i="1"/>
  <c r="CJ424" i="1"/>
  <c r="CG424" i="1"/>
  <c r="CB424" i="1"/>
  <c r="BY424" i="1"/>
  <c r="BT424" i="1"/>
  <c r="BQ424" i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A424" i="1"/>
  <c r="B424" i="1"/>
  <c r="C424" i="1"/>
  <c r="R424" i="1" s="1"/>
  <c r="BC424" i="1" l="1"/>
  <c r="BD424" i="1"/>
  <c r="BH424" i="1"/>
  <c r="W424" i="1"/>
  <c r="X424" i="1" s="1"/>
  <c r="O424" i="1"/>
  <c r="V424" i="1"/>
  <c r="U424" i="1" s="1"/>
  <c r="N424" i="1"/>
  <c r="S424" i="1" s="1"/>
  <c r="AU424" i="1"/>
  <c r="AI423" i="1"/>
  <c r="AJ423" i="1"/>
  <c r="AK423" i="1"/>
  <c r="T424" i="1" l="1"/>
  <c r="CR423" i="1"/>
  <c r="CO423" i="1"/>
  <c r="CJ423" i="1"/>
  <c r="CG423" i="1"/>
  <c r="CB423" i="1"/>
  <c r="BY423" i="1"/>
  <c r="BT423" i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A423" i="1"/>
  <c r="B423" i="1"/>
  <c r="C423" i="1"/>
  <c r="R423" i="1" s="1"/>
  <c r="AI422" i="1"/>
  <c r="AJ422" i="1"/>
  <c r="AK422" i="1"/>
  <c r="BC423" i="1" l="1"/>
  <c r="BB423" i="1"/>
  <c r="W423" i="1"/>
  <c r="X423" i="1" s="1"/>
  <c r="N423" i="1"/>
  <c r="S423" i="1" s="1"/>
  <c r="V423" i="1"/>
  <c r="U423" i="1" s="1"/>
  <c r="O423" i="1"/>
  <c r="BE423" i="1"/>
  <c r="AU423" i="1"/>
  <c r="BG423" i="1"/>
  <c r="BD423" i="1"/>
  <c r="CR422" i="1"/>
  <c r="CO422" i="1"/>
  <c r="CJ422" i="1"/>
  <c r="CG422" i="1"/>
  <c r="CB422" i="1"/>
  <c r="BY422" i="1"/>
  <c r="BT422" i="1"/>
  <c r="BQ422" i="1"/>
  <c r="B422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A422" i="1"/>
  <c r="C422" i="1"/>
  <c r="W422" i="1" s="1"/>
  <c r="X422" i="1" s="1"/>
  <c r="T423" i="1" l="1"/>
  <c r="BI422" i="1"/>
  <c r="BB422" i="1"/>
  <c r="R422" i="1"/>
  <c r="O422" i="1"/>
  <c r="V422" i="1"/>
  <c r="N422" i="1"/>
  <c r="S422" i="1" s="1"/>
  <c r="T422" i="1"/>
  <c r="BF422" i="1"/>
  <c r="BE422" i="1"/>
  <c r="AU422" i="1"/>
  <c r="BG422" i="1"/>
  <c r="BD422" i="1"/>
  <c r="U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D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D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D419" i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D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D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BD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D415" i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D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D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D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D411" i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D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D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D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BD407" i="1" l="1"/>
  <c r="N407" i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BD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D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D404" i="1" l="1"/>
  <c r="BG404" i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BD403" i="1" s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D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D401" i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BD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D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D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D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D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D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D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D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D392" i="1" s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D391" i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D390" i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<sst xmlns="http://schemas.openxmlformats.org/spreadsheetml/2006/main" count="482" uniqueCount="451">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</sst>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56"/>
  <sheetViews>
    <sheetView tabSelected="1" zoomScale="112" zoomScaleNormal="112" workbookViewId="0">
      <pane xSplit="1" ySplit="1" topLeftCell="X449" activePane="bottomRight" state="frozen"/>
      <selection pane="topRight" activeCell="B1" sqref="B1"/>
      <selection pane="bottomLeft" activeCell="A2" sqref="A2"/>
      <selection pane="bottomRight" activeCell="Z456" sqref="Z456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38" max="40" width="0" hidden="1" customWidth="1"/>
    <col min="41" max="44" width="8.7265625" hidden="1" customWidth="1"/>
    <col min="45" max="61" width="8.7265625" customWidth="1"/>
    <col min="62" max="64" width="0" style="20" hidden="1" customWidth="1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56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56" si="3061">SUM(BO341:BP341)</f>
        <v>1536509</v>
      </c>
      <c r="BR341" s="20">
        <v>276947</v>
      </c>
      <c r="BS341" s="20">
        <v>55236</v>
      </c>
      <c r="BT341" s="21">
        <f t="shared" ref="BT341:BT456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56" si="3063">SUM(BW341:BX341)</f>
        <v>11280</v>
      </c>
      <c r="BZ341" s="20">
        <v>2039</v>
      </c>
      <c r="CA341" s="20">
        <v>590</v>
      </c>
      <c r="CB341" s="21">
        <f t="shared" ref="CB341:CB456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56" si="3065">SUM(CE341:CF341)</f>
        <v>6557</v>
      </c>
      <c r="CH341" s="20">
        <v>1133</v>
      </c>
      <c r="CI341" s="20">
        <v>437</v>
      </c>
      <c r="CJ341" s="21">
        <f t="shared" ref="CJ341:CJ456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3067">SUM(CM341:CN341)</f>
        <v>65509</v>
      </c>
      <c r="CP341" s="20">
        <v>14013</v>
      </c>
      <c r="CQ341" s="20">
        <v>755</v>
      </c>
      <c r="CR341" s="21">
        <f t="shared" ref="CR341:CR411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588">Z389-AC389-AF389</f>
        <v>51</v>
      </c>
      <c r="AJ389">
        <f t="shared" ref="AJ389" si="4589">AA389-AD389-AG389</f>
        <v>22</v>
      </c>
      <c r="AK389">
        <f t="shared" ref="AK389" si="4590">AB389-AE389-AH389</f>
        <v>328</v>
      </c>
      <c r="AL389">
        <v>5</v>
      </c>
      <c r="AM389">
        <v>5</v>
      </c>
      <c r="AN389">
        <v>19</v>
      </c>
      <c r="AS389">
        <f t="shared" ref="AS389" si="4591">BM389-BM388</f>
        <v>13714</v>
      </c>
      <c r="AT389">
        <f t="shared" ref="AT389" si="4592">BN389-BN388</f>
        <v>571</v>
      </c>
      <c r="AU389">
        <f t="shared" ref="AU389" si="4593">AT389/AS389</f>
        <v>4.1636284089251858E-2</v>
      </c>
      <c r="AV389">
        <f t="shared" ref="AV389" si="4594">BU389-BU388</f>
        <v>123</v>
      </c>
      <c r="AW389">
        <f t="shared" ref="AW389" si="4595">BV389-BV388</f>
        <v>3</v>
      </c>
      <c r="AX389">
        <f t="shared" ref="AX389" si="4596">CK389-CK388</f>
        <v>512</v>
      </c>
      <c r="AY389">
        <f t="shared" ref="AY389" si="4597">CL389-CL388</f>
        <v>21</v>
      </c>
      <c r="AZ389">
        <f t="shared" ref="AZ389" si="4598">CC389-CC388</f>
        <v>76</v>
      </c>
      <c r="BA389">
        <f t="shared" ref="BA389" si="4599">CD389-CD388</f>
        <v>1</v>
      </c>
      <c r="BB389">
        <f t="shared" ref="BB389" si="4600">AW389/AV389</f>
        <v>2.4390243902439025E-2</v>
      </c>
      <c r="BC389">
        <f t="shared" ref="BC389" si="4601">AY389/AX389</f>
        <v>4.1015625E-2</v>
      </c>
      <c r="BD389">
        <f t="shared" ref="BD389" si="4602">AZ389/AY389</f>
        <v>3.6190476190476191</v>
      </c>
      <c r="BE389">
        <f t="shared" ref="BE389" si="4603">SUM(AT383:AT389)/SUM(AS383:AS389)</f>
        <v>4.5569320135143143E-2</v>
      </c>
      <c r="BF389">
        <f t="shared" ref="BF389" si="4604">SUM(AT376:AT389)/SUM(AS376:AS389)</f>
        <v>4.5506996795941917E-2</v>
      </c>
      <c r="BG389">
        <f t="shared" ref="BG389" si="4605">SUM(AW383:AW389)/SUM(AV383:AV389)</f>
        <v>2.361111111111111E-2</v>
      </c>
      <c r="BH389">
        <f t="shared" ref="BH389" si="4606">SUM(AY383:AY389)/SUM(AX383:AX389)</f>
        <v>3.6819306930693067E-2</v>
      </c>
      <c r="BI389">
        <f t="shared" ref="BI389" si="4607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  <row r="390" spans="1:96" x14ac:dyDescent="0.35">
      <c r="A390" s="14">
        <f t="shared" si="2823"/>
        <v>44296</v>
      </c>
      <c r="B390" s="9">
        <f t="shared" ref="B390" si="4608">BQ390</f>
        <v>1663690</v>
      </c>
      <c r="C390">
        <f t="shared" ref="C390" si="4609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610">-(J390-J389)+L390</f>
        <v>13</v>
      </c>
      <c r="N390" s="7">
        <f t="shared" ref="N390" si="4611">B390-C390</f>
        <v>1307229</v>
      </c>
      <c r="O390" s="4">
        <f t="shared" ref="O390" si="4612">C390/B390</f>
        <v>0.214259267050953</v>
      </c>
      <c r="R390">
        <f t="shared" ref="R390" si="4613">C390-C389</f>
        <v>615</v>
      </c>
      <c r="S390">
        <f t="shared" ref="S390" si="4614">N390-N389</f>
        <v>2391</v>
      </c>
      <c r="T390" s="8">
        <f t="shared" ref="T390" si="4615">R390/V390</f>
        <v>0.20459081836327345</v>
      </c>
      <c r="U390" s="8">
        <f t="shared" ref="U390" si="4616">SUM(R384:R390)/SUM(V384:V390)</f>
        <v>0.21154849556496028</v>
      </c>
      <c r="V390">
        <f t="shared" ref="V390" si="4617">B390-B389</f>
        <v>3006</v>
      </c>
      <c r="W390">
        <f t="shared" ref="W390" si="4618">C390-D390-E390</f>
        <v>13038</v>
      </c>
      <c r="X390" s="3">
        <f t="shared" ref="X390" si="4619">F390/W390</f>
        <v>1.672035588280411E-2</v>
      </c>
      <c r="Y390">
        <f t="shared" ref="Y390" si="462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621">Z390-AC390-AF390</f>
        <v>48</v>
      </c>
      <c r="AJ390">
        <f t="shared" ref="AJ390" si="4622">AA390-AD390-AG390</f>
        <v>23</v>
      </c>
      <c r="AK390">
        <f t="shared" ref="AK390" si="4623">AB390-AE390-AH390</f>
        <v>338</v>
      </c>
      <c r="AL390">
        <v>2</v>
      </c>
      <c r="AM390">
        <v>2</v>
      </c>
      <c r="AN390">
        <v>14</v>
      </c>
      <c r="AS390">
        <f t="shared" ref="AS390" si="4624">BM390-BM389</f>
        <v>14684</v>
      </c>
      <c r="AT390">
        <f t="shared" ref="AT390" si="4625">BN390-BN389</f>
        <v>675</v>
      </c>
      <c r="AU390">
        <f t="shared" ref="AU390" si="4626">AT390/AS390</f>
        <v>4.596840098065922E-2</v>
      </c>
      <c r="AV390">
        <f t="shared" ref="AV390" si="4627">BU390-BU389</f>
        <v>113</v>
      </c>
      <c r="AW390">
        <f t="shared" ref="AW390" si="4628">BV390-BV389</f>
        <v>2</v>
      </c>
      <c r="AX390">
        <f t="shared" ref="AX390" si="4629">CK390-CK389</f>
        <v>672</v>
      </c>
      <c r="AY390">
        <f t="shared" ref="AY390" si="4630">CL390-CL389</f>
        <v>23</v>
      </c>
      <c r="AZ390">
        <f t="shared" ref="AZ390" si="4631">CC390-CC389</f>
        <v>121</v>
      </c>
      <c r="BA390">
        <f t="shared" ref="BA390" si="4632">CD390-CD389</f>
        <v>1</v>
      </c>
      <c r="BB390">
        <f t="shared" ref="BB390" si="4633">AW390/AV390</f>
        <v>1.7699115044247787E-2</v>
      </c>
      <c r="BC390">
        <f t="shared" ref="BC390" si="4634">AY390/AX390</f>
        <v>3.4226190476190479E-2</v>
      </c>
      <c r="BD390">
        <f t="shared" ref="BD390" si="4635">AZ390/AY390</f>
        <v>5.2608695652173916</v>
      </c>
      <c r="BE390">
        <f t="shared" ref="BE390" si="4636">SUM(AT384:AT390)/SUM(AS384:AS390)</f>
        <v>4.5326660978253351E-2</v>
      </c>
      <c r="BF390">
        <f t="shared" ref="BF390" si="4637">SUM(AT377:AT390)/SUM(AS377:AS390)</f>
        <v>4.5736605583626327E-2</v>
      </c>
      <c r="BG390">
        <f t="shared" ref="BG390" si="4638">SUM(AW384:AW390)/SUM(AV384:AV390)</f>
        <v>2.34375E-2</v>
      </c>
      <c r="BH390">
        <f t="shared" ref="BH390" si="4639">SUM(AY384:AY390)/SUM(AX384:AX390)</f>
        <v>3.7433155080213901E-2</v>
      </c>
      <c r="BI390">
        <f t="shared" ref="BI390" si="4640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3061"/>
        <v>1663690</v>
      </c>
      <c r="BR390" s="20">
        <v>294749</v>
      </c>
      <c r="BS390" s="20">
        <v>61712</v>
      </c>
      <c r="BT390" s="21">
        <f t="shared" si="3062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3063"/>
        <v>12269</v>
      </c>
      <c r="BZ390" s="20">
        <v>2144</v>
      </c>
      <c r="CA390" s="20">
        <v>638</v>
      </c>
      <c r="CB390" s="21">
        <f t="shared" si="3064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3065"/>
        <v>7024</v>
      </c>
      <c r="CH390" s="20">
        <v>1168</v>
      </c>
      <c r="CI390" s="20">
        <v>450</v>
      </c>
      <c r="CJ390" s="21">
        <f t="shared" si="3066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3067"/>
        <v>70118</v>
      </c>
      <c r="CP390" s="20">
        <v>14628</v>
      </c>
      <c r="CQ390" s="20">
        <v>818</v>
      </c>
      <c r="CR390" s="21">
        <f t="shared" si="3068"/>
        <v>15446</v>
      </c>
    </row>
    <row r="391" spans="1:96" x14ac:dyDescent="0.35">
      <c r="A391" s="14">
        <f t="shared" si="2823"/>
        <v>44297</v>
      </c>
      <c r="B391" s="9">
        <f t="shared" ref="B391" si="4641">BQ391</f>
        <v>1665599</v>
      </c>
      <c r="C391">
        <f t="shared" ref="C391" si="4642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643">-(J391-J390)+L391</f>
        <v>6</v>
      </c>
      <c r="N391" s="7">
        <f t="shared" ref="N391" si="4644">B391-C391</f>
        <v>1308706</v>
      </c>
      <c r="O391" s="4">
        <f t="shared" ref="O391" si="4645">C391/B391</f>
        <v>0.21427306332436558</v>
      </c>
      <c r="R391">
        <f t="shared" ref="R391" si="4646">C391-C390</f>
        <v>432</v>
      </c>
      <c r="S391">
        <f t="shared" ref="S391" si="4647">N391-N390</f>
        <v>1477</v>
      </c>
      <c r="T391" s="8">
        <f t="shared" ref="T391" si="4648">R391/V391</f>
        <v>0.22629649030906235</v>
      </c>
      <c r="U391" s="8">
        <f t="shared" ref="U391" si="4649">SUM(R385:R391)/SUM(V385:V391)</f>
        <v>0.21084859337993184</v>
      </c>
      <c r="V391">
        <f t="shared" ref="V391" si="4650">B391-B390</f>
        <v>1909</v>
      </c>
      <c r="W391">
        <f t="shared" ref="W391" si="4651">C391-D391-E391</f>
        <v>13264</v>
      </c>
      <c r="X391" s="3">
        <f t="shared" ref="X391" si="4652">F391/W391</f>
        <v>1.5983112183353437E-2</v>
      </c>
      <c r="Y391">
        <f t="shared" ref="Y391" si="4653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654">Z391-AC391-AF391</f>
        <v>50</v>
      </c>
      <c r="AJ391">
        <f t="shared" ref="AJ391" si="4655">AA391-AD391-AG391</f>
        <v>24</v>
      </c>
      <c r="AK391">
        <f t="shared" ref="AK391" si="4656">AB391-AE391-AH391</f>
        <v>353</v>
      </c>
      <c r="AL391">
        <v>2</v>
      </c>
      <c r="AM391">
        <v>2</v>
      </c>
      <c r="AN391">
        <v>14</v>
      </c>
      <c r="AS391">
        <f t="shared" ref="AS391" si="4657">BM391-BM390</f>
        <v>7141</v>
      </c>
      <c r="AT391">
        <f t="shared" ref="AT391" si="4658">BN391-BN390</f>
        <v>478</v>
      </c>
      <c r="AU391">
        <f t="shared" ref="AU391" si="4659">AT391/AS391</f>
        <v>6.6937403724968494E-2</v>
      </c>
      <c r="AV391">
        <f t="shared" ref="AV391" si="4660">BU391-BU390</f>
        <v>22</v>
      </c>
      <c r="AW391">
        <f t="shared" ref="AW391" si="4661">BV391-BV390</f>
        <v>-1</v>
      </c>
      <c r="AX391">
        <f t="shared" ref="AX391" si="4662">CK391-CK390</f>
        <v>193</v>
      </c>
      <c r="AY391">
        <f t="shared" ref="AY391" si="4663">CL391-CL390</f>
        <v>20</v>
      </c>
      <c r="AZ391">
        <f t="shared" ref="AZ391" si="4664">CC391-CC390</f>
        <v>18</v>
      </c>
      <c r="BA391">
        <f t="shared" ref="BA391" si="4665">CD391-CD390</f>
        <v>0</v>
      </c>
      <c r="BB391">
        <f t="shared" ref="BB391" si="4666">AW391/AV391</f>
        <v>-4.5454545454545456E-2</v>
      </c>
      <c r="BC391">
        <f t="shared" ref="BC391" si="4667">AY391/AX391</f>
        <v>0.10362694300518134</v>
      </c>
      <c r="BD391">
        <f t="shared" ref="BD391" si="4668">AZ391/AY391</f>
        <v>0.9</v>
      </c>
      <c r="BE391">
        <f t="shared" ref="BE391" si="4669">SUM(AT385:AT391)/SUM(AS385:AS391)</f>
        <v>4.535204786010124E-2</v>
      </c>
      <c r="BF391">
        <f t="shared" ref="BF391" si="4670">SUM(AT378:AT391)/SUM(AS378:AS391)</f>
        <v>4.5690357101314409E-2</v>
      </c>
      <c r="BG391">
        <f t="shared" ref="BG391" si="4671">SUM(AW385:AW391)/SUM(AV385:AV391)</f>
        <v>2.2164276401564539E-2</v>
      </c>
      <c r="BH391">
        <f t="shared" ref="BH391" si="4672">SUM(AY385:AY391)/SUM(AX385:AX391)</f>
        <v>3.8143110585452396E-2</v>
      </c>
      <c r="BI391">
        <f t="shared" ref="BI391" si="467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3061"/>
        <v>1665599</v>
      </c>
      <c r="BR391" s="20">
        <v>295106</v>
      </c>
      <c r="BS391" s="20">
        <v>61787</v>
      </c>
      <c r="BT391" s="21">
        <f t="shared" si="3062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3063"/>
        <v>12278</v>
      </c>
      <c r="BZ391" s="20">
        <v>2144</v>
      </c>
      <c r="CA391" s="20">
        <v>638</v>
      </c>
      <c r="CB391" s="21">
        <f t="shared" si="3064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3065"/>
        <v>7031</v>
      </c>
      <c r="CH391" s="20">
        <v>1168</v>
      </c>
      <c r="CI391" s="20">
        <v>450</v>
      </c>
      <c r="CJ391" s="21">
        <f t="shared" si="3066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3067"/>
        <v>70167</v>
      </c>
      <c r="CP391" s="20">
        <v>14639</v>
      </c>
      <c r="CQ391" s="20">
        <v>820</v>
      </c>
      <c r="CR391" s="21">
        <f t="shared" si="3068"/>
        <v>15459</v>
      </c>
    </row>
    <row r="392" spans="1:96" x14ac:dyDescent="0.35">
      <c r="A392" s="14">
        <f t="shared" si="2823"/>
        <v>44298</v>
      </c>
      <c r="B392" s="9">
        <f t="shared" ref="B392" si="4674">BQ392</f>
        <v>1666618</v>
      </c>
      <c r="C392">
        <f t="shared" ref="C392" si="467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676">-(J392-J391)+L392</f>
        <v>4</v>
      </c>
      <c r="N392" s="7">
        <f t="shared" ref="N392" si="4677">B392-C392</f>
        <v>1309581</v>
      </c>
      <c r="O392" s="4">
        <f t="shared" ref="O392" si="4678">C392/B392</f>
        <v>0.21422845547089975</v>
      </c>
      <c r="R392">
        <f t="shared" ref="R392" si="4679">C392-C391</f>
        <v>144</v>
      </c>
      <c r="S392">
        <f t="shared" ref="S392" si="4680">N392-N391</f>
        <v>875</v>
      </c>
      <c r="T392" s="8">
        <f t="shared" ref="T392" si="4681">R392/V392</f>
        <v>0.14131501472031405</v>
      </c>
      <c r="U392" s="8">
        <f t="shared" ref="U392" si="4682">SUM(R386:R392)/SUM(V386:V392)</f>
        <v>0.20904505330734838</v>
      </c>
      <c r="V392">
        <f t="shared" ref="V392" si="4683">B392-B391</f>
        <v>1019</v>
      </c>
      <c r="W392">
        <f t="shared" ref="W392" si="4684">C392-D392-E392</f>
        <v>13212</v>
      </c>
      <c r="X392" s="3">
        <f t="shared" ref="X392" si="4685">F392/W392</f>
        <v>1.6651528913109295E-2</v>
      </c>
      <c r="Y392">
        <f t="shared" ref="Y392" si="468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687">Z392-AC392-AF392</f>
        <v>48</v>
      </c>
      <c r="AJ392">
        <f t="shared" ref="AJ392" si="4688">AA392-AD392-AG392</f>
        <v>24</v>
      </c>
      <c r="AK392">
        <f t="shared" ref="AK392" si="4689">AB392-AE392-AH392</f>
        <v>361</v>
      </c>
      <c r="AL392">
        <v>2</v>
      </c>
      <c r="AM392">
        <v>2</v>
      </c>
      <c r="AN392">
        <v>14</v>
      </c>
      <c r="AS392">
        <f t="shared" ref="AS392" si="4690">BM392-BM391</f>
        <v>4351</v>
      </c>
      <c r="AT392">
        <f t="shared" ref="AT392" si="4691">BN392-BN391</f>
        <v>144</v>
      </c>
      <c r="AU392">
        <f t="shared" ref="AU392" si="4692">AT392/AS392</f>
        <v>3.3095840036773155E-2</v>
      </c>
      <c r="AV392">
        <f t="shared" ref="AV392" si="4693">BU392-BU391</f>
        <v>15</v>
      </c>
      <c r="AW392">
        <f t="shared" ref="AW392" si="4694">BV392-BV391</f>
        <v>-3</v>
      </c>
      <c r="AX392">
        <f t="shared" ref="AX392" si="4695">CK392-CK391</f>
        <v>103</v>
      </c>
      <c r="AY392">
        <f t="shared" ref="AY392" si="4696">CL392-CL391</f>
        <v>4</v>
      </c>
      <c r="AZ392">
        <f t="shared" ref="AZ392" si="4697">CC392-CC391</f>
        <v>6</v>
      </c>
      <c r="BA392">
        <f t="shared" ref="BA392" si="4698">CD392-CD391</f>
        <v>0</v>
      </c>
      <c r="BB392">
        <f t="shared" ref="BB392" si="4699">AW392/AV392</f>
        <v>-0.2</v>
      </c>
      <c r="BC392">
        <f t="shared" ref="BC392" si="4700">AY392/AX392</f>
        <v>3.8834951456310676E-2</v>
      </c>
      <c r="BD392">
        <f t="shared" ref="BD392" si="4701">AZ392/AY392</f>
        <v>1.5</v>
      </c>
      <c r="BE392">
        <f t="shared" ref="BE392" si="4702">SUM(AT386:AT392)/SUM(AS386:AS392)</f>
        <v>4.4343634817125034E-2</v>
      </c>
      <c r="BF392">
        <f t="shared" ref="BF392" si="4703">SUM(AT379:AT392)/SUM(AS379:AS392)</f>
        <v>4.5447170489181454E-2</v>
      </c>
      <c r="BG392">
        <f t="shared" ref="BG392" si="4704">SUM(AW386:AW392)/SUM(AV386:AV392)</f>
        <v>1.2936610608020699E-2</v>
      </c>
      <c r="BH392">
        <f t="shared" ref="BH392" si="4705">SUM(AY386:AY392)/SUM(AX386:AX392)</f>
        <v>4.0464147575126452E-2</v>
      </c>
      <c r="BI392">
        <f t="shared" ref="BI392" si="4706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3061"/>
        <v>1666618</v>
      </c>
      <c r="BR392" s="20">
        <v>295237</v>
      </c>
      <c r="BS392" s="20">
        <v>61800</v>
      </c>
      <c r="BT392" s="21">
        <f t="shared" si="3062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3063"/>
        <v>12285</v>
      </c>
      <c r="BZ392" s="20">
        <v>2144</v>
      </c>
      <c r="CA392" s="20">
        <v>638</v>
      </c>
      <c r="CB392" s="21">
        <f t="shared" si="3064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3065"/>
        <v>7032</v>
      </c>
      <c r="CH392" s="20">
        <v>1168</v>
      </c>
      <c r="CI392" s="20">
        <v>450</v>
      </c>
      <c r="CJ392" s="21">
        <f t="shared" si="3066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3067"/>
        <v>70199</v>
      </c>
      <c r="CP392" s="20">
        <v>14647</v>
      </c>
      <c r="CQ392" s="20">
        <v>820</v>
      </c>
      <c r="CR392" s="21">
        <f t="shared" si="3068"/>
        <v>15467</v>
      </c>
    </row>
    <row r="393" spans="1:96" x14ac:dyDescent="0.35">
      <c r="A393" s="14">
        <f t="shared" si="2823"/>
        <v>44299</v>
      </c>
      <c r="B393" s="9">
        <f t="shared" ref="B393" si="4707">BQ393</f>
        <v>1668910</v>
      </c>
      <c r="C393">
        <f t="shared" ref="C393" si="4708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709">-(J393-J392)+L393</f>
        <v>7</v>
      </c>
      <c r="N393" s="7">
        <f t="shared" ref="N393" si="4710">B393-C393</f>
        <v>1311426</v>
      </c>
      <c r="O393" s="4">
        <f t="shared" ref="O393" si="4711">C393/B393</f>
        <v>0.21420208399494281</v>
      </c>
      <c r="R393">
        <f t="shared" ref="R393" si="4712">C393-C392</f>
        <v>447</v>
      </c>
      <c r="S393">
        <f t="shared" ref="S393" si="4713">N393-N392</f>
        <v>1845</v>
      </c>
      <c r="T393" s="8">
        <f t="shared" ref="T393" si="4714">R393/V393</f>
        <v>0.1950261780104712</v>
      </c>
      <c r="U393" s="8">
        <f t="shared" ref="U393" si="4715">SUM(R387:R393)/SUM(V387:V393)</f>
        <v>0.20805018295870362</v>
      </c>
      <c r="V393">
        <f t="shared" ref="V393" si="4716">B393-B392</f>
        <v>2292</v>
      </c>
      <c r="W393">
        <f t="shared" ref="W393" si="4717">C393-D393-E393</f>
        <v>13043</v>
      </c>
      <c r="X393" s="3">
        <f t="shared" ref="X393" si="4718">F393/W393</f>
        <v>1.686728513378824E-2</v>
      </c>
      <c r="Y393">
        <f t="shared" ref="Y393" si="4719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720">Z393-AC393-AF393</f>
        <v>46</v>
      </c>
      <c r="AJ393">
        <f t="shared" ref="AJ393" si="4721">AA393-AD393-AG393</f>
        <v>23</v>
      </c>
      <c r="AK393">
        <f t="shared" ref="AK393" si="4722">AB393-AE393-AH393</f>
        <v>361</v>
      </c>
      <c r="AL393">
        <v>1</v>
      </c>
      <c r="AM393">
        <v>1</v>
      </c>
      <c r="AN393">
        <v>9</v>
      </c>
      <c r="AS393">
        <f t="shared" ref="AS393" si="4723">BM393-BM392</f>
        <v>15606</v>
      </c>
      <c r="AT393">
        <f t="shared" ref="AT393" si="4724">BN393-BN392</f>
        <v>573</v>
      </c>
      <c r="AU393">
        <f t="shared" ref="AU393" si="4725">AT393/AS393</f>
        <v>3.6716647443291041E-2</v>
      </c>
      <c r="AV393">
        <f t="shared" ref="AV393" si="4726">BU393-BU392</f>
        <v>171</v>
      </c>
      <c r="AW393">
        <f t="shared" ref="AW393" si="4727">BV393-BV392</f>
        <v>0</v>
      </c>
      <c r="AX393">
        <f t="shared" ref="AX393" si="4728">CK393-CK392</f>
        <v>567</v>
      </c>
      <c r="AY393">
        <f t="shared" ref="AY393" si="4729">CL393-CL392</f>
        <v>11</v>
      </c>
      <c r="AZ393">
        <f t="shared" ref="AZ393" si="4730">CC393-CC392</f>
        <v>47</v>
      </c>
      <c r="BA393">
        <f t="shared" ref="BA393" si="4731">CD393-CD392</f>
        <v>6</v>
      </c>
      <c r="BB393">
        <f t="shared" ref="BB393" si="4732">AW393/AV393</f>
        <v>0</v>
      </c>
      <c r="BC393">
        <f t="shared" ref="BC393" si="4733">AY393/AX393</f>
        <v>1.9400352733686066E-2</v>
      </c>
      <c r="BD393">
        <f t="shared" ref="BD393" si="4734">AZ393/AY393</f>
        <v>4.2727272727272725</v>
      </c>
      <c r="BE393">
        <f t="shared" ref="BE393" si="4735">SUM(AT387:AT393)/SUM(AS387:AS393)</f>
        <v>4.4103956120377326E-2</v>
      </c>
      <c r="BF393">
        <f t="shared" ref="BF393" si="4736">SUM(AT380:AT393)/SUM(AS380:AS393)</f>
        <v>4.5059720823140019E-2</v>
      </c>
      <c r="BG393">
        <f t="shared" ref="BG393" si="4737">SUM(AW387:AW393)/SUM(AV387:AV393)</f>
        <v>1.0882708585247884E-2</v>
      </c>
      <c r="BH393">
        <f t="shared" ref="BH393" si="4738">SUM(AY387:AY393)/SUM(AX387:AX393)</f>
        <v>3.7691401648998819E-2</v>
      </c>
      <c r="BI393">
        <f t="shared" ref="BI393" si="4739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3061"/>
        <v>1668910</v>
      </c>
      <c r="BR393" s="20">
        <v>295522</v>
      </c>
      <c r="BS393" s="20">
        <v>61962</v>
      </c>
      <c r="BT393" s="21">
        <f t="shared" si="3062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3063"/>
        <v>12304</v>
      </c>
      <c r="BZ393" s="20">
        <v>2144</v>
      </c>
      <c r="CA393" s="20">
        <v>638</v>
      </c>
      <c r="CB393" s="21">
        <f t="shared" si="3064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3065"/>
        <v>7042</v>
      </c>
      <c r="CH393" s="20">
        <v>1169</v>
      </c>
      <c r="CI393" s="20">
        <v>450</v>
      </c>
      <c r="CJ393" s="21">
        <f t="shared" si="3066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3067"/>
        <v>70297</v>
      </c>
      <c r="CP393" s="20">
        <v>14654</v>
      </c>
      <c r="CQ393" s="20">
        <v>820</v>
      </c>
      <c r="CR393" s="21">
        <f t="shared" si="3068"/>
        <v>15474</v>
      </c>
    </row>
    <row r="394" spans="1:96" x14ac:dyDescent="0.35">
      <c r="A394" s="14">
        <f t="shared" si="2823"/>
        <v>44300</v>
      </c>
      <c r="B394" s="9">
        <f t="shared" ref="B394" si="4740">BQ394</f>
        <v>1671928</v>
      </c>
      <c r="C394">
        <f t="shared" ref="C394" si="4741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742">-(J394-J393)+L394</f>
        <v>10</v>
      </c>
      <c r="N394" s="7">
        <f t="shared" ref="N394" si="4743">B394-C394</f>
        <v>1313789</v>
      </c>
      <c r="O394" s="4">
        <f t="shared" ref="O394" si="4744">C394/B394</f>
        <v>0.21420719074027111</v>
      </c>
      <c r="R394">
        <f t="shared" ref="R394" si="4745">C394-C393</f>
        <v>655</v>
      </c>
      <c r="S394">
        <f t="shared" ref="S394" si="4746">N394-N393</f>
        <v>2363</v>
      </c>
      <c r="T394" s="8">
        <f t="shared" ref="T394" si="4747">R394/V394</f>
        <v>0.21703114645460569</v>
      </c>
      <c r="U394" s="8">
        <f t="shared" ref="U394" si="4748">SUM(R388:R394)/SUM(V388:V394)</f>
        <v>0.2064978952985119</v>
      </c>
      <c r="V394">
        <f t="shared" ref="V394" si="4749">B394-B393</f>
        <v>3018</v>
      </c>
      <c r="W394">
        <f t="shared" ref="W394" si="4750">C394-D394-E394</f>
        <v>13705</v>
      </c>
      <c r="X394" s="3">
        <f t="shared" ref="X394" si="4751">F394/W394</f>
        <v>1.5906603429405326E-2</v>
      </c>
      <c r="Y394">
        <f t="shared" ref="Y394" si="4752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753">Z394-AC394-AF394</f>
        <v>46</v>
      </c>
      <c r="AJ394">
        <f t="shared" ref="AJ394" si="4754">AA394-AD394-AG394</f>
        <v>25</v>
      </c>
      <c r="AK394">
        <f t="shared" ref="AK394" si="4755">AB394-AE394-AH394</f>
        <v>367</v>
      </c>
      <c r="AL394">
        <v>1</v>
      </c>
      <c r="AM394">
        <v>1</v>
      </c>
      <c r="AN394">
        <v>9</v>
      </c>
      <c r="AS394">
        <f t="shared" ref="AS394" si="4756">BM394-BM393</f>
        <v>16516</v>
      </c>
      <c r="AT394">
        <f t="shared" ref="AT394" si="4757">BN394-BN393</f>
        <v>733</v>
      </c>
      <c r="AU394">
        <f t="shared" ref="AU394" si="4758">AT394/AS394</f>
        <v>4.4381206103172678E-2</v>
      </c>
      <c r="AV394">
        <f t="shared" ref="AV394" si="4759">BU394-BU393</f>
        <v>117</v>
      </c>
      <c r="AW394">
        <f t="shared" ref="AW394" si="4760">BV394-BV393</f>
        <v>1</v>
      </c>
      <c r="AX394">
        <f t="shared" ref="AX394" si="4761">CK394-CK393</f>
        <v>546</v>
      </c>
      <c r="AY394">
        <f t="shared" ref="AY394" si="4762">CL394-CL393</f>
        <v>24</v>
      </c>
      <c r="AZ394">
        <f t="shared" ref="AZ394" si="4763">CC394-CC393</f>
        <v>61</v>
      </c>
      <c r="BA394">
        <f t="shared" ref="BA394" si="4764">CD394-CD393</f>
        <v>2</v>
      </c>
      <c r="BB394">
        <f t="shared" ref="BB394" si="4765">AW394/AV394</f>
        <v>8.5470085470085479E-3</v>
      </c>
      <c r="BC394">
        <f t="shared" ref="BC394" si="4766">AY394/AX394</f>
        <v>4.3956043956043959E-2</v>
      </c>
      <c r="BD394">
        <f t="shared" ref="BD394" si="4767">AZ394/AY394</f>
        <v>2.5416666666666665</v>
      </c>
      <c r="BE394">
        <f t="shared" ref="BE394" si="4768">SUM(AT388:AT394)/SUM(AS388:AS394)</f>
        <v>4.4391314842699342E-2</v>
      </c>
      <c r="BF394">
        <f t="shared" ref="BF394" si="4769">SUM(AT381:AT394)/SUM(AS381:AS394)</f>
        <v>4.5796744977242426E-2</v>
      </c>
      <c r="BG394">
        <f t="shared" ref="BG394" si="4770">SUM(AW388:AW394)/SUM(AV388:AV394)</f>
        <v>4.3859649122807015E-3</v>
      </c>
      <c r="BH394">
        <f t="shared" ref="BH394" si="4771">SUM(AY388:AY394)/SUM(AX388:AX394)</f>
        <v>3.9850560398505604E-2</v>
      </c>
      <c r="BI394">
        <f t="shared" ref="BI394" si="4772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3061"/>
        <v>1671928</v>
      </c>
      <c r="BR394" s="20">
        <v>296010</v>
      </c>
      <c r="BS394" s="20">
        <v>62129</v>
      </c>
      <c r="BT394" s="21">
        <f t="shared" si="3062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3063"/>
        <v>12323</v>
      </c>
      <c r="BZ394" s="20">
        <v>2147</v>
      </c>
      <c r="CA394" s="20">
        <v>638</v>
      </c>
      <c r="CB394" s="21">
        <f t="shared" si="3064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3065"/>
        <v>7046</v>
      </c>
      <c r="CH394" s="20">
        <v>1170</v>
      </c>
      <c r="CI394" s="20">
        <v>453</v>
      </c>
      <c r="CJ394" s="21">
        <f t="shared" si="3066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3067"/>
        <v>70421</v>
      </c>
      <c r="CP394" s="20">
        <v>14669</v>
      </c>
      <c r="CQ394" s="20">
        <v>823</v>
      </c>
      <c r="CR394" s="21">
        <f t="shared" si="3068"/>
        <v>15492</v>
      </c>
    </row>
    <row r="395" spans="1:96" x14ac:dyDescent="0.35">
      <c r="A395" s="14">
        <f t="shared" si="2823"/>
        <v>44301</v>
      </c>
      <c r="B395" s="9">
        <f t="shared" ref="B395" si="4773">BQ395</f>
        <v>1674868</v>
      </c>
      <c r="C395">
        <f t="shared" ref="C395" si="4774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775">-(J395-J394)+L395</f>
        <v>4</v>
      </c>
      <c r="N395" s="7">
        <f t="shared" ref="N395" si="4776">B395-C395</f>
        <v>1316191</v>
      </c>
      <c r="O395" s="4">
        <f t="shared" ref="O395" si="4777">C395/B395</f>
        <v>0.21415239887561288</v>
      </c>
      <c r="R395">
        <f t="shared" ref="R395" si="4778">C395-C394</f>
        <v>538</v>
      </c>
      <c r="S395">
        <f t="shared" ref="S395" si="4779">N395-N394</f>
        <v>2402</v>
      </c>
      <c r="T395" s="8">
        <f t="shared" ref="T395" si="4780">R395/V395</f>
        <v>0.18299319727891156</v>
      </c>
      <c r="U395" s="8">
        <f t="shared" ref="U395" si="4781">SUM(R389:R395)/SUM(V389:V395)</f>
        <v>0.19971375752877332</v>
      </c>
      <c r="V395">
        <f t="shared" ref="V395" si="4782">B395-B394</f>
        <v>2940</v>
      </c>
      <c r="W395">
        <f t="shared" ref="W395" si="4783">C395-D395-E395</f>
        <v>13233</v>
      </c>
      <c r="X395" s="3">
        <f t="shared" ref="X395" si="4784">F395/W395</f>
        <v>1.6247260636288067E-2</v>
      </c>
      <c r="Y395">
        <f t="shared" ref="Y395" si="47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786">Z395-AC395-AF395</f>
        <v>45</v>
      </c>
      <c r="AJ395">
        <f t="shared" ref="AJ395" si="4787">AA395-AD395-AG395</f>
        <v>24</v>
      </c>
      <c r="AK395">
        <f t="shared" ref="AK395" si="4788">AB395-AE395-AH395</f>
        <v>357</v>
      </c>
      <c r="AL395">
        <v>2</v>
      </c>
      <c r="AM395">
        <v>2</v>
      </c>
      <c r="AN395">
        <v>18</v>
      </c>
      <c r="AS395">
        <f t="shared" ref="AS395" si="4789">BM395-BM394</f>
        <v>15098</v>
      </c>
      <c r="AT395">
        <f t="shared" ref="AT395" si="4790">BN395-BN394</f>
        <v>603</v>
      </c>
      <c r="AU395">
        <f t="shared" ref="AU395" si="4791">AT395/AS395</f>
        <v>3.9939064776791627E-2</v>
      </c>
      <c r="AV395">
        <f t="shared" ref="AV395" si="4792">BU395-BU394</f>
        <v>108</v>
      </c>
      <c r="AW395">
        <f t="shared" ref="AW395" si="4793">BV395-BV394</f>
        <v>5</v>
      </c>
      <c r="AX395">
        <f t="shared" ref="AX395" si="4794">CK395-CK394</f>
        <v>631</v>
      </c>
      <c r="AY395">
        <f t="shared" ref="AY395" si="4795">CL395-CL394</f>
        <v>21</v>
      </c>
      <c r="AZ395">
        <f t="shared" ref="AZ395" si="4796">CC395-CC394</f>
        <v>164</v>
      </c>
      <c r="BA395">
        <f t="shared" ref="BA395" si="4797">CD395-CD394</f>
        <v>1</v>
      </c>
      <c r="BB395">
        <f t="shared" ref="BB395" si="4798">AW395/AV395</f>
        <v>4.6296296296296294E-2</v>
      </c>
      <c r="BC395">
        <f t="shared" ref="BC395" si="4799">AY395/AX395</f>
        <v>3.328050713153724E-2</v>
      </c>
      <c r="BD395">
        <f t="shared" ref="BD395" si="4800">AZ395/AY395</f>
        <v>7.8095238095238093</v>
      </c>
      <c r="BE395">
        <f t="shared" ref="BE395" si="4801">SUM(AT389:AT395)/SUM(AS389:AS395)</f>
        <v>4.3358971415451725E-2</v>
      </c>
      <c r="BF395">
        <f t="shared" ref="BF395" si="4802">SUM(AT382:AT395)/SUM(AS382:AS395)</f>
        <v>4.4674057289885896E-2</v>
      </c>
      <c r="BG395">
        <f t="shared" ref="BG395" si="4803">SUM(AW389:AW395)/SUM(AV389:AV395)</f>
        <v>1.0463378176382661E-2</v>
      </c>
      <c r="BH395">
        <f t="shared" ref="BH395" si="4804">SUM(AY389:AY395)/SUM(AX389:AX395)</f>
        <v>3.8461538461538464E-2</v>
      </c>
      <c r="BI395">
        <f t="shared" ref="BI395" si="4805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3061"/>
        <v>1674868</v>
      </c>
      <c r="BR395" s="20">
        <v>296423</v>
      </c>
      <c r="BS395" s="20">
        <v>62254</v>
      </c>
      <c r="BT395" s="21">
        <f t="shared" si="3062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3063"/>
        <v>12343</v>
      </c>
      <c r="BZ395" s="20">
        <v>2148</v>
      </c>
      <c r="CA395" s="20">
        <v>638</v>
      </c>
      <c r="CB395" s="21">
        <f t="shared" si="3064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3065"/>
        <v>7060</v>
      </c>
      <c r="CH395" s="20">
        <v>1171</v>
      </c>
      <c r="CI395" s="20">
        <v>453</v>
      </c>
      <c r="CJ395" s="21">
        <f t="shared" si="3066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3067"/>
        <v>70524</v>
      </c>
      <c r="CP395" s="20">
        <v>14686</v>
      </c>
      <c r="CQ395" s="20">
        <v>825</v>
      </c>
      <c r="CR395" s="21">
        <f t="shared" si="3068"/>
        <v>15511</v>
      </c>
    </row>
    <row r="396" spans="1:96" x14ac:dyDescent="0.35">
      <c r="A396" s="14">
        <f t="shared" si="2823"/>
        <v>44302</v>
      </c>
      <c r="B396" s="9">
        <f t="shared" ref="B396" si="4806">BQ396</f>
        <v>1677382</v>
      </c>
      <c r="C396">
        <f t="shared" ref="C396" si="4807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808">-(J396-J395)+L396</f>
        <v>5</v>
      </c>
      <c r="N396" s="7">
        <f t="shared" ref="N396" si="4809">B396-C396</f>
        <v>1318237</v>
      </c>
      <c r="O396" s="4">
        <f t="shared" ref="O396" si="4810">C396/B396</f>
        <v>0.21411044115174718</v>
      </c>
      <c r="R396">
        <f t="shared" ref="R396" si="4811">C396-C395</f>
        <v>468</v>
      </c>
      <c r="S396">
        <f t="shared" ref="S396" si="4812">N396-N395</f>
        <v>2046</v>
      </c>
      <c r="T396" s="8">
        <f t="shared" ref="T396" si="4813">R396/V396</f>
        <v>0.18615751789976134</v>
      </c>
      <c r="U396" s="8">
        <f t="shared" ref="U396" si="4814">SUM(R390:R396)/SUM(V390:V396)</f>
        <v>0.19756857108635764</v>
      </c>
      <c r="V396">
        <f t="shared" ref="V396" si="4815">B396-B395</f>
        <v>2514</v>
      </c>
      <c r="W396">
        <f t="shared" ref="W396" si="4816">C396-D396-E396</f>
        <v>13707</v>
      </c>
      <c r="X396" s="3">
        <f t="shared" ref="X396" si="4817">F396/W396</f>
        <v>1.6487925877288978E-2</v>
      </c>
      <c r="Y396">
        <f t="shared" ref="Y396" si="4818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819">Z396-AC396-AF396</f>
        <v>47</v>
      </c>
      <c r="AJ396">
        <f t="shared" ref="AJ396" si="4820">AA396-AD396-AG396</f>
        <v>25</v>
      </c>
      <c r="AK396">
        <f t="shared" ref="AK396" si="4821">AB396-AE396-AH396</f>
        <v>379</v>
      </c>
      <c r="AL396">
        <v>2</v>
      </c>
      <c r="AM396">
        <v>2</v>
      </c>
      <c r="AN396">
        <v>19</v>
      </c>
      <c r="AS396">
        <f t="shared" ref="AS396" si="4822">BM396-BM395</f>
        <v>9681</v>
      </c>
      <c r="AT396">
        <f t="shared" ref="AT396" si="4823">BN396-BN395</f>
        <v>428</v>
      </c>
      <c r="AU396">
        <f t="shared" ref="AU396" si="4824">AT396/AS396</f>
        <v>4.4210308852391279E-2</v>
      </c>
      <c r="AV396">
        <f t="shared" ref="AV396" si="4825">BU396-BU395</f>
        <v>65</v>
      </c>
      <c r="AW396">
        <f t="shared" ref="AW396" si="4826">BV396-BV395</f>
        <v>8</v>
      </c>
      <c r="AX396">
        <f t="shared" ref="AX396" si="4827">CK396-CK395</f>
        <v>446</v>
      </c>
      <c r="AY396">
        <f t="shared" ref="AY396" si="4828">CL396-CL395</f>
        <v>19</v>
      </c>
      <c r="AZ396">
        <f t="shared" ref="AZ396" si="4829">CC396-CC395</f>
        <v>97</v>
      </c>
      <c r="BA396">
        <f t="shared" ref="BA396" si="4830">CD396-CD395</f>
        <v>-2</v>
      </c>
      <c r="BB396">
        <f t="shared" ref="BB396" si="4831">AW396/AV396</f>
        <v>0.12307692307692308</v>
      </c>
      <c r="BC396">
        <f t="shared" ref="BC396" si="4832">AY396/AX396</f>
        <v>4.2600896860986545E-2</v>
      </c>
      <c r="BD396">
        <f t="shared" ref="BD396" si="4833">AZ396/AY396</f>
        <v>5.1052631578947372</v>
      </c>
      <c r="BE396">
        <f t="shared" ref="BE396" si="4834">SUM(AT390:AT396)/SUM(AS390:AS396)</f>
        <v>4.3742552090229543E-2</v>
      </c>
      <c r="BF396">
        <f t="shared" ref="BF396" si="4835">SUM(AT383:AT396)/SUM(AS383:AS396)</f>
        <v>4.4662907926800131E-2</v>
      </c>
      <c r="BG396">
        <f t="shared" ref="BG396" si="4836">SUM(AW390:AW396)/SUM(AV390:AV396)</f>
        <v>1.9639934533551555E-2</v>
      </c>
      <c r="BH396">
        <f t="shared" ref="BH396" si="4837">SUM(AY390:AY396)/SUM(AX390:AX396)</f>
        <v>3.8632045598480054E-2</v>
      </c>
      <c r="BI396">
        <f t="shared" ref="BI396" si="483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3061"/>
        <v>1677382</v>
      </c>
      <c r="BR396" s="20">
        <v>296800</v>
      </c>
      <c r="BS396" s="20">
        <v>62345</v>
      </c>
      <c r="BT396" s="21">
        <f t="shared" si="3062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3063"/>
        <v>12363</v>
      </c>
      <c r="BZ396" s="20">
        <v>2151</v>
      </c>
      <c r="CA396" s="20">
        <v>640</v>
      </c>
      <c r="CB396" s="21">
        <f t="shared" si="3064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3065"/>
        <v>7072</v>
      </c>
      <c r="CH396" s="20">
        <v>1172</v>
      </c>
      <c r="CI396" s="20">
        <v>453</v>
      </c>
      <c r="CJ396" s="21">
        <f t="shared" si="3066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3067"/>
        <v>70655</v>
      </c>
      <c r="CP396" s="20">
        <v>14700</v>
      </c>
      <c r="CQ396" s="20">
        <v>826</v>
      </c>
      <c r="CR396" s="21">
        <f t="shared" si="3068"/>
        <v>15526</v>
      </c>
    </row>
    <row r="397" spans="1:96" x14ac:dyDescent="0.35">
      <c r="A397" s="14">
        <f t="shared" si="2823"/>
        <v>44303</v>
      </c>
      <c r="B397" s="9">
        <f t="shared" ref="B397" si="4839">BQ397</f>
        <v>1677920</v>
      </c>
      <c r="C397">
        <f t="shared" ref="C397" si="4840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841">-(J397-J396)+L397</f>
        <v>15</v>
      </c>
      <c r="N397" s="7">
        <f t="shared" ref="N397" si="4842">B397-C397</f>
        <v>1318660</v>
      </c>
      <c r="O397" s="4">
        <f t="shared" ref="O397" si="4843">C397/B397</f>
        <v>0.21411032707161248</v>
      </c>
      <c r="R397">
        <f t="shared" ref="R397" si="4844">C397-C396</f>
        <v>115</v>
      </c>
      <c r="S397">
        <f t="shared" ref="S397" si="4845">N397-N396</f>
        <v>423</v>
      </c>
      <c r="T397" s="8">
        <f t="shared" ref="T397" si="4846">R397/V397</f>
        <v>0.21375464684014869</v>
      </c>
      <c r="U397" s="8">
        <f t="shared" ref="U397" si="4847">SUM(R391:R397)/SUM(V391:V397)</f>
        <v>0.19669711876317639</v>
      </c>
      <c r="V397">
        <f t="shared" ref="V397" si="4848">B397-B396</f>
        <v>538</v>
      </c>
      <c r="W397">
        <f t="shared" ref="W397" si="4849">C397-D397-E397</f>
        <v>13392</v>
      </c>
      <c r="X397" s="3">
        <f t="shared" ref="X397" si="4850">F397/W397</f>
        <v>1.7398446833930704E-2</v>
      </c>
      <c r="Y397">
        <f t="shared" ref="Y397" si="4851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852">Z397-AC397-AF397</f>
        <v>52</v>
      </c>
      <c r="AJ397">
        <f t="shared" ref="AJ397" si="4853">AA397-AD397-AG397</f>
        <v>24</v>
      </c>
      <c r="AK397">
        <f t="shared" ref="AK397" si="4854">AB397-AE397-AH397</f>
        <v>384</v>
      </c>
      <c r="AL397">
        <v>1</v>
      </c>
      <c r="AM397">
        <v>1</v>
      </c>
      <c r="AN397">
        <v>16</v>
      </c>
      <c r="AS397">
        <f t="shared" ref="AS397" si="4855">BM397-BM396</f>
        <v>3799</v>
      </c>
      <c r="AT397">
        <f t="shared" ref="AT397" si="4856">BN397-BN396</f>
        <v>98</v>
      </c>
      <c r="AU397">
        <f t="shared" ref="AU397" si="4857">AT397/AS397</f>
        <v>2.5796262174256384E-2</v>
      </c>
      <c r="AV397">
        <f t="shared" ref="AV397" si="4858">BU397-BU396</f>
        <v>115</v>
      </c>
      <c r="AW397">
        <f t="shared" ref="AW397" si="4859">BV397-BV396</f>
        <v>3</v>
      </c>
      <c r="AX397">
        <f t="shared" ref="AX397" si="4860">CK397-CK396</f>
        <v>99</v>
      </c>
      <c r="AY397">
        <f t="shared" ref="AY397" si="4861">CL397-CL396</f>
        <v>-1</v>
      </c>
      <c r="AZ397">
        <f t="shared" ref="AZ397" si="4862">CC397-CC396</f>
        <v>3</v>
      </c>
      <c r="BA397">
        <f t="shared" ref="BA397" si="4863">CD397-CD396</f>
        <v>-1</v>
      </c>
      <c r="BB397">
        <f t="shared" ref="BB397" si="4864">AW397/AV397</f>
        <v>2.6086956521739129E-2</v>
      </c>
      <c r="BC397">
        <f t="shared" ref="BC397" si="4865">AY397/AX397</f>
        <v>-1.0101010101010102E-2</v>
      </c>
      <c r="BD397">
        <f t="shared" ref="BD397" si="4866">AZ397/AY397</f>
        <v>-3</v>
      </c>
      <c r="BE397">
        <f t="shared" ref="BE397" si="4867">SUM(AT391:AT397)/SUM(AS391:AS397)</f>
        <v>4.2345412234042555E-2</v>
      </c>
      <c r="BF397">
        <f t="shared" ref="BF397" si="4868">SUM(AT384:AT397)/SUM(AS384:AS397)</f>
        <v>4.3972363105500949E-2</v>
      </c>
      <c r="BG397">
        <f t="shared" ref="BG397" si="4869">SUM(AW391:AW397)/SUM(AV391:AV397)</f>
        <v>2.1207177814029365E-2</v>
      </c>
      <c r="BH397">
        <f t="shared" ref="BH397" si="4870">SUM(AY391:AY397)/SUM(AX391:AX397)</f>
        <v>3.7911025145067695E-2</v>
      </c>
      <c r="BI397">
        <f t="shared" ref="BI397" si="4871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3061"/>
        <v>1677920</v>
      </c>
      <c r="BR397" s="20">
        <v>296897</v>
      </c>
      <c r="BS397" s="20">
        <v>62363</v>
      </c>
      <c r="BT397" s="21">
        <f t="shared" si="3062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3063"/>
        <v>12370</v>
      </c>
      <c r="BZ397" s="20">
        <v>2151</v>
      </c>
      <c r="CA397" s="20">
        <v>640</v>
      </c>
      <c r="CB397" s="21">
        <f t="shared" si="3064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3065"/>
        <v>7071</v>
      </c>
      <c r="CH397" s="20">
        <v>1172</v>
      </c>
      <c r="CI397" s="20">
        <v>453</v>
      </c>
      <c r="CJ397" s="21">
        <f t="shared" si="3066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3067"/>
        <v>70670</v>
      </c>
      <c r="CP397" s="20">
        <v>14706</v>
      </c>
      <c r="CQ397" s="20">
        <v>826</v>
      </c>
      <c r="CR397" s="21">
        <f t="shared" si="3068"/>
        <v>15532</v>
      </c>
    </row>
    <row r="398" spans="1:96" x14ac:dyDescent="0.35">
      <c r="A398" s="14">
        <f t="shared" si="2823"/>
        <v>44304</v>
      </c>
      <c r="B398" s="9">
        <f t="shared" ref="B398" si="4872">BQ398</f>
        <v>1681849</v>
      </c>
      <c r="C398">
        <f t="shared" ref="C398" si="4873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874">-(J398-J397)+L398</f>
        <v>15</v>
      </c>
      <c r="N398" s="7">
        <f t="shared" ref="N398" si="4875">B398-C398</f>
        <v>1321883</v>
      </c>
      <c r="O398" s="4">
        <f t="shared" ref="O398" si="4876">C398/B398</f>
        <v>0.21402991588424405</v>
      </c>
      <c r="R398">
        <f t="shared" ref="R398" si="4877">C398-C397</f>
        <v>706</v>
      </c>
      <c r="S398">
        <f t="shared" ref="S398" si="4878">N398-N397</f>
        <v>3223</v>
      </c>
      <c r="T398" s="8">
        <f t="shared" ref="T398" si="4879">R398/V398</f>
        <v>0.17968948841944515</v>
      </c>
      <c r="U398" s="8">
        <f t="shared" ref="U398" si="4880">SUM(R392:R398)/SUM(V392:V398)</f>
        <v>0.18910769230769231</v>
      </c>
      <c r="V398">
        <f t="shared" ref="V398" si="4881">B398-B397</f>
        <v>3929</v>
      </c>
      <c r="W398">
        <f t="shared" ref="W398" si="4882">C398-D398-E398</f>
        <v>13406</v>
      </c>
      <c r="X398" s="3">
        <f t="shared" ref="X398" si="4883">F398/W398</f>
        <v>1.521706698493212E-2</v>
      </c>
      <c r="Y398">
        <f t="shared" ref="Y398" si="4884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885">Z398-AC398-AF398</f>
        <v>50</v>
      </c>
      <c r="AJ398">
        <f t="shared" ref="AJ398" si="4886">AA398-AD398-AG398</f>
        <v>24</v>
      </c>
      <c r="AK398">
        <f t="shared" ref="AK398" si="4887">AB398-AE398-AH398</f>
        <v>371</v>
      </c>
      <c r="AL398">
        <v>1</v>
      </c>
      <c r="AM398">
        <v>1</v>
      </c>
      <c r="AN398">
        <v>16</v>
      </c>
      <c r="AS398">
        <f t="shared" ref="AS398" si="4888">BM398-BM397</f>
        <v>18032</v>
      </c>
      <c r="AT398">
        <f t="shared" ref="AT398" si="4889">BN398-BN397</f>
        <v>841</v>
      </c>
      <c r="AU398">
        <f t="shared" ref="AU398" si="4890">AT398/AS398</f>
        <v>4.6639307897071873E-2</v>
      </c>
      <c r="AV398">
        <f t="shared" ref="AV398" si="4891">BU398-BU397</f>
        <v>69</v>
      </c>
      <c r="AW398">
        <f t="shared" ref="AW398" si="4892">BV398-BV397</f>
        <v>-1</v>
      </c>
      <c r="AX398">
        <f t="shared" ref="AX398" si="4893">CK398-CK397</f>
        <v>753</v>
      </c>
      <c r="AY398">
        <f t="shared" ref="AY398" si="4894">CL398-CL397</f>
        <v>35</v>
      </c>
      <c r="AZ398">
        <f t="shared" ref="AZ398" si="4895">CC398-CC397</f>
        <v>52</v>
      </c>
      <c r="BA398">
        <f t="shared" ref="BA398" si="4896">CD398-CD397</f>
        <v>2</v>
      </c>
      <c r="BB398">
        <f t="shared" ref="BB398" si="4897">AW398/AV398</f>
        <v>-1.4492753623188406E-2</v>
      </c>
      <c r="BC398">
        <f t="shared" ref="BC398" si="4898">AY398/AX398</f>
        <v>4.6480743691899071E-2</v>
      </c>
      <c r="BD398">
        <f t="shared" ref="BD398" si="4899">AZ398/AY398</f>
        <v>1.4857142857142858</v>
      </c>
      <c r="BE398">
        <f t="shared" ref="BE398" si="4900">SUM(AT392:AT398)/SUM(AS392:AS398)</f>
        <v>4.1163655621486946E-2</v>
      </c>
      <c r="BF398">
        <f t="shared" ref="BF398" si="4901">SUM(AT385:AT398)/SUM(AS385:AS398)</f>
        <v>4.3305118144973911E-2</v>
      </c>
      <c r="BG398">
        <f t="shared" ref="BG398" si="4902">SUM(AW392:AW398)/SUM(AV392:AV398)</f>
        <v>1.9696969696969695E-2</v>
      </c>
      <c r="BH398">
        <f t="shared" ref="BH398" si="4903">SUM(AY392:AY398)/SUM(AX392:AX398)</f>
        <v>3.5930047694753574E-2</v>
      </c>
      <c r="BI398">
        <f t="shared" ref="BI398" si="4904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3061"/>
        <v>1681849</v>
      </c>
      <c r="BR398" s="20">
        <v>297457</v>
      </c>
      <c r="BS398" s="20">
        <v>62509</v>
      </c>
      <c r="BT398" s="21">
        <f t="shared" si="3062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3063"/>
        <v>12390</v>
      </c>
      <c r="BZ398" s="20">
        <v>2153</v>
      </c>
      <c r="CA398" s="20">
        <v>640</v>
      </c>
      <c r="CB398" s="21">
        <f t="shared" si="3064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3065"/>
        <v>7082</v>
      </c>
      <c r="CH398" s="20">
        <v>1172</v>
      </c>
      <c r="CI398" s="20">
        <v>453</v>
      </c>
      <c r="CJ398" s="21">
        <f t="shared" si="3066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3067"/>
        <v>70812</v>
      </c>
      <c r="CP398" s="20">
        <v>14729</v>
      </c>
      <c r="CQ398" s="20">
        <v>830</v>
      </c>
      <c r="CR398" s="21">
        <f t="shared" si="3068"/>
        <v>15559</v>
      </c>
    </row>
    <row r="399" spans="1:96" x14ac:dyDescent="0.35">
      <c r="A399" s="14">
        <f t="shared" si="2823"/>
        <v>44305</v>
      </c>
      <c r="B399" s="9">
        <f t="shared" ref="B399" si="4905">BQ399</f>
        <v>1682961</v>
      </c>
      <c r="C399">
        <f t="shared" ref="C399" si="4906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907">-(J399-J398)+L399</f>
        <v>2</v>
      </c>
      <c r="N399" s="7">
        <f t="shared" ref="N399" si="4908">B399-C399</f>
        <v>1322827</v>
      </c>
      <c r="O399" s="4">
        <f t="shared" ref="O399" si="4909">C399/B399</f>
        <v>0.21398832177335067</v>
      </c>
      <c r="R399">
        <f t="shared" ref="R399" si="4910">C399-C398</f>
        <v>168</v>
      </c>
      <c r="S399">
        <f t="shared" ref="S399" si="4911">N399-N398</f>
        <v>944</v>
      </c>
      <c r="T399" s="8">
        <f t="shared" ref="T399" si="4912">R399/V399</f>
        <v>0.15107913669064749</v>
      </c>
      <c r="U399" s="8">
        <f t="shared" ref="U399" si="4913">SUM(R393:R399)/SUM(V393:V399)</f>
        <v>0.18950009178241448</v>
      </c>
      <c r="V399">
        <f t="shared" ref="V399" si="4914">B399-B398</f>
        <v>1112</v>
      </c>
      <c r="W399">
        <f t="shared" ref="W399" si="4915">C399-D399-E399</f>
        <v>13582</v>
      </c>
      <c r="X399" s="3">
        <f t="shared" ref="X399" si="4916">F399/W399</f>
        <v>1.5093506111029303E-2</v>
      </c>
      <c r="Y399">
        <f t="shared" ref="Y399" si="4917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918">Z399-AC399-AF399</f>
        <v>52</v>
      </c>
      <c r="AJ399">
        <f t="shared" ref="AJ399" si="4919">AA399-AD399-AG399</f>
        <v>24</v>
      </c>
      <c r="AK399">
        <f t="shared" ref="AK399" si="4920">AB399-AE399-AH399</f>
        <v>396</v>
      </c>
      <c r="AL399">
        <v>1</v>
      </c>
      <c r="AM399">
        <v>1</v>
      </c>
      <c r="AN399">
        <v>16</v>
      </c>
      <c r="AS399">
        <f t="shared" ref="AS399" si="4921">BM399-BM398</f>
        <v>2526</v>
      </c>
      <c r="AT399">
        <f t="shared" ref="AT399" si="4922">BN399-BN398</f>
        <v>136</v>
      </c>
      <c r="AU399">
        <f t="shared" ref="AU399" si="4923">AT399/AS399</f>
        <v>5.3840063341250986E-2</v>
      </c>
      <c r="AV399">
        <f t="shared" ref="AV399" si="4924">BU399-BU398</f>
        <v>7</v>
      </c>
      <c r="AW399">
        <f t="shared" ref="AW399" si="4925">BV399-BV398</f>
        <v>-4</v>
      </c>
      <c r="AX399">
        <f t="shared" ref="AX399" si="4926">CK399-CK398</f>
        <v>57</v>
      </c>
      <c r="AY399">
        <f t="shared" ref="AY399" si="4927">CL399-CL398</f>
        <v>5</v>
      </c>
      <c r="AZ399">
        <f t="shared" ref="AZ399" si="4928">CC399-CC398</f>
        <v>7</v>
      </c>
      <c r="BA399">
        <f t="shared" ref="BA399" si="4929">CD399-CD398</f>
        <v>-1</v>
      </c>
      <c r="BB399">
        <f t="shared" ref="BB399" si="4930">AW399/AV399</f>
        <v>-0.5714285714285714</v>
      </c>
      <c r="BC399">
        <f t="shared" ref="BC399" si="4931">AY399/AX399</f>
        <v>8.771929824561403E-2</v>
      </c>
      <c r="BD399">
        <f t="shared" ref="BD399" si="4932">AZ399/AY399</f>
        <v>1.4</v>
      </c>
      <c r="BE399">
        <f t="shared" ref="BE399" si="4933">SUM(AT393:AT399)/SUM(AS393:AS399)</f>
        <v>4.198971178222452E-2</v>
      </c>
      <c r="BF399">
        <f t="shared" ref="BF399" si="4934">SUM(AT386:AT399)/SUM(AS386:AS399)</f>
        <v>4.3214722043521628E-2</v>
      </c>
      <c r="BG399">
        <f t="shared" ref="BG399" si="4935">SUM(AW393:AW399)/SUM(AV393:AV399)</f>
        <v>1.8404907975460124E-2</v>
      </c>
      <c r="BH399">
        <f t="shared" ref="BH399" si="4936">SUM(AY393:AY399)/SUM(AX393:AX399)</f>
        <v>3.6786060019361085E-2</v>
      </c>
      <c r="BI399">
        <f t="shared" ref="BI399" si="4937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3061"/>
        <v>1682961</v>
      </c>
      <c r="BR399" s="20">
        <v>297594</v>
      </c>
      <c r="BS399" s="20">
        <v>62540</v>
      </c>
      <c r="BT399" s="21">
        <f t="shared" si="3062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3063"/>
        <v>12393</v>
      </c>
      <c r="BZ399" s="20">
        <v>2153</v>
      </c>
      <c r="CA399" s="20">
        <v>640</v>
      </c>
      <c r="CB399" s="21">
        <f t="shared" si="3064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3065"/>
        <v>7083</v>
      </c>
      <c r="CH399" s="20">
        <v>1172</v>
      </c>
      <c r="CI399" s="20">
        <v>453</v>
      </c>
      <c r="CJ399" s="21">
        <f t="shared" si="3066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3067"/>
        <v>70839</v>
      </c>
      <c r="CP399" s="20">
        <v>14733</v>
      </c>
      <c r="CQ399" s="20">
        <v>830</v>
      </c>
      <c r="CR399" s="21">
        <f t="shared" si="3068"/>
        <v>15563</v>
      </c>
    </row>
    <row r="400" spans="1:96" x14ac:dyDescent="0.35">
      <c r="A400" s="14">
        <f t="shared" si="2823"/>
        <v>44306</v>
      </c>
      <c r="B400" s="9">
        <f t="shared" ref="B400" si="4938">BQ400</f>
        <v>1686043</v>
      </c>
      <c r="C400">
        <f t="shared" ref="C400" si="4939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940">-(J400-J399)+L400</f>
        <v>6</v>
      </c>
      <c r="N400" s="7">
        <f t="shared" ref="N400" si="4941">B400-C400</f>
        <v>1325360</v>
      </c>
      <c r="O400" s="4">
        <f t="shared" ref="O400" si="4942">C400/B400</f>
        <v>0.21392277658398984</v>
      </c>
      <c r="R400">
        <f t="shared" ref="R400" si="4943">C400-C399</f>
        <v>549</v>
      </c>
      <c r="S400">
        <f t="shared" ref="S400" si="4944">N400-N399</f>
        <v>2533</v>
      </c>
      <c r="T400" s="8">
        <f t="shared" ref="T400" si="4945">R400/V400</f>
        <v>0.17813108371187542</v>
      </c>
      <c r="U400" s="8">
        <f t="shared" ref="U400" si="4946">SUM(R394:R400)/SUM(V394:V400)</f>
        <v>0.18671569485787662</v>
      </c>
      <c r="V400">
        <f t="shared" ref="V400" si="4947">B400-B399</f>
        <v>3082</v>
      </c>
      <c r="W400">
        <f t="shared" ref="W400" si="4948">C400-D400-E400</f>
        <v>13025</v>
      </c>
      <c r="X400" s="3">
        <f t="shared" ref="X400" si="4949">F400/W400</f>
        <v>1.6506717850287907E-2</v>
      </c>
      <c r="Y400">
        <f t="shared" ref="Y400" si="495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951">Z400-AC400-AF400</f>
        <v>47</v>
      </c>
      <c r="AJ400">
        <f t="shared" ref="AJ400:AJ401" si="4952">AA400-AD400-AG400</f>
        <v>22</v>
      </c>
      <c r="AK400">
        <f t="shared" ref="AK400:AK401" si="4953">AB400-AE400-AH400</f>
        <v>369</v>
      </c>
      <c r="AL400">
        <v>1</v>
      </c>
      <c r="AM400">
        <v>1</v>
      </c>
      <c r="AN400">
        <v>14</v>
      </c>
      <c r="AS400">
        <f t="shared" ref="AS400" si="4954">BM400-BM399</f>
        <v>16979</v>
      </c>
      <c r="AT400">
        <f t="shared" ref="AT400" si="4955">BN400-BN399</f>
        <v>595</v>
      </c>
      <c r="AU400">
        <f t="shared" ref="AU400" si="4956">AT400/AS400</f>
        <v>3.504328876847871E-2</v>
      </c>
      <c r="AV400">
        <f t="shared" ref="AV400" si="4957">BU400-BU399</f>
        <v>324</v>
      </c>
      <c r="AW400">
        <f t="shared" ref="AW400" si="4958">BV400-BV399</f>
        <v>7</v>
      </c>
      <c r="AX400">
        <f t="shared" ref="AX400" si="4959">CK400-CK399</f>
        <v>590</v>
      </c>
      <c r="AY400">
        <f t="shared" ref="AY400" si="4960">CL400-CL399</f>
        <v>18</v>
      </c>
      <c r="AZ400">
        <f t="shared" ref="AZ400" si="4961">CC400-CC399</f>
        <v>111</v>
      </c>
      <c r="BA400">
        <f t="shared" ref="BA400" si="4962">CD400-CD399</f>
        <v>2</v>
      </c>
      <c r="BB400">
        <f t="shared" ref="BB400" si="4963">AW400/AV400</f>
        <v>2.1604938271604937E-2</v>
      </c>
      <c r="BC400">
        <f t="shared" ref="BC400" si="4964">AY400/AX400</f>
        <v>3.0508474576271188E-2</v>
      </c>
      <c r="BD400">
        <f t="shared" ref="BD400" si="4965">AZ400/AY400</f>
        <v>6.166666666666667</v>
      </c>
      <c r="BE400">
        <f t="shared" ref="BE400" si="4966">SUM(AT394:AT400)/SUM(AS394:AS400)</f>
        <v>4.1558252955912429E-2</v>
      </c>
      <c r="BF400">
        <f t="shared" ref="BF400" si="4967">SUM(AT387:AT400)/SUM(AS387:AS400)</f>
        <v>4.2879429981837656E-2</v>
      </c>
      <c r="BG400">
        <f t="shared" ref="BG400" si="4968">SUM(AW394:AW400)/SUM(AV394:AV400)</f>
        <v>2.3602484472049691E-2</v>
      </c>
      <c r="BH400">
        <f t="shared" ref="BH400" si="4969">SUM(AY394:AY400)/SUM(AX394:AX400)</f>
        <v>3.8757206918641894E-2</v>
      </c>
      <c r="BI400">
        <f t="shared" ref="BI400" si="4970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3061"/>
        <v>1686043</v>
      </c>
      <c r="BR400" s="20">
        <v>298002</v>
      </c>
      <c r="BS400" s="20">
        <v>62681</v>
      </c>
      <c r="BT400" s="21">
        <f t="shared" si="3062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3063"/>
        <v>12423</v>
      </c>
      <c r="BZ400" s="20">
        <v>2158</v>
      </c>
      <c r="CA400" s="20">
        <v>640</v>
      </c>
      <c r="CB400" s="21">
        <f t="shared" si="3064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3065"/>
        <v>7095</v>
      </c>
      <c r="CH400" s="20">
        <v>1172</v>
      </c>
      <c r="CI400" s="20">
        <v>453</v>
      </c>
      <c r="CJ400" s="21">
        <f t="shared" si="3066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3067"/>
        <v>70972</v>
      </c>
      <c r="CP400" s="20">
        <v>14753</v>
      </c>
      <c r="CQ400" s="20">
        <v>830</v>
      </c>
      <c r="CR400" s="21">
        <f t="shared" si="3068"/>
        <v>15583</v>
      </c>
    </row>
    <row r="401" spans="1:96" x14ac:dyDescent="0.35">
      <c r="A401" s="14">
        <f t="shared" si="2823"/>
        <v>44307</v>
      </c>
      <c r="B401" s="9">
        <f t="shared" ref="B401" si="4971">BQ401</f>
        <v>1688663</v>
      </c>
      <c r="C401">
        <f t="shared" ref="C401" si="4972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973">-(J401-J400)+L401</f>
        <v>6</v>
      </c>
      <c r="N401" s="7">
        <f t="shared" ref="N401" si="4974">B401-C401</f>
        <v>1327479</v>
      </c>
      <c r="O401" s="4">
        <f t="shared" ref="O401" si="4975">C401/B401</f>
        <v>0.21388755482887942</v>
      </c>
      <c r="R401">
        <f t="shared" ref="R401" si="4976">C401-C400</f>
        <v>501</v>
      </c>
      <c r="S401">
        <f t="shared" ref="S401" si="4977">N401-N400</f>
        <v>2119</v>
      </c>
      <c r="T401" s="8">
        <f t="shared" ref="T401" si="4978">R401/V401</f>
        <v>0.19122137404580153</v>
      </c>
      <c r="U401" s="8">
        <f t="shared" ref="U401" si="4979">SUM(R395:R401)/SUM(V395:V401)</f>
        <v>0.18195398864654916</v>
      </c>
      <c r="V401">
        <f t="shared" ref="V401" si="4980">B401-B400</f>
        <v>2620</v>
      </c>
      <c r="W401">
        <f t="shared" ref="W401" si="4981">C401-D401-E401</f>
        <v>12892</v>
      </c>
      <c r="X401" s="3">
        <f t="shared" ref="X401" si="4982">F401/W401</f>
        <v>1.6987278932671424E-2</v>
      </c>
      <c r="Y401">
        <f t="shared" ref="Y401" si="4983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951"/>
        <v>51</v>
      </c>
      <c r="AJ401">
        <f t="shared" si="4952"/>
        <v>21</v>
      </c>
      <c r="AK401">
        <f t="shared" si="4953"/>
        <v>376</v>
      </c>
      <c r="AL401">
        <v>1</v>
      </c>
      <c r="AM401">
        <v>1</v>
      </c>
      <c r="AN401">
        <v>15</v>
      </c>
      <c r="AS401">
        <f t="shared" ref="AS401" si="4984">BM401-BM400</f>
        <v>12553</v>
      </c>
      <c r="AT401">
        <f t="shared" ref="AT401" si="4985">BN401-BN400</f>
        <v>579</v>
      </c>
      <c r="AU401">
        <f t="shared" ref="AU401" si="4986">AT401/AS401</f>
        <v>4.6124432406596035E-2</v>
      </c>
      <c r="AV401">
        <f t="shared" ref="AV401" si="4987">BU401-BU400</f>
        <v>80</v>
      </c>
      <c r="AW401">
        <f t="shared" ref="AW401" si="4988">BV401-BV400</f>
        <v>3</v>
      </c>
      <c r="AX401">
        <f t="shared" ref="AX401" si="4989">CK401-CK400</f>
        <v>514</v>
      </c>
      <c r="AY401">
        <f t="shared" ref="AY401" si="4990">CL401-CL400</f>
        <v>15</v>
      </c>
      <c r="AZ401">
        <f t="shared" ref="AZ401" si="4991">CC401-CC400</f>
        <v>95</v>
      </c>
      <c r="BA401">
        <f t="shared" ref="BA401" si="4992">CD401-CD400</f>
        <v>0</v>
      </c>
      <c r="BB401">
        <f t="shared" ref="BB401" si="4993">AW401/AV401</f>
        <v>3.7499999999999999E-2</v>
      </c>
      <c r="BC401">
        <f t="shared" ref="BC401" si="4994">AY401/AX401</f>
        <v>2.9182879377431907E-2</v>
      </c>
      <c r="BD401">
        <f t="shared" ref="BD401" si="4995">AZ401/AY401</f>
        <v>6.333333333333333</v>
      </c>
      <c r="BE401">
        <f t="shared" ref="BE401" si="4996">SUM(AT395:AT401)/SUM(AS395:AS401)</f>
        <v>4.1694208572736056E-2</v>
      </c>
      <c r="BF401">
        <f t="shared" ref="BF401" si="4997">SUM(AT388:AT401)/SUM(AS388:AS401)</f>
        <v>4.311057724229931E-2</v>
      </c>
      <c r="BG401">
        <f t="shared" ref="BG401" si="4998">SUM(AW395:AW401)/SUM(AV395:AV401)</f>
        <v>2.734375E-2</v>
      </c>
      <c r="BH401">
        <f t="shared" ref="BH401" si="4999">SUM(AY395:AY401)/SUM(AX395:AX401)</f>
        <v>3.6245954692556634E-2</v>
      </c>
      <c r="BI401">
        <f t="shared" ref="BI401" si="500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3061"/>
        <v>1688663</v>
      </c>
      <c r="BR401" s="20">
        <v>298376</v>
      </c>
      <c r="BS401" s="20">
        <v>62808</v>
      </c>
      <c r="BT401" s="21">
        <f t="shared" si="3062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3063"/>
        <v>12436</v>
      </c>
      <c r="BZ401" s="20">
        <v>2158</v>
      </c>
      <c r="CA401" s="20">
        <v>640</v>
      </c>
      <c r="CB401" s="21">
        <f t="shared" si="3064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3065"/>
        <v>7119</v>
      </c>
      <c r="CH401" s="20">
        <v>1172</v>
      </c>
      <c r="CI401" s="20">
        <v>454</v>
      </c>
      <c r="CJ401" s="21">
        <f t="shared" si="3066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3067"/>
        <v>71096</v>
      </c>
      <c r="CP401" s="20">
        <v>14761</v>
      </c>
      <c r="CQ401" s="20">
        <v>832</v>
      </c>
      <c r="CR401" s="21">
        <f t="shared" si="3068"/>
        <v>15593</v>
      </c>
    </row>
    <row r="402" spans="1:96" x14ac:dyDescent="0.35">
      <c r="A402" s="14">
        <f t="shared" si="2823"/>
        <v>44308</v>
      </c>
      <c r="B402" s="9">
        <f t="shared" ref="B402" si="5001">BQ402</f>
        <v>1689313</v>
      </c>
      <c r="C402">
        <f t="shared" ref="C402" si="500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5003">-(J402-J401)+L402</f>
        <v>9</v>
      </c>
      <c r="N402" s="7">
        <f t="shared" ref="N402" si="5004">B402-C402</f>
        <v>1328001</v>
      </c>
      <c r="O402" s="4">
        <f t="shared" ref="O402" si="5005">C402/B402</f>
        <v>0.21388102737621742</v>
      </c>
      <c r="R402">
        <f t="shared" ref="R402" si="5006">C402-C401</f>
        <v>128</v>
      </c>
      <c r="S402">
        <f t="shared" ref="S402" si="5007">N402-N401</f>
        <v>522</v>
      </c>
      <c r="T402" s="8">
        <f t="shared" ref="T402" si="5008">R402/V402</f>
        <v>0.19692307692307692</v>
      </c>
      <c r="U402" s="8">
        <f t="shared" ref="U402" si="5009">SUM(R396:R402)/SUM(V396:V402)</f>
        <v>0.18241606092073381</v>
      </c>
      <c r="V402">
        <f t="shared" ref="V402" si="5010">B402-B401</f>
        <v>650</v>
      </c>
      <c r="W402">
        <f t="shared" ref="W402" si="5011">C402-D402-E402</f>
        <v>12336</v>
      </c>
      <c r="X402" s="3">
        <f t="shared" ref="X402" si="5012">F402/W402</f>
        <v>1.9049935149156941E-2</v>
      </c>
      <c r="Y402">
        <f t="shared" ref="Y402" si="501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5014">Z402-AC402-AF402</f>
        <v>47</v>
      </c>
      <c r="AJ402">
        <f t="shared" ref="AJ402" si="5015">AA402-AD402-AG402</f>
        <v>20</v>
      </c>
      <c r="AK402">
        <f t="shared" ref="AK402" si="5016">AB402-AE402-AH402</f>
        <v>371</v>
      </c>
      <c r="AL402">
        <v>1</v>
      </c>
      <c r="AM402">
        <v>1</v>
      </c>
      <c r="AN402">
        <v>14</v>
      </c>
      <c r="AS402">
        <f t="shared" ref="AS402" si="5017">BM402-BM401</f>
        <v>4517</v>
      </c>
      <c r="AT402">
        <f t="shared" ref="AT402" si="5018">BN402-BN401</f>
        <v>109</v>
      </c>
      <c r="AU402">
        <f t="shared" ref="AU402" si="5019">AT402/AS402</f>
        <v>2.4131060438344034E-2</v>
      </c>
      <c r="AV402">
        <f t="shared" ref="AV402" si="5020">BU402-BU401</f>
        <v>102</v>
      </c>
      <c r="AW402">
        <f t="shared" ref="AW402" si="5021">BV402-BV401</f>
        <v>-1</v>
      </c>
      <c r="AX402">
        <f t="shared" ref="AX402" si="5022">CK402-CK401</f>
        <v>497</v>
      </c>
      <c r="AY402">
        <f t="shared" ref="AY402" si="5023">CL402-CL401</f>
        <v>26</v>
      </c>
      <c r="AZ402">
        <f t="shared" ref="AZ402" si="5024">CC402-CC401</f>
        <v>41</v>
      </c>
      <c r="BA402">
        <f t="shared" ref="BA402" si="5025">CD402-CD401</f>
        <v>1</v>
      </c>
      <c r="BB402">
        <f t="shared" ref="BB402" si="5026">AW402/AV402</f>
        <v>-9.8039215686274508E-3</v>
      </c>
      <c r="BC402">
        <f t="shared" ref="BC402" si="5027">AY402/AX402</f>
        <v>5.2313883299798795E-2</v>
      </c>
      <c r="BD402">
        <f t="shared" ref="BD402" si="5028">AZ402/AY402</f>
        <v>1.5769230769230769</v>
      </c>
      <c r="BE402">
        <f t="shared" ref="BE402" si="5029">SUM(AT396:AT402)/SUM(AS396:AS402)</f>
        <v>4.0918236961534508E-2</v>
      </c>
      <c r="BF402">
        <f t="shared" ref="BF402" si="5030">SUM(AT389:AT402)/SUM(AS389:AS402)</f>
        <v>4.2288188560345885E-2</v>
      </c>
      <c r="BG402">
        <f t="shared" ref="BG402" si="5031">SUM(AW396:AW402)/SUM(AV396:AV402)</f>
        <v>1.968503937007874E-2</v>
      </c>
      <c r="BH402">
        <f t="shared" ref="BH402" si="5032">SUM(AY396:AY402)/SUM(AX396:AX402)</f>
        <v>3.9580514208389712E-2</v>
      </c>
      <c r="BI402">
        <f t="shared" ref="BI402" si="5033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3061"/>
        <v>1689313</v>
      </c>
      <c r="BR402" s="20">
        <v>298453</v>
      </c>
      <c r="BS402" s="20">
        <v>62859</v>
      </c>
      <c r="BT402" s="21">
        <f t="shared" si="3062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3063"/>
        <v>12453</v>
      </c>
      <c r="BZ402" s="20">
        <v>2159</v>
      </c>
      <c r="CA402" s="20">
        <v>640</v>
      </c>
      <c r="CB402" s="21">
        <f t="shared" si="3064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3065"/>
        <v>7129</v>
      </c>
      <c r="CH402" s="20">
        <v>1172</v>
      </c>
      <c r="CI402" s="20">
        <v>455</v>
      </c>
      <c r="CJ402" s="21">
        <f t="shared" si="3066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3067"/>
        <v>71194</v>
      </c>
      <c r="CP402" s="20">
        <v>14771</v>
      </c>
      <c r="CQ402" s="20">
        <v>847</v>
      </c>
      <c r="CR402" s="21">
        <f t="shared" si="3068"/>
        <v>15618</v>
      </c>
    </row>
    <row r="403" spans="1:96" x14ac:dyDescent="0.35">
      <c r="A403" s="14">
        <f t="shared" si="2823"/>
        <v>44309</v>
      </c>
      <c r="B403" s="9">
        <f t="shared" ref="B403" si="5034">BQ403</f>
        <v>1694543</v>
      </c>
      <c r="C403">
        <f t="shared" ref="C403" si="5035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5036">-(J403-J402)+L403</f>
        <v>11</v>
      </c>
      <c r="N403" s="7">
        <f t="shared" ref="N403" si="5037">B403-C403</f>
        <v>1332301</v>
      </c>
      <c r="O403" s="4">
        <f t="shared" ref="O403" si="5038">C403/B403</f>
        <v>0.21376973024585388</v>
      </c>
      <c r="R403">
        <f t="shared" ref="R403" si="5039">C403-C402</f>
        <v>930</v>
      </c>
      <c r="S403">
        <f t="shared" ref="S403" si="5040">N403-N402</f>
        <v>4300</v>
      </c>
      <c r="T403" s="8">
        <f t="shared" ref="T403" si="5041">R403/V403</f>
        <v>0.17782026768642448</v>
      </c>
      <c r="U403" s="8">
        <f t="shared" ref="U403" si="5042">SUM(R397:R403)/SUM(V397:V403)</f>
        <v>0.18046733873317405</v>
      </c>
      <c r="V403">
        <f t="shared" ref="V403" si="5043">B403-B402</f>
        <v>5230</v>
      </c>
      <c r="W403">
        <f t="shared" ref="W403" si="5044">C403-D403-E403</f>
        <v>12721</v>
      </c>
      <c r="X403" s="3">
        <f t="shared" ref="X403" si="5045">F403/W403</f>
        <v>1.7058407357912114E-2</v>
      </c>
      <c r="Y403">
        <f t="shared" ref="Y403" si="5046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5047">Z403-AC403-AF403</f>
        <v>46</v>
      </c>
      <c r="AJ403">
        <f t="shared" ref="AJ403" si="5048">AA403-AD403-AG403</f>
        <v>20</v>
      </c>
      <c r="AK403">
        <f t="shared" ref="AK403" si="5049">AB403-AE403-AH403</f>
        <v>371</v>
      </c>
      <c r="AL403">
        <v>1</v>
      </c>
      <c r="AM403">
        <v>1</v>
      </c>
      <c r="AN403">
        <v>16</v>
      </c>
      <c r="AS403">
        <f t="shared" ref="AS403" si="5050">BM403-BM402</f>
        <v>27642</v>
      </c>
      <c r="AT403">
        <f t="shared" ref="AT403" si="5051">BN403-BN402</f>
        <v>1025</v>
      </c>
      <c r="AU403">
        <f t="shared" ref="AU403" si="5052">AT403/AS403</f>
        <v>3.7081253165472831E-2</v>
      </c>
      <c r="AV403">
        <f t="shared" ref="AV403" si="5053">BU403-BU402</f>
        <v>169</v>
      </c>
      <c r="AW403">
        <f t="shared" ref="AW403" si="5054">BV403-BV402</f>
        <v>4</v>
      </c>
      <c r="AX403">
        <f t="shared" ref="AX403" si="5055">CK403-CK402</f>
        <v>581</v>
      </c>
      <c r="AY403">
        <f t="shared" ref="AY403" si="5056">CL403-CL402</f>
        <v>15</v>
      </c>
      <c r="AZ403">
        <f t="shared" ref="AZ403" si="5057">CC403-CC402</f>
        <v>49</v>
      </c>
      <c r="BA403">
        <f t="shared" ref="BA403" si="5058">CD403-CD402</f>
        <v>0</v>
      </c>
      <c r="BB403">
        <f t="shared" ref="BB403" si="5059">AW403/AV403</f>
        <v>2.3668639053254437E-2</v>
      </c>
      <c r="BC403">
        <f t="shared" ref="BC403" si="5060">AY403/AX403</f>
        <v>2.5817555938037865E-2</v>
      </c>
      <c r="BD403">
        <f t="shared" ref="BD403" si="5061">AZ403/AY403</f>
        <v>3.2666666666666666</v>
      </c>
      <c r="BE403">
        <f t="shared" ref="BE403" si="5062">SUM(AT397:AT403)/SUM(AS397:AS403)</f>
        <v>3.9315265898103385E-2</v>
      </c>
      <c r="BF403">
        <f t="shared" ref="BF403" si="5063">SUM(AT390:AT403)/SUM(AS390:AS403)</f>
        <v>4.1490022172949004E-2</v>
      </c>
      <c r="BG403">
        <f t="shared" ref="BG403" si="5064">SUM(AW397:AW403)/SUM(AV397:AV403)</f>
        <v>1.2702078521939953E-2</v>
      </c>
      <c r="BH403">
        <f t="shared" ref="BH403" si="5065">SUM(AY397:AY403)/SUM(AX397:AX403)</f>
        <v>3.6557748301520546E-2</v>
      </c>
      <c r="BI403">
        <f t="shared" ref="BI403" si="5066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3061"/>
        <v>1694543</v>
      </c>
      <c r="BR403" s="20">
        <v>299179</v>
      </c>
      <c r="BS403" s="20">
        <v>63063</v>
      </c>
      <c r="BT403" s="21">
        <f t="shared" si="3062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3063"/>
        <v>12477</v>
      </c>
      <c r="BZ403" s="20">
        <v>2161</v>
      </c>
      <c r="CA403" s="20">
        <v>640</v>
      </c>
      <c r="CB403" s="21">
        <f t="shared" si="3064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3065"/>
        <v>7140</v>
      </c>
      <c r="CH403" s="20">
        <v>1172</v>
      </c>
      <c r="CI403" s="20">
        <v>455</v>
      </c>
      <c r="CJ403" s="21">
        <f t="shared" si="3066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3067"/>
        <v>71310</v>
      </c>
      <c r="CP403" s="20">
        <v>14781</v>
      </c>
      <c r="CQ403" s="20">
        <v>848</v>
      </c>
      <c r="CR403" s="21">
        <f t="shared" si="3068"/>
        <v>15629</v>
      </c>
    </row>
    <row r="404" spans="1:96" x14ac:dyDescent="0.35">
      <c r="A404" s="14">
        <f t="shared" si="2823"/>
        <v>44310</v>
      </c>
      <c r="B404" s="9">
        <f t="shared" ref="B404" si="5067">BQ404</f>
        <v>1697048</v>
      </c>
      <c r="C404">
        <f t="shared" ref="C404" si="5068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5069">-(J404-J403)+L404</f>
        <v>5</v>
      </c>
      <c r="N404" s="7">
        <f t="shared" ref="N404" si="5070">B404-C404</f>
        <v>1334370</v>
      </c>
      <c r="O404" s="4">
        <f t="shared" ref="O404" si="5071">C404/B404</f>
        <v>0.21371110304481664</v>
      </c>
      <c r="R404">
        <f t="shared" ref="R404" si="5072">C404-C403</f>
        <v>436</v>
      </c>
      <c r="S404">
        <f t="shared" ref="S404" si="5073">N404-N403</f>
        <v>2069</v>
      </c>
      <c r="T404" s="8">
        <f t="shared" ref="T404" si="5074">R404/V404</f>
        <v>0.17405189620758482</v>
      </c>
      <c r="U404" s="8">
        <f t="shared" ref="U404" si="5075">SUM(R398:R404)/SUM(V398:V404)</f>
        <v>0.17869092429945629</v>
      </c>
      <c r="V404">
        <f t="shared" ref="V404" si="5076">B404-B403</f>
        <v>2505</v>
      </c>
      <c r="W404">
        <f t="shared" ref="W404" si="5077">C404-D404-E404</f>
        <v>12638</v>
      </c>
      <c r="X404" s="3">
        <f t="shared" ref="X404" si="5078">F404/W404</f>
        <v>1.6537426808039248E-2</v>
      </c>
      <c r="Y404">
        <f t="shared" ref="Y404" si="5079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5080">Z404-AC404-AF404</f>
        <v>46</v>
      </c>
      <c r="AJ404">
        <f t="shared" ref="AJ404" si="5081">AA404-AD404-AG404</f>
        <v>20</v>
      </c>
      <c r="AK404">
        <f t="shared" ref="AK404" si="5082">AB404-AE404-AH404</f>
        <v>364</v>
      </c>
      <c r="AL404">
        <v>1</v>
      </c>
      <c r="AM404">
        <v>1</v>
      </c>
      <c r="AN404">
        <v>13</v>
      </c>
      <c r="AS404">
        <f t="shared" ref="AS404" si="5083">BM404-BM403</f>
        <v>12506</v>
      </c>
      <c r="AT404">
        <f t="shared" ref="AT404" si="5084">BN404-BN403</f>
        <v>489</v>
      </c>
      <c r="AU404">
        <f t="shared" ref="AU404" si="5085">AT404/AS404</f>
        <v>3.9101231408923715E-2</v>
      </c>
      <c r="AV404">
        <f t="shared" ref="AV404" si="5086">BU404-BU403</f>
        <v>106</v>
      </c>
      <c r="AW404">
        <f t="shared" ref="AW404" si="5087">BV404-BV403</f>
        <v>0</v>
      </c>
      <c r="AX404">
        <f t="shared" ref="AX404" si="5088">CK404-CK403</f>
        <v>597</v>
      </c>
      <c r="AY404">
        <f t="shared" ref="AY404" si="5089">CL404-CL403</f>
        <v>14</v>
      </c>
      <c r="AZ404">
        <f t="shared" ref="AZ404" si="5090">CC404-CC403</f>
        <v>133</v>
      </c>
      <c r="BA404">
        <f t="shared" ref="BA404" si="5091">CD404-CD403</f>
        <v>3</v>
      </c>
      <c r="BB404">
        <f t="shared" ref="BB404" si="5092">AW404/AV404</f>
        <v>0</v>
      </c>
      <c r="BC404">
        <f t="shared" ref="BC404" si="5093">AY404/AX404</f>
        <v>2.3450586264656615E-2</v>
      </c>
      <c r="BD404">
        <f t="shared" ref="BD404" si="5094">AZ404/AY404</f>
        <v>9.5</v>
      </c>
      <c r="BE404">
        <f t="shared" ref="BE404" si="5095">SUM(AT398:AT404)/SUM(AS398:AS404)</f>
        <v>3.9829032768719332E-2</v>
      </c>
      <c r="BF404">
        <f t="shared" ref="BF404" si="5096">SUM(AT391:AT404)/SUM(AS391:AS404)</f>
        <v>4.0917177307768331E-2</v>
      </c>
      <c r="BG404">
        <f t="shared" ref="BG404" si="5097">SUM(AW398:AW404)/SUM(AV398:AV404)</f>
        <v>9.3348891481913644E-3</v>
      </c>
      <c r="BH404">
        <f t="shared" ref="BH404" si="5098">SUM(AY398:AY404)/SUM(AX398:AX404)</f>
        <v>3.5664530509891337E-2</v>
      </c>
      <c r="BI404">
        <f t="shared" ref="BI404" si="5099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3061"/>
        <v>1697048</v>
      </c>
      <c r="BR404" s="20">
        <v>299515</v>
      </c>
      <c r="BS404" s="20">
        <v>63163</v>
      </c>
      <c r="BT404" s="21">
        <f t="shared" si="3062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3063"/>
        <v>12490</v>
      </c>
      <c r="BZ404" s="20">
        <v>2164</v>
      </c>
      <c r="CA404" s="20">
        <v>642</v>
      </c>
      <c r="CB404" s="21">
        <f t="shared" si="3064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3065"/>
        <v>7154</v>
      </c>
      <c r="CH404" s="20">
        <v>1172</v>
      </c>
      <c r="CI404" s="20">
        <v>456</v>
      </c>
      <c r="CJ404" s="21">
        <f t="shared" si="3066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3067"/>
        <v>71418</v>
      </c>
      <c r="CP404" s="20">
        <v>14793</v>
      </c>
      <c r="CQ404" s="20">
        <v>849</v>
      </c>
      <c r="CR404" s="21">
        <f t="shared" si="3068"/>
        <v>15642</v>
      </c>
    </row>
    <row r="405" spans="1:96" x14ac:dyDescent="0.35">
      <c r="A405" s="14">
        <f t="shared" si="2823"/>
        <v>44311</v>
      </c>
      <c r="B405" s="9">
        <f t="shared" ref="B405" si="5100">BQ405</f>
        <v>1697974</v>
      </c>
      <c r="C405">
        <f t="shared" ref="C405" si="5101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5102">-(J405-J404)+L405</f>
        <v>10</v>
      </c>
      <c r="N405" s="7">
        <f t="shared" ref="N405" si="5103">B405-C405</f>
        <v>1335123</v>
      </c>
      <c r="O405" s="4">
        <f t="shared" ref="O405" si="5104">C405/B405</f>
        <v>0.21369644058154011</v>
      </c>
      <c r="R405">
        <f t="shared" ref="R405" si="5105">C405-C404</f>
        <v>173</v>
      </c>
      <c r="S405">
        <f t="shared" ref="S405" si="5106">N405-N404</f>
        <v>753</v>
      </c>
      <c r="T405" s="8">
        <f t="shared" ref="T405" si="5107">R405/V405</f>
        <v>0.18682505399568033</v>
      </c>
      <c r="U405" s="8">
        <f t="shared" ref="U405" si="5108">SUM(R399:R405)/SUM(V399:V405)</f>
        <v>0.17891472868217054</v>
      </c>
      <c r="V405">
        <f t="shared" ref="V405" si="5109">B405-B404</f>
        <v>926</v>
      </c>
      <c r="W405">
        <f t="shared" ref="W405" si="5110">C405-D405-E405</f>
        <v>12575</v>
      </c>
      <c r="X405" s="3">
        <f t="shared" ref="X405" si="5111">F405/W405</f>
        <v>1.4870775347912524E-2</v>
      </c>
      <c r="Y405">
        <f t="shared" ref="Y405" si="5112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5113">Z405-AC405-AF405</f>
        <v>50</v>
      </c>
      <c r="AJ405">
        <f t="shared" ref="AJ405" si="5114">AA405-AD405-AG405</f>
        <v>21</v>
      </c>
      <c r="AK405">
        <f t="shared" ref="AK405" si="5115">AB405-AE405-AH405</f>
        <v>371</v>
      </c>
      <c r="AL405">
        <v>1</v>
      </c>
      <c r="AM405">
        <v>1</v>
      </c>
      <c r="AN405">
        <v>13</v>
      </c>
      <c r="AS405">
        <f t="shared" ref="AS405" si="5116">BM405-BM404</f>
        <v>3951</v>
      </c>
      <c r="AT405">
        <f t="shared" ref="AT405" si="5117">BN405-BN404</f>
        <v>192</v>
      </c>
      <c r="AU405">
        <f t="shared" ref="AU405" si="5118">AT405/AS405</f>
        <v>4.8595292331055431E-2</v>
      </c>
      <c r="AV405">
        <f t="shared" ref="AV405" si="5119">BU405-BU404</f>
        <v>6</v>
      </c>
      <c r="AW405">
        <f t="shared" ref="AW405" si="5120">BV405-BV404</f>
        <v>0</v>
      </c>
      <c r="AX405">
        <f t="shared" ref="AX405" si="5121">CK405-CK404</f>
        <v>101</v>
      </c>
      <c r="AY405">
        <f t="shared" ref="AY405" si="5122">CL405-CL404</f>
        <v>13</v>
      </c>
      <c r="AZ405">
        <f t="shared" ref="AZ405" si="5123">CC405-CC404</f>
        <v>11</v>
      </c>
      <c r="BA405">
        <f t="shared" ref="BA405" si="5124">CD405-CD404</f>
        <v>0</v>
      </c>
      <c r="BB405">
        <f t="shared" ref="BB405" si="5125">AW405/AV405</f>
        <v>0</v>
      </c>
      <c r="BC405">
        <f t="shared" ref="BC405" si="5126">AY405/AX405</f>
        <v>0.12871287128712872</v>
      </c>
      <c r="BD405">
        <f t="shared" ref="BD405" si="5127">AZ405/AY405</f>
        <v>0.84615384615384615</v>
      </c>
      <c r="BE405">
        <f t="shared" ref="BE405" si="5128">SUM(AT399:AT405)/SUM(AS399:AS405)</f>
        <v>3.8736147953491833E-2</v>
      </c>
      <c r="BF405">
        <f t="shared" ref="BF405" si="5129">SUM(AT392:AT405)/SUM(AS392:AS405)</f>
        <v>3.9967757103513135E-2</v>
      </c>
      <c r="BG405">
        <f t="shared" ref="BG405" si="5130">SUM(AW399:AW405)/SUM(AV399:AV405)</f>
        <v>1.1335012594458438E-2</v>
      </c>
      <c r="BH405">
        <f t="shared" ref="BH405" si="5131">SUM(AY399:AY405)/SUM(AX399:AX405)</f>
        <v>3.6091249574395641E-2</v>
      </c>
      <c r="BI405">
        <f t="shared" ref="BI405" si="5132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3061"/>
        <v>1697974</v>
      </c>
      <c r="BR405" s="20">
        <v>299670</v>
      </c>
      <c r="BS405" s="20">
        <v>63181</v>
      </c>
      <c r="BT405" s="21">
        <f t="shared" si="3062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3063"/>
        <v>12493</v>
      </c>
      <c r="BZ405" s="20">
        <v>2165</v>
      </c>
      <c r="CA405" s="20">
        <v>642</v>
      </c>
      <c r="CB405" s="21">
        <f t="shared" si="3064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3065"/>
        <v>7156</v>
      </c>
      <c r="CH405" s="20">
        <v>1172</v>
      </c>
      <c r="CI405" s="20">
        <v>456</v>
      </c>
      <c r="CJ405" s="21">
        <f t="shared" si="3066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3067"/>
        <v>71441</v>
      </c>
      <c r="CP405" s="20">
        <v>14798</v>
      </c>
      <c r="CQ405" s="20">
        <v>849</v>
      </c>
      <c r="CR405" s="21">
        <f t="shared" si="3068"/>
        <v>15647</v>
      </c>
    </row>
    <row r="406" spans="1:96" x14ac:dyDescent="0.35">
      <c r="A406" s="14">
        <f t="shared" si="2823"/>
        <v>44312</v>
      </c>
      <c r="B406" s="9">
        <f t="shared" ref="B406" si="5133">BQ406</f>
        <v>1698324</v>
      </c>
      <c r="C406">
        <f t="shared" ref="C406" si="5134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135">-(J406-J405)+L406</f>
        <v>5</v>
      </c>
      <c r="N406" s="7">
        <f t="shared" ref="N406" si="5136">B406-C406</f>
        <v>1335426</v>
      </c>
      <c r="O406" s="4">
        <f t="shared" ref="O406" si="5137">C406/B406</f>
        <v>0.21368007518000098</v>
      </c>
      <c r="R406">
        <f t="shared" ref="R406" si="5138">C406-C405</f>
        <v>47</v>
      </c>
      <c r="S406">
        <f t="shared" ref="S406" si="5139">N406-N405</f>
        <v>303</v>
      </c>
      <c r="T406" s="8">
        <f t="shared" ref="T406" si="5140">R406/V406</f>
        <v>0.13428571428571429</v>
      </c>
      <c r="U406" s="8">
        <f t="shared" ref="U406" si="5141">SUM(R400:R406)/SUM(V400:V406)</f>
        <v>0.17991277745232051</v>
      </c>
      <c r="V406">
        <f t="shared" ref="V406" si="5142">B406-B405</f>
        <v>350</v>
      </c>
      <c r="W406">
        <f t="shared" ref="W406" si="5143">C406-D406-E406</f>
        <v>12405</v>
      </c>
      <c r="X406" s="3">
        <f t="shared" ref="X406" si="5144">F406/W406</f>
        <v>1.4429665457476823E-2</v>
      </c>
      <c r="Y406">
        <f t="shared" ref="Y406" si="5145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146">Z406-AC406-AF406</f>
        <v>51</v>
      </c>
      <c r="AJ406">
        <f t="shared" ref="AJ406" si="5147">AA406-AD406-AG406</f>
        <v>20</v>
      </c>
      <c r="AK406">
        <f t="shared" ref="AK406" si="5148">AB406-AE406-AH406</f>
        <v>367</v>
      </c>
      <c r="AL406">
        <v>1</v>
      </c>
      <c r="AM406">
        <v>1</v>
      </c>
      <c r="AN406">
        <v>13</v>
      </c>
      <c r="AS406">
        <f t="shared" ref="AS406" si="5149">BM406-BM405</f>
        <v>1261</v>
      </c>
      <c r="AT406">
        <f t="shared" ref="AT406" si="5150">BN406-BN405</f>
        <v>74</v>
      </c>
      <c r="AU406">
        <f t="shared" ref="AU406" si="5151">AT406/AS406</f>
        <v>5.8683584456780333E-2</v>
      </c>
      <c r="AV406">
        <f t="shared" ref="AV406" si="5152">BU406-BU405</f>
        <v>7</v>
      </c>
      <c r="AW406">
        <f t="shared" ref="AW406" si="5153">BV406-BV405</f>
        <v>0</v>
      </c>
      <c r="AX406">
        <f t="shared" ref="AX406" si="5154">CK406-CK405</f>
        <v>108</v>
      </c>
      <c r="AY406">
        <f t="shared" ref="AY406" si="5155">CL406-CL405</f>
        <v>-4</v>
      </c>
      <c r="AZ406">
        <f t="shared" ref="AZ406" si="5156">CC406-CC405</f>
        <v>15</v>
      </c>
      <c r="BA406">
        <f t="shared" ref="BA406" si="5157">CD406-CD405</f>
        <v>0</v>
      </c>
      <c r="BB406">
        <f t="shared" ref="BB406" si="5158">AW406/AV406</f>
        <v>0</v>
      </c>
      <c r="BC406">
        <f t="shared" ref="BC406" si="5159">AY406/AX406</f>
        <v>-3.7037037037037035E-2</v>
      </c>
      <c r="BD406">
        <f t="shared" ref="BD406" si="5160">AZ406/AY406</f>
        <v>-3.75</v>
      </c>
      <c r="BE406">
        <f t="shared" ref="BE406" si="5161">SUM(AT400:AT406)/SUM(AS400:AS406)</f>
        <v>3.8572454003954211E-2</v>
      </c>
      <c r="BF406">
        <f t="shared" ref="BF406" si="5162">SUM(AT393:AT406)/SUM(AS393:AS406)</f>
        <v>4.0300746264011901E-2</v>
      </c>
      <c r="BG406">
        <f t="shared" ref="BG406" si="5163">SUM(AW400:AW406)/SUM(AV400:AV406)</f>
        <v>1.6372795969773299E-2</v>
      </c>
      <c r="BH406">
        <f t="shared" ref="BH406" si="5164">SUM(AY400:AY406)/SUM(AX400:AX406)</f>
        <v>3.246318607764391E-2</v>
      </c>
      <c r="BI406">
        <f t="shared" ref="BI406" si="5165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3061"/>
        <v>1698324</v>
      </c>
      <c r="BR406" s="20">
        <v>299702</v>
      </c>
      <c r="BS406" s="20">
        <v>63196</v>
      </c>
      <c r="BT406" s="21">
        <f t="shared" si="3062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3063"/>
        <v>12498</v>
      </c>
      <c r="BZ406" s="20">
        <v>2166</v>
      </c>
      <c r="CA406" s="20">
        <v>642</v>
      </c>
      <c r="CB406" s="21">
        <f t="shared" si="3064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3065"/>
        <v>7161</v>
      </c>
      <c r="CH406" s="20">
        <v>1172</v>
      </c>
      <c r="CI406" s="20">
        <v>456</v>
      </c>
      <c r="CJ406" s="21">
        <f t="shared" si="3066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3067"/>
        <v>71478</v>
      </c>
      <c r="CP406" s="20">
        <v>14801</v>
      </c>
      <c r="CQ406" s="20">
        <v>849</v>
      </c>
      <c r="CR406" s="21">
        <f t="shared" si="3068"/>
        <v>15650</v>
      </c>
    </row>
    <row r="407" spans="1:96" x14ac:dyDescent="0.35">
      <c r="A407" s="14">
        <f t="shared" si="2823"/>
        <v>44313</v>
      </c>
      <c r="B407" s="9">
        <f t="shared" ref="B407" si="5166">BQ407</f>
        <v>1701544</v>
      </c>
      <c r="C407">
        <f t="shared" ref="C407" si="5167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168">-(J407-J406)+L407</f>
        <v>1</v>
      </c>
      <c r="N407" s="7">
        <f t="shared" ref="N407" si="5169">B407-C407</f>
        <v>1338169</v>
      </c>
      <c r="O407" s="4">
        <f t="shared" ref="O407" si="5170">C407/B407</f>
        <v>0.21355604086641308</v>
      </c>
      <c r="R407">
        <f t="shared" ref="R407" si="5171">C407-C406</f>
        <v>477</v>
      </c>
      <c r="S407">
        <f t="shared" ref="S407" si="5172">N407-N406</f>
        <v>2743</v>
      </c>
      <c r="T407" s="8">
        <f t="shared" ref="T407" si="5173">R407/V407</f>
        <v>0.14813664596273293</v>
      </c>
      <c r="U407" s="8">
        <f t="shared" ref="U407" si="5174">SUM(R401:R407)/SUM(V401:V407)</f>
        <v>0.17366621508289787</v>
      </c>
      <c r="V407">
        <f t="shared" ref="V407" si="5175">B407-B406</f>
        <v>3220</v>
      </c>
      <c r="W407">
        <f t="shared" ref="W407" si="5176">C407-D407-E407</f>
        <v>12047</v>
      </c>
      <c r="X407" s="3">
        <f t="shared" ref="X407" si="5177">F407/W407</f>
        <v>1.5273512077695691E-2</v>
      </c>
      <c r="Y407">
        <f t="shared" ref="Y407" si="5178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179">Z407-AC407-AF407</f>
        <v>49</v>
      </c>
      <c r="AJ407">
        <f t="shared" ref="AJ407" si="5180">AA407-AD407-AG407</f>
        <v>20</v>
      </c>
      <c r="AK407">
        <f t="shared" ref="AK407" si="5181">AB407-AE407-AH407</f>
        <v>347</v>
      </c>
      <c r="AL407">
        <v>1</v>
      </c>
      <c r="AM407">
        <v>1</v>
      </c>
      <c r="AN407">
        <v>13</v>
      </c>
      <c r="AS407">
        <f t="shared" ref="AS407" si="5182">BM407-BM406</f>
        <v>14422</v>
      </c>
      <c r="AT407">
        <f t="shared" ref="AT407" si="5183">BN407-BN406</f>
        <v>496</v>
      </c>
      <c r="AU407">
        <f t="shared" ref="AU407" si="5184">AT407/AS407</f>
        <v>3.4391901261960893E-2</v>
      </c>
      <c r="AV407">
        <f t="shared" ref="AV407" si="5185">BU407-BU406</f>
        <v>83</v>
      </c>
      <c r="AW407">
        <f t="shared" ref="AW407" si="5186">BV407-BV406</f>
        <v>4</v>
      </c>
      <c r="AX407">
        <f t="shared" ref="AX407" si="5187">CK407-CK406</f>
        <v>446</v>
      </c>
      <c r="AY407">
        <f t="shared" ref="AY407" si="5188">CL407-CL406</f>
        <v>15</v>
      </c>
      <c r="AZ407">
        <f t="shared" ref="AZ407" si="5189">CC407-CC406</f>
        <v>48</v>
      </c>
      <c r="BA407">
        <f t="shared" ref="BA407" si="5190">CD407-CD406</f>
        <v>-2</v>
      </c>
      <c r="BB407">
        <f t="shared" ref="BB407" si="5191">AW407/AV407</f>
        <v>4.8192771084337352E-2</v>
      </c>
      <c r="BC407">
        <f t="shared" ref="BC407" si="5192">AY407/AX407</f>
        <v>3.3632286995515695E-2</v>
      </c>
      <c r="BD407">
        <f t="shared" ref="BD407" si="5193">AZ407/AY407</f>
        <v>3.2</v>
      </c>
      <c r="BE407">
        <f t="shared" ref="BE407" si="5194">SUM(AT401:AT407)/SUM(AS401:AS407)</f>
        <v>3.8567636496122416E-2</v>
      </c>
      <c r="BF407">
        <f t="shared" ref="BF407" si="5195">SUM(AT394:AT407)/SUM(AS394:AS407)</f>
        <v>4.0117128471373123E-2</v>
      </c>
      <c r="BG407">
        <f t="shared" ref="BG407" si="5196">SUM(AW401:AW407)/SUM(AV401:AV407)</f>
        <v>1.8083182640144666E-2</v>
      </c>
      <c r="BH407">
        <f t="shared" ref="BH407" si="5197">SUM(AY401:AY407)/SUM(AX401:AX407)</f>
        <v>3.3052039381153309E-2</v>
      </c>
      <c r="BI407">
        <f t="shared" ref="BI407" si="5198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3061"/>
        <v>1701544</v>
      </c>
      <c r="BR407" s="20">
        <v>300053</v>
      </c>
      <c r="BS407" s="20">
        <v>63322</v>
      </c>
      <c r="BT407" s="21">
        <f t="shared" si="3062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3063"/>
        <v>12515</v>
      </c>
      <c r="BZ407" s="20">
        <v>2166</v>
      </c>
      <c r="CA407" s="20">
        <v>642</v>
      </c>
      <c r="CB407" s="21">
        <f t="shared" si="3064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3065"/>
        <v>7171</v>
      </c>
      <c r="CH407" s="20">
        <v>1172</v>
      </c>
      <c r="CI407" s="20">
        <v>456</v>
      </c>
      <c r="CJ407" s="21">
        <f t="shared" si="3066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3067"/>
        <v>71578</v>
      </c>
      <c r="CP407" s="20">
        <v>14811</v>
      </c>
      <c r="CQ407" s="20">
        <v>849</v>
      </c>
      <c r="CR407" s="21">
        <f t="shared" si="3068"/>
        <v>15660</v>
      </c>
    </row>
    <row r="408" spans="1:96" x14ac:dyDescent="0.35">
      <c r="A408" s="14">
        <f t="shared" si="2823"/>
        <v>44314</v>
      </c>
      <c r="B408" s="9">
        <f t="shared" ref="B408" si="5199">BQ408</f>
        <v>1704202</v>
      </c>
      <c r="C408">
        <f t="shared" ref="C408" si="5200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201">-(J408-J407)+L408</f>
        <v>2</v>
      </c>
      <c r="N408" s="7">
        <f t="shared" ref="N408" si="5202">B408-C408</f>
        <v>1340359</v>
      </c>
      <c r="O408" s="4">
        <f t="shared" ref="O408" si="5203">C408/B408</f>
        <v>0.21349757833871807</v>
      </c>
      <c r="R408">
        <f t="shared" ref="R408" si="5204">C408-C407</f>
        <v>468</v>
      </c>
      <c r="S408">
        <f t="shared" ref="S408" si="5205">N408-N407</f>
        <v>2190</v>
      </c>
      <c r="T408" s="8">
        <f t="shared" ref="T408" si="5206">R408/V408</f>
        <v>0.17607223476297967</v>
      </c>
      <c r="U408" s="8">
        <f t="shared" ref="U408" si="5207">SUM(R402:R408)/SUM(V402:V408)</f>
        <v>0.17111783255035717</v>
      </c>
      <c r="V408">
        <f t="shared" ref="V408" si="5208">B408-B407</f>
        <v>2658</v>
      </c>
      <c r="W408">
        <f t="shared" ref="W408" si="5209">C408-D408-E408</f>
        <v>11937</v>
      </c>
      <c r="X408" s="3">
        <f t="shared" ref="X408" si="5210">F408/W408</f>
        <v>1.5414258188824663E-2</v>
      </c>
      <c r="Y408">
        <f t="shared" ref="Y408" si="5211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212">Z408-AC408-AF408</f>
        <v>46</v>
      </c>
      <c r="AJ408">
        <f t="shared" ref="AJ408" si="5213">AA408-AD408-AG408</f>
        <v>19</v>
      </c>
      <c r="AK408">
        <f t="shared" ref="AK408" si="5214">AB408-AE408-AH408</f>
        <v>338</v>
      </c>
      <c r="AL408">
        <v>1</v>
      </c>
      <c r="AM408">
        <v>1</v>
      </c>
      <c r="AN408">
        <v>13</v>
      </c>
      <c r="AS408">
        <f t="shared" ref="AS408" si="5215">BM408-BM407</f>
        <v>14471</v>
      </c>
      <c r="AT408">
        <f t="shared" ref="AT408" si="5216">BN408-BN407</f>
        <v>516</v>
      </c>
      <c r="AU408">
        <f t="shared" ref="AU408" si="5217">AT408/AS408</f>
        <v>3.565752194043259E-2</v>
      </c>
      <c r="AV408">
        <f t="shared" ref="AV408" si="5218">BU408-BU407</f>
        <v>100</v>
      </c>
      <c r="AW408">
        <f t="shared" ref="AW408" si="5219">BV408-BV407</f>
        <v>3</v>
      </c>
      <c r="AX408">
        <f t="shared" ref="AX408" si="5220">CK408-CK407</f>
        <v>500</v>
      </c>
      <c r="AY408">
        <f t="shared" ref="AY408" si="5221">CL408-CL407</f>
        <v>13</v>
      </c>
      <c r="AZ408">
        <f t="shared" ref="AZ408" si="5222">CC408-CC407</f>
        <v>103</v>
      </c>
      <c r="BA408">
        <f t="shared" ref="BA408" si="5223">CD408-CD407</f>
        <v>0</v>
      </c>
      <c r="BB408">
        <f t="shared" ref="BB408" si="5224">AW408/AV408</f>
        <v>0.03</v>
      </c>
      <c r="BC408">
        <f t="shared" ref="BC408" si="5225">AY408/AX408</f>
        <v>2.5999999999999999E-2</v>
      </c>
      <c r="BD408">
        <f t="shared" ref="BD408" si="5226">AZ408/AY408</f>
        <v>7.9230769230769234</v>
      </c>
      <c r="BE408">
        <f t="shared" ref="BE408" si="5227">SUM(AT402:AT408)/SUM(AS402:AS408)</f>
        <v>3.6828741906817314E-2</v>
      </c>
      <c r="BF408">
        <f t="shared" ref="BF408" si="5228">SUM(AT395:AT408)/SUM(AS395:AS408)</f>
        <v>3.9259899134897545E-2</v>
      </c>
      <c r="BG408">
        <f t="shared" ref="BG408" si="5229">SUM(AW402:AW408)/SUM(AV402:AV408)</f>
        <v>1.7452006980802792E-2</v>
      </c>
      <c r="BH408">
        <f t="shared" ref="BH408" si="5230">SUM(AY402:AY408)/SUM(AX402:AX408)</f>
        <v>3.2508833922261483E-2</v>
      </c>
      <c r="BI408">
        <f t="shared" ref="BI408" si="5231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3061"/>
        <v>1704202</v>
      </c>
      <c r="BR408" s="20">
        <v>300426</v>
      </c>
      <c r="BS408" s="20">
        <v>63417</v>
      </c>
      <c r="BT408" s="21">
        <f t="shared" si="3062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3063"/>
        <v>12534</v>
      </c>
      <c r="BZ408" s="20">
        <v>2167</v>
      </c>
      <c r="CA408" s="20">
        <v>643</v>
      </c>
      <c r="CB408" s="21">
        <f t="shared" si="3064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3065"/>
        <v>7187</v>
      </c>
      <c r="CH408" s="20">
        <v>1172</v>
      </c>
      <c r="CI408" s="20">
        <v>456</v>
      </c>
      <c r="CJ408" s="21">
        <f t="shared" si="3066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3067"/>
        <v>71672</v>
      </c>
      <c r="CP408" s="20">
        <v>14824</v>
      </c>
      <c r="CQ408" s="20">
        <v>850</v>
      </c>
      <c r="CR408" s="21">
        <f t="shared" si="3068"/>
        <v>15674</v>
      </c>
    </row>
    <row r="409" spans="1:96" x14ac:dyDescent="0.35">
      <c r="A409" s="14">
        <f t="shared" si="2823"/>
        <v>44315</v>
      </c>
      <c r="B409" s="9">
        <f t="shared" ref="B409" si="5232">BQ409</f>
        <v>1707371</v>
      </c>
      <c r="C409">
        <f t="shared" ref="C409" si="5233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234">-(J409-J408)+L409</f>
        <v>8</v>
      </c>
      <c r="N409" s="7">
        <f t="shared" ref="N409" si="5235">B409-C409</f>
        <v>1342968</v>
      </c>
      <c r="O409" s="4">
        <f t="shared" ref="O409" si="5236">C409/B409</f>
        <v>0.2134293015402042</v>
      </c>
      <c r="R409">
        <f t="shared" ref="R409" si="5237">C409-C408</f>
        <v>560</v>
      </c>
      <c r="S409">
        <f t="shared" ref="S409" si="5238">N409-N408</f>
        <v>2609</v>
      </c>
      <c r="T409" s="8">
        <f t="shared" ref="T409" si="5239">R409/V409</f>
        <v>0.17671189649731778</v>
      </c>
      <c r="U409" s="8">
        <f t="shared" ref="U409" si="5240">SUM(R403:R409)/SUM(V403:V409)</f>
        <v>0.17117067227821464</v>
      </c>
      <c r="V409">
        <f t="shared" ref="V409" si="5241">B409-B408</f>
        <v>3169</v>
      </c>
      <c r="W409">
        <f t="shared" ref="W409" si="5242">C409-D409-E409</f>
        <v>11864</v>
      </c>
      <c r="X409" s="3">
        <f t="shared" ref="X409" si="5243">F409/W409</f>
        <v>1.5509103169251517E-2</v>
      </c>
      <c r="Y409">
        <f t="shared" ref="Y409" si="5244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245">Z409-AC409-AF409</f>
        <v>46</v>
      </c>
      <c r="AJ409">
        <f t="shared" ref="AJ409" si="5246">AA409-AD409-AG409</f>
        <v>18</v>
      </c>
      <c r="AK409">
        <f t="shared" ref="AK409" si="5247">AB409-AE409-AH409</f>
        <v>342</v>
      </c>
      <c r="AL409">
        <v>1</v>
      </c>
      <c r="AM409">
        <v>1</v>
      </c>
      <c r="AN409">
        <v>13</v>
      </c>
      <c r="AS409">
        <f t="shared" ref="AS409" si="5248">BM409-BM408</f>
        <v>17153</v>
      </c>
      <c r="AT409">
        <f t="shared" ref="AT409" si="5249">BN409-BN408</f>
        <v>618</v>
      </c>
      <c r="AU409">
        <f t="shared" ref="AU409" si="5250">AT409/AS409</f>
        <v>3.6028683029207718E-2</v>
      </c>
      <c r="AV409">
        <f t="shared" ref="AV409" si="5251">BU409-BU408</f>
        <v>104</v>
      </c>
      <c r="AW409">
        <f t="shared" ref="AW409" si="5252">BV409-BV408</f>
        <v>1</v>
      </c>
      <c r="AX409">
        <f t="shared" ref="AX409" si="5253">CK409-CK408</f>
        <v>675</v>
      </c>
      <c r="AY409">
        <f t="shared" ref="AY409" si="5254">CL409-CL408</f>
        <v>24</v>
      </c>
      <c r="AZ409">
        <f t="shared" ref="AZ409" si="5255">CC409-CC408</f>
        <v>67</v>
      </c>
      <c r="BA409">
        <f t="shared" ref="BA409" si="5256">CD409-CD408</f>
        <v>3</v>
      </c>
      <c r="BB409">
        <f t="shared" ref="BB409" si="5257">AW409/AV409</f>
        <v>9.6153846153846159E-3</v>
      </c>
      <c r="BC409">
        <f t="shared" ref="BC409" si="5258">AY409/AX409</f>
        <v>3.5555555555555556E-2</v>
      </c>
      <c r="BD409">
        <f t="shared" ref="BD409" si="5259">AZ409/AY409</f>
        <v>2.7916666666666665</v>
      </c>
      <c r="BE409">
        <f t="shared" ref="BE409" si="5260">SUM(AT403:AT409)/SUM(AS403:AS409)</f>
        <v>3.7306084939719493E-2</v>
      </c>
      <c r="BF409">
        <f t="shared" ref="BF409" si="5261">SUM(AT396:AT409)/SUM(AS396:AS409)</f>
        <v>3.8848099916610764E-2</v>
      </c>
      <c r="BG409">
        <f t="shared" ref="BG409" si="5262">SUM(AW403:AW409)/SUM(AV403:AV409)</f>
        <v>2.0869565217391306E-2</v>
      </c>
      <c r="BH409">
        <f t="shared" ref="BH409" si="5263">SUM(AY403:AY409)/SUM(AX403:AX409)</f>
        <v>2.9920212765957448E-2</v>
      </c>
      <c r="BI409">
        <f t="shared" ref="BI409" si="5264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3061"/>
        <v>1707371</v>
      </c>
      <c r="BR409" s="20">
        <v>300851</v>
      </c>
      <c r="BS409" s="20">
        <v>63552</v>
      </c>
      <c r="BT409" s="21">
        <f t="shared" si="3062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3063"/>
        <v>12545</v>
      </c>
      <c r="BZ409" s="20">
        <v>2169</v>
      </c>
      <c r="CA409" s="20">
        <v>643</v>
      </c>
      <c r="CB409" s="21">
        <f t="shared" si="3064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3065"/>
        <v>7202</v>
      </c>
      <c r="CH409" s="20">
        <v>1173</v>
      </c>
      <c r="CI409" s="20">
        <v>456</v>
      </c>
      <c r="CJ409" s="21">
        <f t="shared" si="3066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3067"/>
        <v>71777</v>
      </c>
      <c r="CP409" s="20">
        <v>14837</v>
      </c>
      <c r="CQ409" s="20">
        <v>851</v>
      </c>
      <c r="CR409" s="21">
        <f t="shared" si="3068"/>
        <v>15688</v>
      </c>
    </row>
    <row r="410" spans="1:96" x14ac:dyDescent="0.35">
      <c r="A410" s="14">
        <f t="shared" si="2823"/>
        <v>44316</v>
      </c>
      <c r="B410" s="9">
        <f t="shared" ref="B410" si="5265">BQ410</f>
        <v>1709631</v>
      </c>
      <c r="C410">
        <f t="shared" ref="C410" si="5266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267">-(J410-J409)+L410</f>
        <v>5</v>
      </c>
      <c r="N410" s="7">
        <f t="shared" ref="N410" si="5268">B410-C410</f>
        <v>1344942</v>
      </c>
      <c r="O410" s="4">
        <f t="shared" ref="O410" si="5269">C410/B410</f>
        <v>0.21331445206597213</v>
      </c>
      <c r="R410">
        <f t="shared" ref="R410" si="5270">C410-C409</f>
        <v>286</v>
      </c>
      <c r="S410">
        <f t="shared" ref="S410" si="5271">N410-N409</f>
        <v>1974</v>
      </c>
      <c r="T410" s="8">
        <f t="shared" ref="T410" si="5272">R410/V410</f>
        <v>0.12654867256637167</v>
      </c>
      <c r="U410" s="8">
        <f t="shared" ref="U410" si="5273">SUM(R404:R410)/SUM(V404:V410)</f>
        <v>0.16218186638388124</v>
      </c>
      <c r="V410">
        <f t="shared" ref="V410" si="5274">B410-B409</f>
        <v>2260</v>
      </c>
      <c r="W410">
        <f t="shared" ref="W410" si="5275">C410-D410-E410</f>
        <v>11563</v>
      </c>
      <c r="X410" s="3">
        <f t="shared" ref="X410" si="5276">F410/W410</f>
        <v>1.6518204618178673E-2</v>
      </c>
      <c r="Y410">
        <f t="shared" ref="Y410" si="5277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278">Z410-AC410-AF410</f>
        <v>45</v>
      </c>
      <c r="AJ410">
        <f t="shared" ref="AJ410" si="5279">AA410-AD410-AG410</f>
        <v>19</v>
      </c>
      <c r="AK410">
        <f t="shared" ref="AK410" si="5280">AB410-AE410-AH410</f>
        <v>338</v>
      </c>
      <c r="AL410">
        <v>0</v>
      </c>
      <c r="AM410">
        <v>0</v>
      </c>
      <c r="AN410">
        <v>3</v>
      </c>
      <c r="AS410">
        <f t="shared" ref="AS410" si="5281">BM410-BM409</f>
        <v>8764</v>
      </c>
      <c r="AT410">
        <f t="shared" ref="AT410" si="5282">BN410-BN409</f>
        <v>309</v>
      </c>
      <c r="AU410">
        <f t="shared" ref="AU410" si="5283">AT410/AS410</f>
        <v>3.5257873117298034E-2</v>
      </c>
      <c r="AV410">
        <f t="shared" ref="AV410" si="5284">BU410-BU409</f>
        <v>48</v>
      </c>
      <c r="AW410">
        <f t="shared" ref="AW410" si="5285">BV410-BV409</f>
        <v>0</v>
      </c>
      <c r="AX410">
        <f t="shared" ref="AX410" si="5286">CK410-CK409</f>
        <v>295</v>
      </c>
      <c r="AY410">
        <f t="shared" ref="AY410" si="5287">CL410-CL409</f>
        <v>4</v>
      </c>
      <c r="AZ410">
        <f t="shared" ref="AZ410" si="5288">CC410-CC409</f>
        <v>29</v>
      </c>
      <c r="BA410">
        <f t="shared" ref="BA410" si="5289">CD410-CD409</f>
        <v>2</v>
      </c>
      <c r="BB410">
        <f t="shared" ref="BB410" si="5290">AW410/AV410</f>
        <v>0</v>
      </c>
      <c r="BC410">
        <f t="shared" ref="BC410" si="5291">AY410/AX410</f>
        <v>1.3559322033898305E-2</v>
      </c>
      <c r="BD410">
        <f t="shared" ref="BD410" si="5292">AZ410/AY410</f>
        <v>7.25</v>
      </c>
      <c r="BE410">
        <f t="shared" ref="BE410" si="5293">SUM(AT404:AT410)/SUM(AS404:AS410)</f>
        <v>3.7144275314361347E-2</v>
      </c>
      <c r="BF410">
        <f t="shared" ref="BF410" si="5294">SUM(AT397:AT410)/SUM(AS397:AS410)</f>
        <v>3.8322318635859144E-2</v>
      </c>
      <c r="BG410">
        <f t="shared" ref="BG410" si="5295">SUM(AW404:AW410)/SUM(AV404:AV410)</f>
        <v>1.7621145374449341E-2</v>
      </c>
      <c r="BH410">
        <f t="shared" ref="BH410" si="5296">SUM(AY404:AY410)/SUM(AX404:AX410)</f>
        <v>2.9022777369581192E-2</v>
      </c>
      <c r="BI410">
        <f t="shared" ref="BI410" si="5297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3061"/>
        <v>1709631</v>
      </c>
      <c r="BR410" s="20">
        <v>301072</v>
      </c>
      <c r="BS410" s="20">
        <v>63617</v>
      </c>
      <c r="BT410" s="21">
        <f t="shared" si="3062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3063"/>
        <v>12556</v>
      </c>
      <c r="BZ410" s="20">
        <v>2170</v>
      </c>
      <c r="CA410" s="20">
        <v>644</v>
      </c>
      <c r="CB410" s="21">
        <f t="shared" si="3064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3065"/>
        <v>7209</v>
      </c>
      <c r="CH410" s="20">
        <v>1175</v>
      </c>
      <c r="CI410" s="20">
        <v>456</v>
      </c>
      <c r="CJ410" s="21">
        <f t="shared" si="3066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3067"/>
        <v>71835</v>
      </c>
      <c r="CP410" s="20">
        <v>14843</v>
      </c>
      <c r="CQ410" s="20">
        <v>851</v>
      </c>
      <c r="CR410" s="21">
        <f t="shared" si="3068"/>
        <v>15694</v>
      </c>
    </row>
    <row r="411" spans="1:96" x14ac:dyDescent="0.35">
      <c r="A411" s="14">
        <f t="shared" si="2823"/>
        <v>44317</v>
      </c>
      <c r="B411" s="9">
        <f t="shared" ref="B411" si="5298">BQ411</f>
        <v>1712154</v>
      </c>
      <c r="C411">
        <f t="shared" ref="C411" si="5299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300">-(J411-J410)+L411</f>
        <v>9</v>
      </c>
      <c r="N411" s="7">
        <f t="shared" ref="N411" si="5301">B411-C411</f>
        <v>1346990</v>
      </c>
      <c r="O411" s="4">
        <f t="shared" ref="O411" si="5302">C411/B411</f>
        <v>0.21327754395924667</v>
      </c>
      <c r="R411">
        <f t="shared" ref="R411" si="5303">C411-C410</f>
        <v>475</v>
      </c>
      <c r="S411">
        <f t="shared" ref="S411" si="5304">N411-N410</f>
        <v>2048</v>
      </c>
      <c r="T411" s="8">
        <f t="shared" ref="T411" si="5305">R411/V411</f>
        <v>0.18826793499801822</v>
      </c>
      <c r="U411" s="8">
        <f t="shared" ref="U411" si="5306">SUM(R405:R411)/SUM(V405:V411)</f>
        <v>0.1645703693896465</v>
      </c>
      <c r="V411">
        <f t="shared" ref="V411" si="5307">B411-B410</f>
        <v>2523</v>
      </c>
      <c r="W411">
        <f t="shared" ref="W411" si="5308">C411-D411-E411</f>
        <v>11501</v>
      </c>
      <c r="X411" s="3">
        <f t="shared" ref="X411" si="5309">F411/W411</f>
        <v>1.6433353621424222E-2</v>
      </c>
      <c r="Y411">
        <f t="shared" ref="Y411" si="5310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311">Z411-AC411-AF411</f>
        <v>47</v>
      </c>
      <c r="AJ411">
        <f t="shared" ref="AJ411" si="5312">AA411-AD411-AG411</f>
        <v>21</v>
      </c>
      <c r="AK411">
        <f t="shared" ref="AK411" si="5313">AB411-AE411-AH411</f>
        <v>341</v>
      </c>
      <c r="AL411">
        <v>0</v>
      </c>
      <c r="AM411">
        <v>0</v>
      </c>
      <c r="AN411">
        <v>3</v>
      </c>
      <c r="AS411">
        <f t="shared" ref="AS411" si="5314">BM411-BM410</f>
        <v>14588</v>
      </c>
      <c r="AT411">
        <f t="shared" ref="AT411" si="5315">BN411-BN410</f>
        <v>510</v>
      </c>
      <c r="AU411">
        <f t="shared" ref="AU411" si="5316">AT411/AS411</f>
        <v>3.496024129421442E-2</v>
      </c>
      <c r="AV411">
        <f t="shared" ref="AV411" si="5317">BU411-BU410</f>
        <v>72</v>
      </c>
      <c r="AW411">
        <f t="shared" ref="AW411" si="5318">BV411-BV410</f>
        <v>6</v>
      </c>
      <c r="AX411">
        <f t="shared" ref="AX411" si="5319">CK411-CK410</f>
        <v>648</v>
      </c>
      <c r="AY411">
        <f t="shared" ref="AY411" si="5320">CL411-CL410</f>
        <v>21</v>
      </c>
      <c r="AZ411">
        <f t="shared" ref="AZ411" si="5321">CC411-CC410</f>
        <v>52</v>
      </c>
      <c r="BA411">
        <f t="shared" ref="BA411" si="5322">CD411-CD410</f>
        <v>1</v>
      </c>
      <c r="BB411">
        <f t="shared" ref="BB411" si="5323">AW411/AV411</f>
        <v>8.3333333333333329E-2</v>
      </c>
      <c r="BC411">
        <f t="shared" ref="BC411" si="5324">AY411/AX411</f>
        <v>3.2407407407407406E-2</v>
      </c>
      <c r="BD411">
        <f t="shared" ref="BD411" si="5325">AZ411/AY411</f>
        <v>2.4761904761904763</v>
      </c>
      <c r="BE411">
        <f t="shared" ref="BE411" si="5326">SUM(AT405:AT411)/SUM(AS405:AS411)</f>
        <v>3.6389223964616003E-2</v>
      </c>
      <c r="BF411">
        <f t="shared" ref="BF411" si="5327">SUM(AT398:AT411)/SUM(AS398:AS411)</f>
        <v>3.8313701177929323E-2</v>
      </c>
      <c r="BG411">
        <f t="shared" ref="BG411" si="5328">SUM(AW405:AW411)/SUM(AV405:AV411)</f>
        <v>3.3333333333333333E-2</v>
      </c>
      <c r="BH411">
        <f t="shared" ref="BH411" si="5329">SUM(AY405:AY411)/SUM(AX405:AX411)</f>
        <v>3.1013342949873783E-2</v>
      </c>
      <c r="BI411">
        <f t="shared" ref="BI411" si="533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3061"/>
        <v>1712154</v>
      </c>
      <c r="BR411" s="20">
        <v>301411</v>
      </c>
      <c r="BS411" s="20">
        <v>63753</v>
      </c>
      <c r="BT411" s="21">
        <f t="shared" si="3062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3063"/>
        <v>12569</v>
      </c>
      <c r="BZ411" s="20">
        <v>2172</v>
      </c>
      <c r="CA411" s="20">
        <v>644</v>
      </c>
      <c r="CB411" s="21">
        <f t="shared" si="3064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3065"/>
        <v>7218</v>
      </c>
      <c r="CH411" s="20">
        <v>1176</v>
      </c>
      <c r="CI411" s="20">
        <v>457</v>
      </c>
      <c r="CJ411" s="21">
        <f t="shared" si="3066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3067"/>
        <v>71940</v>
      </c>
      <c r="CP411" s="20">
        <v>14859</v>
      </c>
      <c r="CQ411" s="20">
        <v>855</v>
      </c>
      <c r="CR411" s="21">
        <f t="shared" si="3068"/>
        <v>15714</v>
      </c>
    </row>
    <row r="412" spans="1:96" x14ac:dyDescent="0.35">
      <c r="A412" s="14">
        <f t="shared" si="2823"/>
        <v>44318</v>
      </c>
      <c r="B412" s="9">
        <f t="shared" ref="B412" si="5331">BQ412</f>
        <v>1713817</v>
      </c>
      <c r="C412">
        <f t="shared" ref="C412" si="533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333">-(J412-J411)+L412</f>
        <v>7</v>
      </c>
      <c r="N412" s="7">
        <f t="shared" ref="N412" si="5334">B412-C412</f>
        <v>1348327</v>
      </c>
      <c r="O412" s="4">
        <f t="shared" ref="O412" si="5335">C412/B412</f>
        <v>0.2132608090595437</v>
      </c>
      <c r="R412">
        <f t="shared" ref="R412" si="5336">C412-C411</f>
        <v>326</v>
      </c>
      <c r="S412">
        <f t="shared" ref="S412" si="5337">N412-N411</f>
        <v>1337</v>
      </c>
      <c r="T412" s="8">
        <f t="shared" ref="T412" si="5338">R412/V412</f>
        <v>0.19603126879134095</v>
      </c>
      <c r="U412" s="8">
        <f t="shared" ref="U412" si="5339">SUM(R406:R412)/SUM(V406:V412)</f>
        <v>0.1665719876286057</v>
      </c>
      <c r="V412">
        <f t="shared" ref="V412" si="5340">B412-B411</f>
        <v>1663</v>
      </c>
      <c r="W412">
        <f t="shared" ref="W412" si="5341">C412-D412-E412</f>
        <v>11572</v>
      </c>
      <c r="X412" s="3">
        <f t="shared" ref="X412" si="5342">F412/W412</f>
        <v>1.5468371932250259E-2</v>
      </c>
      <c r="Y412">
        <f t="shared" ref="Y412" si="534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344">Z412-AC412-AF412</f>
        <v>49</v>
      </c>
      <c r="AJ412">
        <f t="shared" ref="AJ412" si="5345">AA412-AD412-AG412</f>
        <v>22</v>
      </c>
      <c r="AK412">
        <f t="shared" ref="AK412" si="5346">AB412-AE412-AH412</f>
        <v>350</v>
      </c>
      <c r="AL412">
        <v>0</v>
      </c>
      <c r="AM412">
        <v>0</v>
      </c>
      <c r="AN412">
        <v>3</v>
      </c>
      <c r="AS412">
        <f t="shared" ref="AS412" si="5347">BM412-BM411</f>
        <v>5784</v>
      </c>
      <c r="AT412">
        <f t="shared" ref="AT412" si="5348">BN412-BN411</f>
        <v>369</v>
      </c>
      <c r="AU412">
        <f t="shared" ref="AU412" si="5349">AT412/AS412</f>
        <v>6.3796680497925307E-2</v>
      </c>
      <c r="AV412">
        <f t="shared" ref="AV412" si="5350">BU412-BU411</f>
        <v>22</v>
      </c>
      <c r="AW412">
        <f t="shared" ref="AW412" si="5351">BV412-BV411</f>
        <v>0</v>
      </c>
      <c r="AX412">
        <f t="shared" ref="AX412" si="5352">CK412-CK411</f>
        <v>0</v>
      </c>
      <c r="AY412">
        <f t="shared" ref="AY412" si="5353">CL412-CL411</f>
        <v>0</v>
      </c>
      <c r="AZ412">
        <f t="shared" ref="AZ412" si="5354">CC412-CC411</f>
        <v>15</v>
      </c>
      <c r="BA412">
        <f t="shared" ref="BA412" si="5355">CD412-CD411</f>
        <v>3</v>
      </c>
      <c r="BB412">
        <f t="shared" ref="BB412" si="5356">AW412/AV412</f>
        <v>0</v>
      </c>
      <c r="BC412" t="e">
        <f t="shared" ref="BC412" si="5357">AY412/AX412</f>
        <v>#DIV/0!</v>
      </c>
      <c r="BD412" t="e">
        <f t="shared" ref="BD412" si="5358">AZ412/AY412</f>
        <v>#DIV/0!</v>
      </c>
      <c r="BE412">
        <f t="shared" ref="BE412" si="5359">SUM(AT406:AT412)/SUM(AS406:AS412)</f>
        <v>3.7832110199756679E-2</v>
      </c>
      <c r="BF412">
        <f t="shared" ref="BF412" si="5360">SUM(AT399:AT412)/SUM(AS399:AS412)</f>
        <v>3.8296301482334823E-2</v>
      </c>
      <c r="BG412">
        <f t="shared" ref="BG412" si="5361">SUM(AW406:AW412)/SUM(AV406:AV412)</f>
        <v>3.2110091743119268E-2</v>
      </c>
      <c r="BH412">
        <f t="shared" ref="BH412" si="5362">SUM(AY406:AY412)/SUM(AX406:AX412)</f>
        <v>2.7320359281437126E-2</v>
      </c>
      <c r="BI412">
        <f t="shared" ref="BI412" si="5363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3061"/>
        <v>1713817</v>
      </c>
      <c r="BR412" s="20">
        <v>301724</v>
      </c>
      <c r="BS412" s="20">
        <v>63766</v>
      </c>
      <c r="BT412" s="21">
        <f t="shared" si="3062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3063"/>
        <v>12577</v>
      </c>
      <c r="BZ412" s="20">
        <v>2174</v>
      </c>
      <c r="CA412" s="20">
        <v>643</v>
      </c>
      <c r="CB412" s="21">
        <f t="shared" si="3064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3065"/>
        <v>7225</v>
      </c>
      <c r="CH412" s="20">
        <v>1178</v>
      </c>
      <c r="CI412" s="20">
        <v>457</v>
      </c>
      <c r="CJ412" s="21">
        <f t="shared" si="3066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56" si="5364">SUM(CM412:CN412)</f>
        <v>71940</v>
      </c>
      <c r="CP412" s="20">
        <v>14859</v>
      </c>
      <c r="CQ412" s="20">
        <v>855</v>
      </c>
      <c r="CR412" s="21">
        <f t="shared" ref="CR412:CR456" si="5365">SUM(CP412:CQ412)</f>
        <v>15714</v>
      </c>
    </row>
    <row r="413" spans="1:96" x14ac:dyDescent="0.35">
      <c r="A413" s="14">
        <f t="shared" si="2823"/>
        <v>44319</v>
      </c>
      <c r="B413" s="9">
        <f t="shared" ref="B413" si="5366">BQ413</f>
        <v>1714601</v>
      </c>
      <c r="C413">
        <f t="shared" ref="C413" si="5367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368">-(J413-J412)+L413</f>
        <v>1</v>
      </c>
      <c r="N413" s="7">
        <f t="shared" ref="N413" si="5369">B413-C413</f>
        <v>1349010</v>
      </c>
      <c r="O413" s="4">
        <f t="shared" ref="O413" si="5370">C413/B413</f>
        <v>0.21322220155009824</v>
      </c>
      <c r="R413">
        <f t="shared" ref="R413" si="5371">C413-C412</f>
        <v>101</v>
      </c>
      <c r="S413">
        <f t="shared" ref="S413" si="5372">N413-N412</f>
        <v>683</v>
      </c>
      <c r="T413" s="8">
        <f t="shared" ref="T413" si="5373">R413/V413</f>
        <v>0.12882653061224489</v>
      </c>
      <c r="U413" s="8">
        <f t="shared" ref="U413" si="5374">SUM(R407:R413)/SUM(V407:V413)</f>
        <v>0.16544817841125514</v>
      </c>
      <c r="V413">
        <f t="shared" ref="V413" si="5375">B413-B412</f>
        <v>784</v>
      </c>
      <c r="W413">
        <f t="shared" ref="W413" si="5376">C413-D413-E413</f>
        <v>11530</v>
      </c>
      <c r="X413" s="3">
        <f t="shared" ref="X413" si="5377">F413/W413</f>
        <v>1.569817866435386E-2</v>
      </c>
      <c r="Y413">
        <f t="shared" ref="Y413" si="537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379">Z413-AC413-AF413</f>
        <v>48</v>
      </c>
      <c r="AJ413">
        <f t="shared" ref="AJ413" si="5380">AA413-AD413-AG413</f>
        <v>24</v>
      </c>
      <c r="AK413">
        <f t="shared" ref="AK413" si="5381">AB413-AE413-AH413</f>
        <v>354</v>
      </c>
      <c r="AL413">
        <v>0</v>
      </c>
      <c r="AM413">
        <v>0</v>
      </c>
      <c r="AN413">
        <v>3</v>
      </c>
      <c r="AS413">
        <f t="shared" ref="AS413" si="5382">BM413-BM412</f>
        <v>2394</v>
      </c>
      <c r="AT413">
        <f t="shared" ref="AT413" si="5383">BN413-BN412</f>
        <v>126</v>
      </c>
      <c r="AU413">
        <f t="shared" ref="AU413" si="5384">AT413/AS413</f>
        <v>5.2631578947368418E-2</v>
      </c>
      <c r="AV413">
        <f t="shared" ref="AV413" si="5385">BU413-BU412</f>
        <v>2</v>
      </c>
      <c r="AW413">
        <f t="shared" ref="AW413" si="5386">BV413-BV412</f>
        <v>0</v>
      </c>
      <c r="AX413">
        <f t="shared" ref="AX413" si="5387">CK413-CK412</f>
        <v>462</v>
      </c>
      <c r="AY413">
        <f t="shared" ref="AY413" si="5388">CL413-CL412</f>
        <v>20</v>
      </c>
      <c r="AZ413">
        <f t="shared" ref="AZ413" si="5389">CC413-CC412</f>
        <v>8</v>
      </c>
      <c r="BA413">
        <f t="shared" ref="BA413" si="5390">CD413-CD412</f>
        <v>1</v>
      </c>
      <c r="BB413">
        <f t="shared" ref="BB413" si="5391">AW413/AV413</f>
        <v>0</v>
      </c>
      <c r="BC413">
        <f t="shared" ref="BC413" si="5392">AY413/AX413</f>
        <v>4.3290043290043288E-2</v>
      </c>
      <c r="BD413">
        <f t="shared" ref="BD413" si="5393">AZ413/AY413</f>
        <v>0.4</v>
      </c>
      <c r="BE413">
        <f t="shared" ref="BE413" si="5394">SUM(AT407:AT413)/SUM(AS407:AS413)</f>
        <v>3.7949881406620603E-2</v>
      </c>
      <c r="BF413">
        <f t="shared" ref="BF413" si="5395">SUM(AT400:AT413)/SUM(AS400:AS413)</f>
        <v>3.8264802369653149E-2</v>
      </c>
      <c r="BG413">
        <f t="shared" ref="BG413" si="5396">SUM(AW407:AW413)/SUM(AV407:AV413)</f>
        <v>3.248259860788863E-2</v>
      </c>
      <c r="BH413">
        <f t="shared" ref="BH413" si="5397">SUM(AY407:AY413)/SUM(AX407:AX413)</f>
        <v>3.2055518836748183E-2</v>
      </c>
      <c r="BI413">
        <f t="shared" ref="BI413" si="5398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3061"/>
        <v>1714601</v>
      </c>
      <c r="BR413" s="20">
        <v>301809</v>
      </c>
      <c r="BS413" s="20">
        <v>63782</v>
      </c>
      <c r="BT413" s="21">
        <f t="shared" si="3062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3063"/>
        <v>12575</v>
      </c>
      <c r="BZ413" s="20">
        <v>2176</v>
      </c>
      <c r="CA413" s="20">
        <v>643</v>
      </c>
      <c r="CB413" s="21">
        <f t="shared" si="3064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3065"/>
        <v>7224</v>
      </c>
      <c r="CH413" s="20">
        <v>1178</v>
      </c>
      <c r="CI413" s="20">
        <v>457</v>
      </c>
      <c r="CJ413" s="21">
        <f t="shared" si="3066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364"/>
        <v>72023</v>
      </c>
      <c r="CP413" s="20">
        <v>14873</v>
      </c>
      <c r="CQ413" s="20">
        <v>855</v>
      </c>
      <c r="CR413" s="21">
        <f t="shared" si="5365"/>
        <v>15728</v>
      </c>
    </row>
    <row r="414" spans="1:96" x14ac:dyDescent="0.35">
      <c r="A414" s="14">
        <f t="shared" si="2823"/>
        <v>44320</v>
      </c>
      <c r="B414" s="9">
        <f t="shared" ref="B414" si="5399">BQ414</f>
        <v>1717165</v>
      </c>
      <c r="C414">
        <f t="shared" ref="C414" si="5400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401">-(J414-J413)+L414</f>
        <v>4</v>
      </c>
      <c r="N414" s="7">
        <f t="shared" ref="N414" si="5402">B414-C414</f>
        <v>1351172</v>
      </c>
      <c r="O414" s="4">
        <f t="shared" ref="O414" si="5403">C414/B414</f>
        <v>0.21313793374544671</v>
      </c>
      <c r="R414">
        <f t="shared" ref="R414" si="5404">C414-C413</f>
        <v>402</v>
      </c>
      <c r="S414">
        <f t="shared" ref="S414" si="5405">N414-N413</f>
        <v>2162</v>
      </c>
      <c r="T414" s="8">
        <f t="shared" ref="T414" si="5406">R414/V414</f>
        <v>0.15678627145085802</v>
      </c>
      <c r="U414" s="8">
        <f t="shared" ref="U414" si="5407">SUM(R408:R414)/SUM(V408:V414)</f>
        <v>0.16759490429549964</v>
      </c>
      <c r="V414">
        <f t="shared" ref="V414" si="5408">B414-B413</f>
        <v>2564</v>
      </c>
      <c r="W414">
        <f t="shared" ref="W414" si="5409">C414-D414-E414</f>
        <v>11026</v>
      </c>
      <c r="X414" s="3">
        <f t="shared" ref="X414" si="5410">F414/W414</f>
        <v>1.7685470705604934E-2</v>
      </c>
      <c r="Y414">
        <f t="shared" ref="Y414" si="5411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412">Z414-AC414-AF414</f>
        <v>45</v>
      </c>
      <c r="AJ414">
        <f t="shared" ref="AJ414" si="5413">AA414-AD414-AG414</f>
        <v>22</v>
      </c>
      <c r="AK414">
        <f t="shared" ref="AK414" si="5414">AB414-AE414-AH414</f>
        <v>329</v>
      </c>
      <c r="AL414">
        <v>0</v>
      </c>
      <c r="AM414">
        <v>0</v>
      </c>
      <c r="AN414">
        <v>2</v>
      </c>
      <c r="AS414">
        <f t="shared" ref="AS414" si="5415">BM414-BM413</f>
        <v>13812</v>
      </c>
      <c r="AT414">
        <f t="shared" ref="AT414" si="5416">BN414-BN413</f>
        <v>423</v>
      </c>
      <c r="AU414">
        <f t="shared" ref="AU414" si="5417">AT414/AS414</f>
        <v>3.0625543006081668E-2</v>
      </c>
      <c r="AV414">
        <f t="shared" ref="AV414" si="5418">BU414-BU413</f>
        <v>100</v>
      </c>
      <c r="AW414">
        <f t="shared" ref="AW414" si="5419">BV414-BV413</f>
        <v>4</v>
      </c>
      <c r="AX414">
        <f t="shared" ref="AX414" si="5420">CK414-CK413</f>
        <v>842</v>
      </c>
      <c r="AY414">
        <f t="shared" ref="AY414" si="5421">CL414-CL413</f>
        <v>9</v>
      </c>
      <c r="AZ414">
        <f t="shared" ref="AZ414" si="5422">CC414-CC413</f>
        <v>73</v>
      </c>
      <c r="BA414">
        <f t="shared" ref="BA414" si="5423">CD414-CD413</f>
        <v>-1</v>
      </c>
      <c r="BB414">
        <f t="shared" ref="BB414" si="5424">AW414/AV414</f>
        <v>0.04</v>
      </c>
      <c r="BC414">
        <f t="shared" ref="BC414" si="5425">AY414/AX414</f>
        <v>1.0688836104513063E-2</v>
      </c>
      <c r="BD414">
        <f t="shared" ref="BD414" si="5426">AZ414/AY414</f>
        <v>8.1111111111111107</v>
      </c>
      <c r="BE414">
        <f t="shared" ref="BE414" si="5427">SUM(AT408:AT414)/SUM(AS408:AS414)</f>
        <v>3.7302185380557649E-2</v>
      </c>
      <c r="BF414">
        <f t="shared" ref="BF414" si="5428">SUM(AT401:AT414)/SUM(AS401:AS414)</f>
        <v>3.793444200288653E-2</v>
      </c>
      <c r="BG414">
        <f t="shared" ref="BG414" si="5429">SUM(AW408:AW414)/SUM(AV408:AV414)</f>
        <v>3.125E-2</v>
      </c>
      <c r="BH414">
        <f t="shared" ref="BH414" si="5430">SUM(AY408:AY414)/SUM(AX408:AX414)</f>
        <v>2.6592635885447108E-2</v>
      </c>
      <c r="BI414">
        <f t="shared" ref="BI414" si="5431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3061"/>
        <v>1717165</v>
      </c>
      <c r="BR414" s="20">
        <v>302090</v>
      </c>
      <c r="BS414" s="20">
        <v>63903</v>
      </c>
      <c r="BT414" s="21">
        <f t="shared" si="3062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3063"/>
        <v>12597</v>
      </c>
      <c r="BZ414" s="20">
        <v>2177</v>
      </c>
      <c r="CA414" s="20">
        <v>645</v>
      </c>
      <c r="CB414" s="21">
        <f t="shared" si="3064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3065"/>
        <v>7239</v>
      </c>
      <c r="CH414" s="20">
        <v>1179</v>
      </c>
      <c r="CI414" s="20">
        <v>457</v>
      </c>
      <c r="CJ414" s="21">
        <f t="shared" si="3066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364"/>
        <v>72115</v>
      </c>
      <c r="CP414" s="20">
        <v>14877</v>
      </c>
      <c r="CQ414" s="20">
        <v>856</v>
      </c>
      <c r="CR414" s="21">
        <f t="shared" si="5365"/>
        <v>15733</v>
      </c>
    </row>
    <row r="415" spans="1:96" x14ac:dyDescent="0.35">
      <c r="A415" s="14">
        <f t="shared" si="2823"/>
        <v>44321</v>
      </c>
      <c r="B415" s="9">
        <f t="shared" ref="B415" si="5432">BQ415</f>
        <v>1717914</v>
      </c>
      <c r="C415">
        <f t="shared" ref="C415" si="5433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434">-(J415-J414)+L415</f>
        <v>12</v>
      </c>
      <c r="N415" s="7">
        <f t="shared" ref="N415" si="5435">B415-C415</f>
        <v>1351783</v>
      </c>
      <c r="O415" s="4">
        <f t="shared" ref="O415" si="5436">C415/B415</f>
        <v>0.21312533689113658</v>
      </c>
      <c r="R415">
        <f t="shared" ref="R415" si="5437">C415-C414</f>
        <v>138</v>
      </c>
      <c r="S415">
        <f t="shared" ref="S415" si="5438">N415-N414</f>
        <v>611</v>
      </c>
      <c r="T415" s="8">
        <f t="shared" ref="T415" si="5439">R415/V415</f>
        <v>0.18424566088117489</v>
      </c>
      <c r="U415" s="8">
        <f t="shared" ref="U415" si="5440">SUM(R409:R415)/SUM(V409:V415)</f>
        <v>0.16686114352392065</v>
      </c>
      <c r="V415">
        <f t="shared" ref="V415" si="5441">B415-B414</f>
        <v>749</v>
      </c>
      <c r="W415">
        <f t="shared" ref="W415" si="5442">C415-D415-E415</f>
        <v>11158</v>
      </c>
      <c r="X415" s="3">
        <f t="shared" ref="X415" si="5443">F415/W415</f>
        <v>1.7207384835992115E-2</v>
      </c>
      <c r="Y415">
        <f t="shared" ref="Y415" si="5444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445">Z415-AC415-AF415</f>
        <v>48</v>
      </c>
      <c r="AJ415">
        <f t="shared" ref="AJ415" si="5446">AA415-AD415-AG415</f>
        <v>23</v>
      </c>
      <c r="AK415">
        <f t="shared" ref="AK415" si="5447">AB415-AE415-AH415</f>
        <v>335</v>
      </c>
      <c r="AL415">
        <v>0</v>
      </c>
      <c r="AM415">
        <v>0</v>
      </c>
      <c r="AN415">
        <v>3</v>
      </c>
      <c r="AS415">
        <f t="shared" ref="AS415" si="5448">BM415-BM414</f>
        <v>2252</v>
      </c>
      <c r="AT415">
        <f t="shared" ref="AT415" si="5449">BN415-BN414</f>
        <v>172</v>
      </c>
      <c r="AU415">
        <f t="shared" ref="AU415" si="5450">AT415/AS415</f>
        <v>7.6376554174067496E-2</v>
      </c>
      <c r="AV415">
        <f t="shared" ref="AV415" si="5451">BU415-BU414</f>
        <v>20</v>
      </c>
      <c r="AW415">
        <f t="shared" ref="AW415" si="5452">BV415-BV414</f>
        <v>-1</v>
      </c>
      <c r="AX415">
        <f t="shared" ref="AX415" si="5453">CK415-CK414</f>
        <v>96</v>
      </c>
      <c r="AY415">
        <f t="shared" ref="AY415" si="5454">CL415-CL414</f>
        <v>-6</v>
      </c>
      <c r="AZ415">
        <f t="shared" ref="AZ415" si="5455">CC415-CC414</f>
        <v>24</v>
      </c>
      <c r="BA415">
        <f t="shared" ref="BA415" si="5456">CD415-CD414</f>
        <v>4</v>
      </c>
      <c r="BB415">
        <f t="shared" ref="BB415" si="5457">AW415/AV415</f>
        <v>-0.05</v>
      </c>
      <c r="BC415">
        <f t="shared" ref="BC415" si="5458">AY415/AX415</f>
        <v>-6.25E-2</v>
      </c>
      <c r="BD415">
        <f t="shared" ref="BD415" si="5459">AZ415/AY415</f>
        <v>-4</v>
      </c>
      <c r="BE415">
        <f t="shared" ref="BE415" si="5460">SUM(AT409:AT415)/SUM(AS409:AS415)</f>
        <v>3.9028835312833028E-2</v>
      </c>
      <c r="BF415">
        <f t="shared" ref="BF415" si="5461">SUM(AT402:AT415)/SUM(AS402:AS415)</f>
        <v>3.7821303399597259E-2</v>
      </c>
      <c r="BG415">
        <f t="shared" ref="BG415" si="5462">SUM(AW409:AW415)/SUM(AV409:AV415)</f>
        <v>2.717391304347826E-2</v>
      </c>
      <c r="BH415">
        <f t="shared" ref="BH415" si="5463">SUM(AY409:AY415)/SUM(AX409:AX415)</f>
        <v>2.3856858846918488E-2</v>
      </c>
      <c r="BI415">
        <f t="shared" ref="BI415" si="5464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3061"/>
        <v>1717914</v>
      </c>
      <c r="BR415" s="20">
        <v>302128</v>
      </c>
      <c r="BS415" s="20">
        <v>64003</v>
      </c>
      <c r="BT415" s="21">
        <f t="shared" si="3062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3063"/>
        <v>12611</v>
      </c>
      <c r="BZ415" s="20">
        <v>2177</v>
      </c>
      <c r="CA415" s="20">
        <v>646</v>
      </c>
      <c r="CB415" s="21">
        <f t="shared" si="3064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3065"/>
        <v>7249</v>
      </c>
      <c r="CH415" s="20">
        <v>1179</v>
      </c>
      <c r="CI415" s="20">
        <v>458</v>
      </c>
      <c r="CJ415" s="21">
        <f t="shared" si="3066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364"/>
        <v>72123</v>
      </c>
      <c r="CP415" s="20">
        <v>14877</v>
      </c>
      <c r="CQ415" s="20">
        <v>857</v>
      </c>
      <c r="CR415" s="21">
        <f t="shared" si="5365"/>
        <v>15734</v>
      </c>
    </row>
    <row r="416" spans="1:96" x14ac:dyDescent="0.35">
      <c r="A416" s="14">
        <f t="shared" si="2823"/>
        <v>44322</v>
      </c>
      <c r="B416" s="9">
        <f t="shared" ref="B416" si="5465">BQ416</f>
        <v>1721714</v>
      </c>
      <c r="C416">
        <f t="shared" ref="C416" si="5466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467">-(J416-J415)+L416</f>
        <v>13</v>
      </c>
      <c r="N416" s="7">
        <f t="shared" ref="N416" si="5468">B416-C416</f>
        <v>1354993</v>
      </c>
      <c r="O416" s="4">
        <f t="shared" ref="O416" si="5469">C416/B416</f>
        <v>0.21299762910680867</v>
      </c>
      <c r="R416">
        <f t="shared" ref="R416" si="5470">C416-C415</f>
        <v>590</v>
      </c>
      <c r="S416">
        <f t="shared" ref="S416" si="5471">N416-N415</f>
        <v>3210</v>
      </c>
      <c r="T416" s="8">
        <f t="shared" ref="T416" si="5472">R416/V416</f>
        <v>0.15526315789473685</v>
      </c>
      <c r="U416" s="8">
        <f t="shared" ref="U416" si="5473">SUM(R410:R416)/SUM(V410:V416)</f>
        <v>0.16161193613609426</v>
      </c>
      <c r="V416">
        <f t="shared" ref="V416" si="5474">B416-B415</f>
        <v>3800</v>
      </c>
      <c r="W416">
        <f t="shared" ref="W416" si="5475">C416-D416-E416</f>
        <v>10518</v>
      </c>
      <c r="X416" s="3">
        <f t="shared" ref="X416" si="5476">F416/W416</f>
        <v>1.787412055523864E-2</v>
      </c>
      <c r="Y416">
        <f t="shared" ref="Y416" si="5477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478">Z416-AC416-AF416</f>
        <v>45</v>
      </c>
      <c r="AJ416">
        <f t="shared" ref="AJ416" si="5479">AA416-AD416-AG416</f>
        <v>24</v>
      </c>
      <c r="AK416">
        <f t="shared" ref="AK416" si="5480">AB416-AE416-AH416</f>
        <v>287</v>
      </c>
      <c r="AL416">
        <v>2</v>
      </c>
      <c r="AM416">
        <v>2</v>
      </c>
      <c r="AN416">
        <v>8</v>
      </c>
      <c r="AS416">
        <f t="shared" ref="AS416" si="5481">BM416-BM415</f>
        <v>19712</v>
      </c>
      <c r="AT416">
        <f t="shared" ref="AT416" si="5482">BN416-BN415</f>
        <v>642</v>
      </c>
      <c r="AU416">
        <f t="shared" ref="AU416" si="5483">AT416/AS416</f>
        <v>3.2568993506493504E-2</v>
      </c>
      <c r="AV416">
        <f t="shared" ref="AV416" si="5484">BU416-BU415</f>
        <v>123</v>
      </c>
      <c r="AW416">
        <f t="shared" ref="AW416" si="5485">BV416-BV415</f>
        <v>3</v>
      </c>
      <c r="AX416">
        <f t="shared" ref="AX416" si="5486">CK416-CK415</f>
        <v>896</v>
      </c>
      <c r="AY416">
        <f t="shared" ref="AY416" si="5487">CL416-CL415</f>
        <v>29</v>
      </c>
      <c r="AZ416">
        <f t="shared" ref="AZ416" si="5488">CC416-CC415</f>
        <v>78</v>
      </c>
      <c r="BA416">
        <f t="shared" ref="BA416" si="5489">CD416-CD415</f>
        <v>2</v>
      </c>
      <c r="BB416">
        <f t="shared" ref="BB416" si="5490">AW416/AV416</f>
        <v>2.4390243902439025E-2</v>
      </c>
      <c r="BC416">
        <f t="shared" ref="BC416" si="5491">AY416/AX416</f>
        <v>3.2366071428571432E-2</v>
      </c>
      <c r="BD416">
        <f t="shared" ref="BD416" si="5492">AZ416/AY416</f>
        <v>2.6896551724137931</v>
      </c>
      <c r="BE416">
        <f t="shared" ref="BE416" si="5493">SUM(AT410:AT416)/SUM(AS410:AS416)</f>
        <v>3.7901524381184444E-2</v>
      </c>
      <c r="BF416">
        <f t="shared" ref="BF416" si="5494">SUM(AT403:AT416)/SUM(AS403:AS416)</f>
        <v>3.7558596703462878E-2</v>
      </c>
      <c r="BG416">
        <f t="shared" ref="BG416" si="5495">SUM(AW410:AW416)/SUM(AV410:AV416)</f>
        <v>3.1007751937984496E-2</v>
      </c>
      <c r="BH416">
        <f t="shared" ref="BH416" si="5496">SUM(AY410:AY416)/SUM(AX410:AX416)</f>
        <v>2.3772769373263353E-2</v>
      </c>
      <c r="BI416">
        <f t="shared" ref="BI416" si="5497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3061"/>
        <v>1721714</v>
      </c>
      <c r="BR416" s="20">
        <v>302608</v>
      </c>
      <c r="BS416" s="20">
        <v>64113</v>
      </c>
      <c r="BT416" s="21">
        <f t="shared" si="3062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3063"/>
        <v>12632</v>
      </c>
      <c r="BZ416" s="20">
        <v>2180</v>
      </c>
      <c r="CA416" s="20">
        <v>647</v>
      </c>
      <c r="CB416" s="21">
        <f t="shared" si="3064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3065"/>
        <v>7265</v>
      </c>
      <c r="CH416" s="20">
        <v>1181</v>
      </c>
      <c r="CI416" s="20">
        <v>458</v>
      </c>
      <c r="CJ416" s="21">
        <f t="shared" si="3066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364"/>
        <v>72248</v>
      </c>
      <c r="CP416" s="20">
        <v>14894</v>
      </c>
      <c r="CQ416" s="20">
        <v>857</v>
      </c>
      <c r="CR416" s="21">
        <f t="shared" si="5365"/>
        <v>15751</v>
      </c>
    </row>
    <row r="417" spans="1:96" x14ac:dyDescent="0.35">
      <c r="A417" s="14">
        <f t="shared" si="2823"/>
        <v>44323</v>
      </c>
      <c r="B417" s="9">
        <f t="shared" ref="B417" si="5498">BQ417</f>
        <v>1724185</v>
      </c>
      <c r="C417">
        <f t="shared" ref="C417" si="5499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500">-(J417-J416)+L417</f>
        <v>5</v>
      </c>
      <c r="N417" s="7">
        <f t="shared" ref="N417" si="5501">B417-C417</f>
        <v>1357016</v>
      </c>
      <c r="O417" s="4">
        <f t="shared" ref="O417" si="5502">C417/B417</f>
        <v>0.21295220640476514</v>
      </c>
      <c r="R417">
        <f t="shared" ref="R417" si="5503">C417-C416</f>
        <v>448</v>
      </c>
      <c r="S417">
        <f t="shared" ref="S417" si="5504">N417-N416</f>
        <v>2023</v>
      </c>
      <c r="T417" s="8">
        <f t="shared" ref="T417" si="5505">R417/V417</f>
        <v>0.18130311614730879</v>
      </c>
      <c r="U417" s="8">
        <f t="shared" ref="U417" si="5506">SUM(R411:R417)/SUM(V411:V417)</f>
        <v>0.17039989006458706</v>
      </c>
      <c r="V417">
        <f t="shared" ref="V417" si="5507">B417-B416</f>
        <v>2471</v>
      </c>
      <c r="W417">
        <f t="shared" ref="W417" si="5508">C417-D417-E417</f>
        <v>10407</v>
      </c>
      <c r="X417" s="3">
        <f t="shared" ref="X417" si="5509">F417/W417</f>
        <v>1.8160853271836263E-2</v>
      </c>
      <c r="Y417">
        <f t="shared" ref="Y417" si="5510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511">Z417-AC417-AF417</f>
        <v>49</v>
      </c>
      <c r="AJ417">
        <f t="shared" ref="AJ417" si="5512">AA417-AD417-AG417</f>
        <v>27</v>
      </c>
      <c r="AK417">
        <f t="shared" ref="AK417" si="5513">AB417-AE417-AH417</f>
        <v>295</v>
      </c>
      <c r="AL417">
        <v>2</v>
      </c>
      <c r="AM417">
        <v>2</v>
      </c>
      <c r="AN417">
        <v>9</v>
      </c>
      <c r="AS417">
        <f t="shared" ref="AS417" si="5514">BM417-BM416</f>
        <v>12312</v>
      </c>
      <c r="AT417">
        <f t="shared" ref="AT417" si="5515">BN417-BN416</f>
        <v>479</v>
      </c>
      <c r="AU417">
        <f t="shared" ref="AU417" si="5516">AT417/AS417</f>
        <v>3.8905133203378815E-2</v>
      </c>
      <c r="AV417">
        <f t="shared" ref="AV417" si="5517">BU417-BU416</f>
        <v>113</v>
      </c>
      <c r="AW417">
        <f t="shared" ref="AW417" si="5518">BV417-BV416</f>
        <v>5</v>
      </c>
      <c r="AX417">
        <f t="shared" ref="AX417" si="5519">CK417-CK416</f>
        <v>520</v>
      </c>
      <c r="AY417">
        <f t="shared" ref="AY417" si="5520">CL417-CL416</f>
        <v>9</v>
      </c>
      <c r="AZ417">
        <f t="shared" ref="AZ417" si="5521">CC417-CC416</f>
        <v>38</v>
      </c>
      <c r="BA417">
        <f t="shared" ref="BA417" si="5522">CD417-CD416</f>
        <v>3</v>
      </c>
      <c r="BB417">
        <f t="shared" ref="BB417" si="5523">AW417/AV417</f>
        <v>4.4247787610619468E-2</v>
      </c>
      <c r="BC417">
        <f t="shared" ref="BC417" si="5524">AY417/AX417</f>
        <v>1.7307692307692309E-2</v>
      </c>
      <c r="BD417">
        <f t="shared" ref="BD417" si="5525">AZ417/AY417</f>
        <v>4.2222222222222223</v>
      </c>
      <c r="BE417">
        <f t="shared" ref="BE417" si="5526">SUM(AT411:AT417)/SUM(AS411:AS417)</f>
        <v>3.8402913032432894E-2</v>
      </c>
      <c r="BF417">
        <f t="shared" ref="BF417" si="5527">SUM(AT404:AT417)/SUM(AS404:AS417)</f>
        <v>3.7766246809222914E-2</v>
      </c>
      <c r="BG417">
        <f t="shared" ref="BG417" si="5528">SUM(AW411:AW417)/SUM(AV411:AV417)</f>
        <v>3.7610619469026552E-2</v>
      </c>
      <c r="BH417">
        <f t="shared" ref="BH417" si="5529">SUM(AY411:AY417)/SUM(AX411:AX417)</f>
        <v>2.3672055427251731E-2</v>
      </c>
      <c r="BI417">
        <f t="shared" ref="BI417" si="5530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3061"/>
        <v>1724185</v>
      </c>
      <c r="BR417" s="20">
        <v>302961</v>
      </c>
      <c r="BS417" s="20">
        <v>64208</v>
      </c>
      <c r="BT417" s="21">
        <f t="shared" si="3062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3063"/>
        <v>12644</v>
      </c>
      <c r="BZ417" s="20">
        <v>2183</v>
      </c>
      <c r="CA417" s="20">
        <v>647</v>
      </c>
      <c r="CB417" s="21">
        <f t="shared" si="3064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3065"/>
        <v>7277</v>
      </c>
      <c r="CH417" s="20">
        <v>1185</v>
      </c>
      <c r="CI417" s="20">
        <v>458</v>
      </c>
      <c r="CJ417" s="21">
        <f t="shared" si="3066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364"/>
        <v>72359</v>
      </c>
      <c r="CP417" s="20">
        <v>14902</v>
      </c>
      <c r="CQ417" s="20">
        <v>858</v>
      </c>
      <c r="CR417" s="21">
        <f t="shared" si="5365"/>
        <v>15760</v>
      </c>
    </row>
    <row r="418" spans="1:96" x14ac:dyDescent="0.35">
      <c r="A418" s="14">
        <f t="shared" si="2823"/>
        <v>44324</v>
      </c>
      <c r="B418" s="9">
        <f t="shared" ref="B418" si="5531">BQ418</f>
        <v>1726625</v>
      </c>
      <c r="C418">
        <f t="shared" ref="C418" si="5532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533">-(J418-J417)+L418</f>
        <v>9</v>
      </c>
      <c r="N418" s="7">
        <f t="shared" ref="N418" si="5534">B418-C418</f>
        <v>1359085</v>
      </c>
      <c r="O418" s="4">
        <f t="shared" ref="O418" si="5535">C418/B418</f>
        <v>0.21286614059219575</v>
      </c>
      <c r="R418">
        <f t="shared" ref="R418" si="5536">C418-C417</f>
        <v>371</v>
      </c>
      <c r="S418">
        <f t="shared" ref="S418" si="5537">N418-N417</f>
        <v>2069</v>
      </c>
      <c r="T418" s="8">
        <f t="shared" ref="T418" si="5538">R418/V418</f>
        <v>0.15204918032786885</v>
      </c>
      <c r="U418" s="8">
        <f t="shared" ref="U418" si="5539">SUM(R412:R418)/SUM(V412:V418)</f>
        <v>0.16419044986524775</v>
      </c>
      <c r="V418">
        <f t="shared" ref="V418" si="5540">B418-B417</f>
        <v>2440</v>
      </c>
      <c r="W418">
        <f t="shared" ref="W418" si="5541">C418-D418-E418</f>
        <v>10216</v>
      </c>
      <c r="X418" s="3">
        <f t="shared" ref="X418" si="5542">F418/W418</f>
        <v>1.7227877838684416E-2</v>
      </c>
      <c r="Y418">
        <f t="shared" ref="Y418" si="554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544">Z418-AC418-AF418</f>
        <v>51</v>
      </c>
      <c r="AJ418">
        <f t="shared" ref="AJ418" si="5545">AA418-AD418-AG418</f>
        <v>27</v>
      </c>
      <c r="AK418">
        <f t="shared" ref="AK418" si="5546">AB418-AE418-AH418</f>
        <v>284</v>
      </c>
      <c r="AL418">
        <v>2</v>
      </c>
      <c r="AM418">
        <v>2</v>
      </c>
      <c r="AN418">
        <v>10</v>
      </c>
      <c r="AS418">
        <f t="shared" ref="AS418" si="5547">BM418-BM417</f>
        <v>13637</v>
      </c>
      <c r="AT418">
        <f t="shared" ref="AT418" si="5548">BN418-BN417</f>
        <v>412</v>
      </c>
      <c r="AU418">
        <f t="shared" ref="AU418" si="5549">AT418/AS418</f>
        <v>3.0211923443572632E-2</v>
      </c>
      <c r="AV418">
        <f t="shared" ref="AV418" si="5550">BU418-BU417</f>
        <v>91</v>
      </c>
      <c r="AW418">
        <f t="shared" ref="AW418" si="5551">BV418-BV417</f>
        <v>2</v>
      </c>
      <c r="AX418">
        <f t="shared" ref="AX418" si="5552">CK418-CK417</f>
        <v>553</v>
      </c>
      <c r="AY418">
        <f t="shared" ref="AY418" si="5553">CL418-CL417</f>
        <v>11</v>
      </c>
      <c r="AZ418">
        <f t="shared" ref="AZ418" si="5554">CC418-CC417</f>
        <v>56</v>
      </c>
      <c r="BA418">
        <f t="shared" ref="BA418" si="5555">CD418-CD417</f>
        <v>1</v>
      </c>
      <c r="BB418">
        <f t="shared" ref="BB418" si="5556">AW418/AV418</f>
        <v>2.197802197802198E-2</v>
      </c>
      <c r="BC418">
        <f t="shared" ref="BC418" si="5557">AY418/AX418</f>
        <v>1.9891500904159132E-2</v>
      </c>
      <c r="BD418">
        <f t="shared" ref="BD418" si="5558">AZ418/AY418</f>
        <v>5.0909090909090908</v>
      </c>
      <c r="BE418">
        <f t="shared" ref="BE418" si="5559">SUM(AT412:AT418)/SUM(AS412:AS418)</f>
        <v>3.7523425317940576E-2</v>
      </c>
      <c r="BF418">
        <f t="shared" ref="BF418" si="5560">SUM(AT405:AT418)/SUM(AS405:AS418)</f>
        <v>3.6937853341913879E-2</v>
      </c>
      <c r="BG418">
        <f t="shared" ref="BG418" si="5561">SUM(AW412:AW418)/SUM(AV412:AV418)</f>
        <v>2.7600849256900213E-2</v>
      </c>
      <c r="BH418">
        <f t="shared" ref="BH418" si="5562">SUM(AY412:AY418)/SUM(AX412:AX418)</f>
        <v>2.1371326803205699E-2</v>
      </c>
      <c r="BI418">
        <f t="shared" ref="BI418" si="5563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3061"/>
        <v>1726625</v>
      </c>
      <c r="BR418" s="20">
        <v>303258</v>
      </c>
      <c r="BS418" s="20">
        <v>64282</v>
      </c>
      <c r="BT418" s="21">
        <f t="shared" si="3062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3063"/>
        <v>12659</v>
      </c>
      <c r="BZ418" s="20">
        <v>2185</v>
      </c>
      <c r="CA418" s="20">
        <v>647</v>
      </c>
      <c r="CB418" s="21">
        <f t="shared" si="3064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3065"/>
        <v>7281</v>
      </c>
      <c r="CH418" s="20">
        <v>1187</v>
      </c>
      <c r="CI418" s="20">
        <v>458</v>
      </c>
      <c r="CJ418" s="21">
        <f t="shared" si="3066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364"/>
        <v>72468</v>
      </c>
      <c r="CP418" s="20">
        <v>14912</v>
      </c>
      <c r="CQ418" s="20">
        <v>859</v>
      </c>
      <c r="CR418" s="21">
        <f t="shared" si="5365"/>
        <v>15771</v>
      </c>
    </row>
    <row r="419" spans="1:96" x14ac:dyDescent="0.35">
      <c r="A419" s="14">
        <f t="shared" si="2823"/>
        <v>44325</v>
      </c>
      <c r="B419" s="9">
        <f t="shared" ref="B419" si="5564">BQ419</f>
        <v>1727827</v>
      </c>
      <c r="C419">
        <f t="shared" ref="C419" si="5565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566">-(J419-J418)+L419</f>
        <v>8</v>
      </c>
      <c r="N419" s="7">
        <f t="shared" ref="N419" si="5567">B419-C419</f>
        <v>1360132</v>
      </c>
      <c r="O419" s="4">
        <f t="shared" ref="O419" si="5568">C419/B419</f>
        <v>0.21280776374023558</v>
      </c>
      <c r="R419">
        <f t="shared" ref="R419" si="5569">C419-C418</f>
        <v>155</v>
      </c>
      <c r="S419">
        <f t="shared" ref="S419" si="5570">N419-N418</f>
        <v>1047</v>
      </c>
      <c r="T419" s="8">
        <f t="shared" ref="T419" si="5571">R419/V419</f>
        <v>0.12895174708818635</v>
      </c>
      <c r="U419" s="8">
        <f t="shared" ref="U419" si="5572">SUM(R413:R419)/SUM(V413:V419)</f>
        <v>0.15738758029978586</v>
      </c>
      <c r="V419">
        <f t="shared" ref="V419" si="5573">B419-B418</f>
        <v>1202</v>
      </c>
      <c r="W419">
        <f t="shared" ref="W419" si="5574">C419-D419-E419</f>
        <v>10119</v>
      </c>
      <c r="X419" s="3">
        <f t="shared" ref="X419" si="5575">F419/W419</f>
        <v>1.6800079059195571E-2</v>
      </c>
      <c r="Y419">
        <f t="shared" ref="Y419" si="5576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577">Z419-AC419-AF419</f>
        <v>51</v>
      </c>
      <c r="AJ419">
        <f t="shared" ref="AJ419" si="5578">AA419-AD419-AG419</f>
        <v>28</v>
      </c>
      <c r="AK419">
        <f t="shared" ref="AK419" si="5579">AB419-AE419-AH419</f>
        <v>289</v>
      </c>
      <c r="AL419">
        <v>2</v>
      </c>
      <c r="AM419">
        <v>2</v>
      </c>
      <c r="AN419">
        <v>10</v>
      </c>
      <c r="AS419">
        <f t="shared" ref="AS419" si="5580">BM419-BM418</f>
        <v>4554</v>
      </c>
      <c r="AT419">
        <f t="shared" ref="AT419" si="5581">BN419-BN418</f>
        <v>141</v>
      </c>
      <c r="AU419">
        <f t="shared" ref="AU419" si="5582">AT419/AS419</f>
        <v>3.0961791831357048E-2</v>
      </c>
      <c r="AV419">
        <f t="shared" ref="AV419" si="5583">BU419-BU418</f>
        <v>18</v>
      </c>
      <c r="AW419">
        <f t="shared" ref="AW419" si="5584">BV419-BV418</f>
        <v>0</v>
      </c>
      <c r="AX419">
        <f t="shared" ref="AX419" si="5585">CK419-CK418</f>
        <v>755</v>
      </c>
      <c r="AY419">
        <f t="shared" ref="AY419" si="5586">CL419-CL418</f>
        <v>6</v>
      </c>
      <c r="AZ419">
        <f t="shared" ref="AZ419" si="5587">CC419-CC418</f>
        <v>22</v>
      </c>
      <c r="BA419">
        <f t="shared" ref="BA419" si="5588">CD419-CD418</f>
        <v>3</v>
      </c>
      <c r="BB419">
        <f t="shared" ref="BB419" si="5589">AW419/AV419</f>
        <v>0</v>
      </c>
      <c r="BC419">
        <f t="shared" ref="BC419" si="5590">AY419/AX419</f>
        <v>7.9470198675496689E-3</v>
      </c>
      <c r="BD419">
        <f t="shared" ref="BD419" si="5591">AZ419/AY419</f>
        <v>3.6666666666666665</v>
      </c>
      <c r="BE419">
        <f t="shared" ref="BE419" si="5592">SUM(AT413:AT419)/SUM(AS413:AS419)</f>
        <v>3.4875424111368368E-2</v>
      </c>
      <c r="BF419">
        <f t="shared" ref="BF419" si="5593">SUM(AT406:AT419)/SUM(AS406:AS419)</f>
        <v>3.6432922627415307E-2</v>
      </c>
      <c r="BG419">
        <f t="shared" ref="BG419" si="5594">SUM(AW413:AW419)/SUM(AV413:AV419)</f>
        <v>2.7837259100642397E-2</v>
      </c>
      <c r="BH419">
        <f t="shared" ref="BH419" si="5595">SUM(AY413:AY419)/SUM(AX413:AX419)</f>
        <v>1.8913676042677012E-2</v>
      </c>
      <c r="BI419">
        <f t="shared" ref="BI419" si="5596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3061"/>
        <v>1727827</v>
      </c>
      <c r="BR419" s="20">
        <v>303384</v>
      </c>
      <c r="BS419" s="20">
        <v>64311</v>
      </c>
      <c r="BT419" s="21">
        <f t="shared" si="3062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3063"/>
        <v>12660</v>
      </c>
      <c r="BZ419" s="20">
        <v>2186</v>
      </c>
      <c r="CA419" s="20">
        <v>647</v>
      </c>
      <c r="CB419" s="21">
        <f t="shared" si="3064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3065"/>
        <v>7286</v>
      </c>
      <c r="CH419" s="20">
        <v>1187</v>
      </c>
      <c r="CI419" s="20">
        <v>459</v>
      </c>
      <c r="CJ419" s="21">
        <f t="shared" si="3066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364"/>
        <v>72508</v>
      </c>
      <c r="CP419" s="20">
        <v>14914</v>
      </c>
      <c r="CQ419" s="20">
        <v>859</v>
      </c>
      <c r="CR419" s="21">
        <f t="shared" si="5365"/>
        <v>15773</v>
      </c>
    </row>
    <row r="420" spans="1:96" x14ac:dyDescent="0.35">
      <c r="A420" s="14">
        <f t="shared" si="2823"/>
        <v>44326</v>
      </c>
      <c r="B420" s="9">
        <f t="shared" ref="B420" si="5597">BQ420</f>
        <v>1728551</v>
      </c>
      <c r="C420">
        <f t="shared" ref="C420" si="5598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599">-(J420-J419)+L420</f>
        <v>6</v>
      </c>
      <c r="N420" s="7">
        <f t="shared" ref="N420" si="5600">B420-C420</f>
        <v>1360785</v>
      </c>
      <c r="O420" s="4">
        <f t="shared" ref="O420" si="5601">C420/B420</f>
        <v>0.21275970451551618</v>
      </c>
      <c r="R420">
        <f t="shared" ref="R420" si="5602">C420-C419</f>
        <v>71</v>
      </c>
      <c r="S420">
        <f t="shared" ref="S420" si="5603">N420-N419</f>
        <v>653</v>
      </c>
      <c r="T420" s="8">
        <f t="shared" ref="T420" si="5604">R420/V420</f>
        <v>9.8066298342541436E-2</v>
      </c>
      <c r="U420" s="8">
        <f t="shared" ref="U420" si="5605">SUM(R414:R420)/SUM(V414:V420)</f>
        <v>0.15591397849462366</v>
      </c>
      <c r="V420">
        <f t="shared" ref="V420" si="5606">B420-B419</f>
        <v>724</v>
      </c>
      <c r="W420">
        <f t="shared" ref="W420" si="5607">C420-D420-E420</f>
        <v>9994</v>
      </c>
      <c r="X420" s="3">
        <f t="shared" ref="X420" si="5608">F420/W420</f>
        <v>1.6910146087652591E-2</v>
      </c>
      <c r="Y420">
        <f t="shared" ref="Y420" si="5609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610">Z420-AC420-AF420</f>
        <v>51</v>
      </c>
      <c r="AJ420">
        <f t="shared" ref="AJ420" si="5611">AA420-AD420-AG420</f>
        <v>26</v>
      </c>
      <c r="AK420">
        <f t="shared" ref="AK420" si="5612">AB420-AE420-AH420</f>
        <v>280</v>
      </c>
      <c r="AL420">
        <v>2</v>
      </c>
      <c r="AM420">
        <v>2</v>
      </c>
      <c r="AN420">
        <v>10</v>
      </c>
      <c r="AS420">
        <f t="shared" ref="AS420" si="5613">BM420-BM419</f>
        <v>2334</v>
      </c>
      <c r="AT420">
        <f t="shared" ref="AT420" si="5614">BN420-BN419</f>
        <v>128</v>
      </c>
      <c r="AU420">
        <f t="shared" ref="AU420" si="5615">AT420/AS420</f>
        <v>5.4841473864610114E-2</v>
      </c>
      <c r="AV420">
        <f t="shared" ref="AV420" si="5616">BU420-BU419</f>
        <v>7</v>
      </c>
      <c r="AW420">
        <f t="shared" ref="AW420" si="5617">BV420-BV419</f>
        <v>2</v>
      </c>
      <c r="AX420">
        <f t="shared" ref="AX420" si="5618">CK420-CK419</f>
        <v>-240</v>
      </c>
      <c r="AY420">
        <f t="shared" ref="AY420" si="5619">CL420-CL419</f>
        <v>0</v>
      </c>
      <c r="AZ420">
        <f t="shared" ref="AZ420" si="5620">CC420-CC419</f>
        <v>6</v>
      </c>
      <c r="BA420">
        <f t="shared" ref="BA420" si="5621">CD420-CD419</f>
        <v>0</v>
      </c>
      <c r="BB420">
        <f t="shared" ref="BB420" si="5622">AW420/AV420</f>
        <v>0.2857142857142857</v>
      </c>
      <c r="BC420">
        <f t="shared" ref="BC420" si="5623">AY420/AX420</f>
        <v>0</v>
      </c>
      <c r="BD420" t="e">
        <f t="shared" ref="BD420" si="5624">AZ420/AY420</f>
        <v>#DIV/0!</v>
      </c>
      <c r="BE420">
        <f t="shared" ref="BE420" si="5625">SUM(AT414:AT420)/SUM(AS414:AS420)</f>
        <v>3.4935070613440602E-2</v>
      </c>
      <c r="BF420">
        <f t="shared" ref="BF420" si="5626">SUM(AT407:AT420)/SUM(AS407:AS420)</f>
        <v>3.653489660644782E-2</v>
      </c>
      <c r="BG420">
        <f t="shared" ref="BG420" si="5627">SUM(AW414:AW420)/SUM(AV414:AV420)</f>
        <v>3.1779661016949151E-2</v>
      </c>
      <c r="BH420">
        <f t="shared" ref="BH420" si="5628">SUM(AY414:AY420)/SUM(AX414:AX420)</f>
        <v>1.6949152542372881E-2</v>
      </c>
      <c r="BI420">
        <f t="shared" ref="BI420" si="5629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3061"/>
        <v>1728551</v>
      </c>
      <c r="BR420" s="20">
        <v>303444</v>
      </c>
      <c r="BS420" s="20">
        <v>64322</v>
      </c>
      <c r="BT420" s="21">
        <f t="shared" si="3062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3063"/>
        <v>12665</v>
      </c>
      <c r="BZ420" s="20">
        <v>2187</v>
      </c>
      <c r="CA420" s="20">
        <v>647</v>
      </c>
      <c r="CB420" s="21">
        <f t="shared" si="3064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3065"/>
        <v>7288</v>
      </c>
      <c r="CH420" s="20">
        <v>1187</v>
      </c>
      <c r="CI420" s="20">
        <v>459</v>
      </c>
      <c r="CJ420" s="21">
        <f t="shared" si="3066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364"/>
        <v>72532</v>
      </c>
      <c r="CP420" s="20">
        <v>14918</v>
      </c>
      <c r="CQ420" s="20">
        <v>859</v>
      </c>
      <c r="CR420" s="21">
        <f t="shared" si="5365"/>
        <v>15777</v>
      </c>
    </row>
    <row r="421" spans="1:96" x14ac:dyDescent="0.35">
      <c r="A421" s="14">
        <f t="shared" si="2823"/>
        <v>44327</v>
      </c>
      <c r="B421" s="9">
        <f t="shared" ref="B421" si="5630">BQ421</f>
        <v>1730804</v>
      </c>
      <c r="C421">
        <f t="shared" ref="C421" si="5631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632">-(J421-J420)+L421</f>
        <v>3</v>
      </c>
      <c r="N421" s="7">
        <f t="shared" ref="N421" si="5633">B421-C421</f>
        <v>1362771</v>
      </c>
      <c r="O421" s="4">
        <f t="shared" ref="O421" si="5634">C421/B421</f>
        <v>0.21263701724747575</v>
      </c>
      <c r="R421">
        <f t="shared" ref="R421" si="5635">C421-C420</f>
        <v>267</v>
      </c>
      <c r="S421">
        <f t="shared" ref="S421" si="5636">N421-N420</f>
        <v>1986</v>
      </c>
      <c r="T421" s="8">
        <f t="shared" ref="T421" si="5637">R421/V421</f>
        <v>0.118508655126498</v>
      </c>
      <c r="U421" s="8">
        <f t="shared" ref="U421" si="5638">SUM(R415:R421)/SUM(V415:V421)</f>
        <v>0.14957108292396804</v>
      </c>
      <c r="V421">
        <f t="shared" ref="V421" si="5639">B421-B420</f>
        <v>2253</v>
      </c>
      <c r="W421">
        <f t="shared" ref="W421" si="5640">C421-D421-E421</f>
        <v>9474</v>
      </c>
      <c r="X421" s="3">
        <f t="shared" ref="X421" si="5641">F421/W421</f>
        <v>1.7204982056153683E-2</v>
      </c>
      <c r="Y421">
        <f t="shared" ref="Y421" si="5642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643">Z421-AC421-AF421</f>
        <v>50</v>
      </c>
      <c r="AJ421">
        <f t="shared" ref="AJ421" si="5644">AA421-AD421-AG421</f>
        <v>26</v>
      </c>
      <c r="AK421">
        <f t="shared" ref="AK421" si="5645">AB421-AE421-AH421</f>
        <v>259</v>
      </c>
      <c r="AL421">
        <v>2</v>
      </c>
      <c r="AM421">
        <v>2</v>
      </c>
      <c r="AN421">
        <v>12</v>
      </c>
      <c r="AS421">
        <f t="shared" ref="AS421" si="5646">BM421-BM420</f>
        <v>9634</v>
      </c>
      <c r="AT421">
        <f t="shared" ref="AT421" si="5647">BN421-BN420</f>
        <v>279</v>
      </c>
      <c r="AU421">
        <f t="shared" ref="AU421" si="5648">AT421/AS421</f>
        <v>2.8959933568611169E-2</v>
      </c>
      <c r="AV421">
        <f t="shared" ref="AV421" si="5649">BU421-BU420</f>
        <v>117</v>
      </c>
      <c r="AW421">
        <f t="shared" ref="AW421" si="5650">BV421-BV420</f>
        <v>5</v>
      </c>
      <c r="AX421">
        <f t="shared" ref="AX421" si="5651">CK421-CK420</f>
        <v>520</v>
      </c>
      <c r="AY421">
        <f t="shared" ref="AY421" si="5652">CL421-CL420</f>
        <v>7</v>
      </c>
      <c r="AZ421">
        <f t="shared" ref="AZ421" si="5653">CC421-CC420</f>
        <v>28</v>
      </c>
      <c r="BA421">
        <f t="shared" ref="BA421" si="5654">CD421-CD420</f>
        <v>-2</v>
      </c>
      <c r="BB421">
        <f t="shared" ref="BB421" si="5655">AW421/AV421</f>
        <v>4.2735042735042736E-2</v>
      </c>
      <c r="BC421">
        <f t="shared" ref="BC421" si="5656">AY421/AX421</f>
        <v>1.3461538461538462E-2</v>
      </c>
      <c r="BD421">
        <f t="shared" ref="BD421" si="5657">AZ421/AY421</f>
        <v>4</v>
      </c>
      <c r="BE421">
        <f t="shared" ref="BE421" si="5658">SUM(AT415:AT421)/SUM(AS415:AS421)</f>
        <v>3.4965469077364787E-2</v>
      </c>
      <c r="BF421">
        <f t="shared" ref="BF421" si="5659">SUM(AT408:AT421)/SUM(AS408:AS421)</f>
        <v>3.6237367486792883E-2</v>
      </c>
      <c r="BG421">
        <f t="shared" ref="BG421" si="5660">SUM(AW415:AW421)/SUM(AV415:AV421)</f>
        <v>3.2719836400817999E-2</v>
      </c>
      <c r="BH421">
        <f t="shared" ref="BH421" si="5661">SUM(AY415:AY421)/SUM(AX415:AX421)</f>
        <v>1.806451612903226E-2</v>
      </c>
      <c r="BI421">
        <f t="shared" ref="BI421" si="566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3061"/>
        <v>1730804</v>
      </c>
      <c r="BR421" s="20">
        <v>303641</v>
      </c>
      <c r="BS421" s="20">
        <v>64392</v>
      </c>
      <c r="BT421" s="21">
        <f t="shared" si="3062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3063"/>
        <v>12692</v>
      </c>
      <c r="BZ421" s="20">
        <v>2190</v>
      </c>
      <c r="CA421" s="20">
        <v>647</v>
      </c>
      <c r="CB421" s="21">
        <f t="shared" si="3064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3065"/>
        <v>7295</v>
      </c>
      <c r="CH421" s="20">
        <v>1187</v>
      </c>
      <c r="CI421" s="20">
        <v>459</v>
      </c>
      <c r="CJ421" s="21">
        <f t="shared" si="3066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364"/>
        <v>72611</v>
      </c>
      <c r="CP421" s="20">
        <v>14923</v>
      </c>
      <c r="CQ421" s="20">
        <v>859</v>
      </c>
      <c r="CR421" s="21">
        <f t="shared" si="5365"/>
        <v>15782</v>
      </c>
    </row>
    <row r="422" spans="1:96" x14ac:dyDescent="0.35">
      <c r="A422" s="14">
        <f t="shared" si="2823"/>
        <v>44328</v>
      </c>
      <c r="B422" s="9">
        <f t="shared" ref="B422" si="5663">BQ422</f>
        <v>1733198</v>
      </c>
      <c r="C422">
        <f t="shared" ref="C422" si="566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665">-(J422-J421)+L422</f>
        <v>8</v>
      </c>
      <c r="N422" s="7">
        <f t="shared" ref="N422" si="5666">B422-C422</f>
        <v>1364802</v>
      </c>
      <c r="O422" s="4">
        <f t="shared" ref="O422" si="5667">C422/B422</f>
        <v>0.21255274931081158</v>
      </c>
      <c r="R422">
        <f t="shared" ref="R422" si="5668">C422-C421</f>
        <v>363</v>
      </c>
      <c r="S422">
        <f t="shared" ref="S422" si="5669">N422-N421</f>
        <v>2031</v>
      </c>
      <c r="T422" s="8">
        <f t="shared" ref="T422" si="5670">R422/V422</f>
        <v>0.15162907268170425</v>
      </c>
      <c r="U422" s="8">
        <f t="shared" ref="U422" si="5671">SUM(R416:R422)/SUM(V416:V422)</f>
        <v>0.1481941900026171</v>
      </c>
      <c r="V422">
        <f t="shared" ref="V422" si="5672">B422-B421</f>
        <v>2394</v>
      </c>
      <c r="W422">
        <f t="shared" ref="W422" si="5673">C422-D422-E422</f>
        <v>9324</v>
      </c>
      <c r="X422" s="3">
        <f t="shared" ref="X422" si="5674">F422/W422</f>
        <v>1.7052767052767051E-2</v>
      </c>
      <c r="Y422">
        <f t="shared" ref="Y422" si="567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676">Z422-AC422-AF422</f>
        <v>52</v>
      </c>
      <c r="AJ422">
        <f t="shared" ref="AJ422" si="5677">AA422-AD422-AG422</f>
        <v>26</v>
      </c>
      <c r="AK422">
        <f t="shared" ref="AK422" si="5678">AB422-AE422-AH422</f>
        <v>258</v>
      </c>
      <c r="AL422">
        <v>2</v>
      </c>
      <c r="AM422">
        <v>2</v>
      </c>
      <c r="AN422">
        <v>13</v>
      </c>
      <c r="AS422">
        <f t="shared" ref="AS422" si="5679">BM422-BM421</f>
        <v>11291</v>
      </c>
      <c r="AT422">
        <f t="shared" ref="AT422" si="5680">BN422-BN421</f>
        <v>416</v>
      </c>
      <c r="AU422">
        <f t="shared" ref="AU422" si="5681">AT422/AS422</f>
        <v>3.6843503675493758E-2</v>
      </c>
      <c r="AV422">
        <f t="shared" ref="AV422" si="5682">BU422-BU421</f>
        <v>66</v>
      </c>
      <c r="AW422">
        <f t="shared" ref="AW422" si="5683">BV422-BV421</f>
        <v>1</v>
      </c>
      <c r="AX422">
        <f t="shared" ref="AX422" si="5684">CK422-CK421</f>
        <v>517</v>
      </c>
      <c r="AY422">
        <f t="shared" ref="AY422" si="5685">CL422-CL421</f>
        <v>13</v>
      </c>
      <c r="AZ422">
        <f t="shared" ref="AZ422" si="5686">CC422-CC421</f>
        <v>52</v>
      </c>
      <c r="BA422">
        <f t="shared" ref="BA422" si="5687">CD422-CD421</f>
        <v>0</v>
      </c>
      <c r="BB422">
        <f t="shared" ref="BB422" si="5688">AW422/AV422</f>
        <v>1.5151515151515152E-2</v>
      </c>
      <c r="BC422">
        <f t="shared" ref="BC422" si="5689">AY422/AX422</f>
        <v>2.5145067698259187E-2</v>
      </c>
      <c r="BD422">
        <f t="shared" ref="BD422" si="5690">AZ422/AY422</f>
        <v>4</v>
      </c>
      <c r="BE422">
        <f t="shared" ref="BE422" si="5691">SUM(AT416:AT422)/SUM(AS416:AS422)</f>
        <v>3.3984810953534582E-2</v>
      </c>
      <c r="BF422">
        <f t="shared" ref="BF422" si="5692">SUM(AT409:AT422)/SUM(AS409:AS422)</f>
        <v>3.6347588282533046E-2</v>
      </c>
      <c r="BG422">
        <f t="shared" ref="BG422" si="5693">SUM(AW416:AW422)/SUM(AV416:AV422)</f>
        <v>3.3644859813084113E-2</v>
      </c>
      <c r="BH422">
        <f t="shared" ref="BH422" si="5694">SUM(AY416:AY422)/SUM(AX416:AX422)</f>
        <v>2.1300766827605795E-2</v>
      </c>
      <c r="BI422">
        <f t="shared" ref="BI422" si="5695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3061"/>
        <v>1733198</v>
      </c>
      <c r="BR422" s="20">
        <v>303905</v>
      </c>
      <c r="BS422" s="20">
        <v>64491</v>
      </c>
      <c r="BT422" s="21">
        <f t="shared" si="3062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3063"/>
        <v>12704</v>
      </c>
      <c r="BZ422" s="20">
        <v>2192</v>
      </c>
      <c r="CA422" s="20">
        <v>647</v>
      </c>
      <c r="CB422" s="21">
        <f t="shared" si="3064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3065"/>
        <v>7309</v>
      </c>
      <c r="CH422" s="20">
        <v>1188</v>
      </c>
      <c r="CI422" s="20">
        <v>459</v>
      </c>
      <c r="CJ422" s="21">
        <f t="shared" si="3066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364"/>
        <v>72701</v>
      </c>
      <c r="CP422" s="20">
        <v>14929</v>
      </c>
      <c r="CQ422" s="20">
        <v>860</v>
      </c>
      <c r="CR422" s="21">
        <f t="shared" si="5365"/>
        <v>15789</v>
      </c>
    </row>
    <row r="423" spans="1:96" x14ac:dyDescent="0.35">
      <c r="A423" s="14">
        <f t="shared" si="2823"/>
        <v>44329</v>
      </c>
      <c r="B423" s="9">
        <f t="shared" ref="B423" si="5696">BQ423</f>
        <v>1735540</v>
      </c>
      <c r="C423">
        <f t="shared" ref="C423" si="5697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698">-(J423-J422)+L423</f>
        <v>5</v>
      </c>
      <c r="N423" s="7">
        <f t="shared" ref="N423" si="5699">B423-C423</f>
        <v>1366814</v>
      </c>
      <c r="O423" s="4">
        <f t="shared" ref="O423" si="5700">C423/B423</f>
        <v>0.21245606554732244</v>
      </c>
      <c r="R423">
        <f t="shared" ref="R423" si="5701">C423-C422</f>
        <v>330</v>
      </c>
      <c r="S423">
        <f t="shared" ref="S423" si="5702">N423-N422</f>
        <v>2012</v>
      </c>
      <c r="T423" s="8">
        <f t="shared" ref="T423" si="5703">R423/V423</f>
        <v>0.14090520922288644</v>
      </c>
      <c r="U423" s="8">
        <f t="shared" ref="U423" si="5704">SUM(R417:R423)/SUM(V417:V423)</f>
        <v>0.14501663532475048</v>
      </c>
      <c r="V423">
        <f t="shared" ref="V423" si="5705">B423-B422</f>
        <v>2342</v>
      </c>
      <c r="W423">
        <f t="shared" ref="W423" si="5706">C423-D423-E423</f>
        <v>9165</v>
      </c>
      <c r="X423" s="3">
        <f t="shared" ref="X423" si="5707">F423/W423</f>
        <v>1.7675941080196399E-2</v>
      </c>
      <c r="Y423">
        <f t="shared" ref="Y423" si="570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709">Z423-AC423-AF423</f>
        <v>50</v>
      </c>
      <c r="AJ423">
        <f t="shared" ref="AJ423" si="5710">AA423-AD423-AG423</f>
        <v>25</v>
      </c>
      <c r="AK423">
        <f t="shared" ref="AK423" si="5711">AB423-AE423-AH423</f>
        <v>245</v>
      </c>
      <c r="AL423">
        <v>2</v>
      </c>
      <c r="AM423">
        <v>2</v>
      </c>
      <c r="AN423">
        <v>14</v>
      </c>
      <c r="AS423">
        <f t="shared" ref="AS423" si="5712">BM423-BM422</f>
        <v>11539</v>
      </c>
      <c r="AT423">
        <f t="shared" ref="AT423" si="5713">BN423-BN422</f>
        <v>370</v>
      </c>
      <c r="AU423">
        <f t="shared" ref="AU423" si="5714">AT423/AS423</f>
        <v>3.2065170292053038E-2</v>
      </c>
      <c r="AV423">
        <f t="shared" ref="AV423" si="5715">BU423-BU422</f>
        <v>134</v>
      </c>
      <c r="AW423">
        <f t="shared" ref="AW423" si="5716">BV423-BV422</f>
        <v>2</v>
      </c>
      <c r="AX423">
        <f t="shared" ref="AX423" si="5717">CK423-CK422</f>
        <v>581</v>
      </c>
      <c r="AY423">
        <f t="shared" ref="AY423" si="5718">CL423-CL422</f>
        <v>4</v>
      </c>
      <c r="AZ423">
        <f t="shared" ref="AZ423" si="5719">CC423-CC422</f>
        <v>39</v>
      </c>
      <c r="BA423">
        <f t="shared" ref="BA423" si="5720">CD423-CD422</f>
        <v>1</v>
      </c>
      <c r="BB423">
        <f t="shared" ref="BB423" si="5721">AW423/AV423</f>
        <v>1.4925373134328358E-2</v>
      </c>
      <c r="BC423">
        <f t="shared" ref="BC423" si="5722">AY423/AX423</f>
        <v>6.8846815834767644E-3</v>
      </c>
      <c r="BD423">
        <f t="shared" ref="BD423" si="5723">AZ423/AY423</f>
        <v>9.75</v>
      </c>
      <c r="BE423">
        <f t="shared" ref="BE423" si="5724">SUM(AT417:AT423)/SUM(AS417:AS423)</f>
        <v>3.4072985099768763E-2</v>
      </c>
      <c r="BF423">
        <f t="shared" ref="BF423" si="5725">SUM(AT410:AT423)/SUM(AS410:AS423)</f>
        <v>3.6016198239911923E-2</v>
      </c>
      <c r="BG423">
        <f t="shared" ref="BG423" si="5726">SUM(AW417:AW423)/SUM(AV417:AV423)</f>
        <v>3.1135531135531136E-2</v>
      </c>
      <c r="BH423">
        <f t="shared" ref="BH423" si="5727">SUM(AY417:AY423)/SUM(AX417:AX423)</f>
        <v>1.5595757953836557E-2</v>
      </c>
      <c r="BI423">
        <f t="shared" ref="BI423" si="5728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3061"/>
        <v>1735540</v>
      </c>
      <c r="BR423" s="20">
        <v>304134</v>
      </c>
      <c r="BS423" s="20">
        <v>64592</v>
      </c>
      <c r="BT423" s="21">
        <f t="shared" si="3062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3063"/>
        <v>12723</v>
      </c>
      <c r="BZ423" s="20">
        <v>2194</v>
      </c>
      <c r="CA423" s="20">
        <v>648</v>
      </c>
      <c r="CB423" s="21">
        <f t="shared" si="3064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3065"/>
        <v>7323</v>
      </c>
      <c r="CH423" s="20">
        <v>1189</v>
      </c>
      <c r="CI423" s="20">
        <v>459</v>
      </c>
      <c r="CJ423" s="21">
        <f t="shared" si="3066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364"/>
        <v>72807</v>
      </c>
      <c r="CP423" s="20">
        <v>14945</v>
      </c>
      <c r="CQ423" s="20">
        <v>859</v>
      </c>
      <c r="CR423" s="21">
        <f t="shared" si="5365"/>
        <v>15804</v>
      </c>
    </row>
    <row r="424" spans="1:96" x14ac:dyDescent="0.35">
      <c r="A424" s="14">
        <f t="shared" si="2823"/>
        <v>44330</v>
      </c>
      <c r="B424" s="9">
        <f t="shared" ref="B424" si="5729">BQ424</f>
        <v>1737546</v>
      </c>
      <c r="C424">
        <f t="shared" ref="C424" si="5730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731">-(J424-J423)+L424</f>
        <v>2</v>
      </c>
      <c r="N424" s="7">
        <f t="shared" ref="N424" si="5732">B424-C424</f>
        <v>1368594</v>
      </c>
      <c r="O424" s="4">
        <f t="shared" ref="O424" si="5733">C424/B424</f>
        <v>0.21234085313424797</v>
      </c>
      <c r="R424">
        <f t="shared" ref="R424" si="5734">C424-C423</f>
        <v>226</v>
      </c>
      <c r="S424">
        <f t="shared" ref="S424" si="5735">N424-N423</f>
        <v>1780</v>
      </c>
      <c r="T424" s="8">
        <f t="shared" ref="T424" si="5736">R424/V424</f>
        <v>0.11266201395812563</v>
      </c>
      <c r="U424" s="8">
        <f t="shared" ref="U424" si="5737">SUM(R418:R424)/SUM(V418:V424)</f>
        <v>0.1334480952024549</v>
      </c>
      <c r="V424">
        <f t="shared" ref="V424" si="5738">B424-B423</f>
        <v>2006</v>
      </c>
      <c r="W424">
        <f t="shared" ref="W424" si="5739">C424-D424-E424</f>
        <v>8853</v>
      </c>
      <c r="X424" s="3">
        <f t="shared" ref="X424" si="5740">F424/W424</f>
        <v>1.705636507398622E-2</v>
      </c>
      <c r="Y424">
        <f t="shared" ref="Y424" si="5741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742">Z424-AC424-AF424</f>
        <v>50</v>
      </c>
      <c r="AJ424">
        <f t="shared" ref="AJ424" si="5743">AA424-AD424-AG424</f>
        <v>26</v>
      </c>
      <c r="AK424">
        <f t="shared" ref="AK424" si="5744">AB424-AE424-AH424</f>
        <v>239</v>
      </c>
      <c r="AL424">
        <v>3</v>
      </c>
      <c r="AM424">
        <v>3</v>
      </c>
      <c r="AN424">
        <v>9</v>
      </c>
      <c r="AS424">
        <f t="shared" ref="AS424" si="5745">BM424-BM423</f>
        <v>10476</v>
      </c>
      <c r="AT424">
        <f t="shared" ref="AT424" si="5746">BN424-BN423</f>
        <v>249</v>
      </c>
      <c r="AU424">
        <f t="shared" ref="AU424" si="5747">AT424/AS424</f>
        <v>2.3768613974799541E-2</v>
      </c>
      <c r="AV424">
        <f t="shared" ref="AV424" si="5748">BU424-BU423</f>
        <v>216</v>
      </c>
      <c r="AW424">
        <f t="shared" ref="AW424" si="5749">BV424-BV423</f>
        <v>6</v>
      </c>
      <c r="AX424">
        <f t="shared" ref="AX424" si="5750">CK424-CK423</f>
        <v>429</v>
      </c>
      <c r="AY424">
        <f t="shared" ref="AY424" si="5751">CL424-CL423</f>
        <v>19</v>
      </c>
      <c r="AZ424">
        <f t="shared" ref="AZ424" si="5752">CC424-CC423</f>
        <v>82</v>
      </c>
      <c r="BA424">
        <f t="shared" ref="BA424" si="5753">CD424-CD423</f>
        <v>1</v>
      </c>
      <c r="BB424">
        <f t="shared" ref="BB424" si="5754">AW424/AV424</f>
        <v>2.7777777777777776E-2</v>
      </c>
      <c r="BC424">
        <f t="shared" ref="BC424" si="5755">AY424/AX424</f>
        <v>4.4289044289044288E-2</v>
      </c>
      <c r="BD424">
        <f t="shared" ref="BD424" si="5756">AZ424/AY424</f>
        <v>4.3157894736842106</v>
      </c>
      <c r="BE424">
        <f t="shared" ref="BE424" si="5757">SUM(AT418:AT424)/SUM(AS418:AS424)</f>
        <v>3.143464901914441E-2</v>
      </c>
      <c r="BF424">
        <f t="shared" ref="BF424" si="5758">SUM(AT411:AT424)/SUM(AS411:AS424)</f>
        <v>3.5110446027739932E-2</v>
      </c>
      <c r="BG424">
        <f t="shared" ref="BG424" si="5759">SUM(AW418:AW424)/SUM(AV418:AV424)</f>
        <v>2.7734976887519261E-2</v>
      </c>
      <c r="BH424">
        <f t="shared" ref="BH424" si="5760">SUM(AY418:AY424)/SUM(AX418:AX424)</f>
        <v>1.9261637239165328E-2</v>
      </c>
      <c r="BI424">
        <f t="shared" ref="BI424" si="5761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3061"/>
        <v>1737546</v>
      </c>
      <c r="BR424" s="20">
        <v>304323</v>
      </c>
      <c r="BS424" s="20">
        <v>64629</v>
      </c>
      <c r="BT424" s="21">
        <f t="shared" si="3062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3063"/>
        <v>12737</v>
      </c>
      <c r="BZ424" s="20">
        <v>2196</v>
      </c>
      <c r="CA424" s="20">
        <v>650</v>
      </c>
      <c r="CB424" s="21">
        <f t="shared" si="3064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3065"/>
        <v>7329</v>
      </c>
      <c r="CH424" s="20">
        <v>1189</v>
      </c>
      <c r="CI424" s="20">
        <v>460</v>
      </c>
      <c r="CJ424" s="21">
        <f t="shared" si="3066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364"/>
        <v>72879</v>
      </c>
      <c r="CP424" s="20">
        <v>14952</v>
      </c>
      <c r="CQ424" s="20">
        <v>859</v>
      </c>
      <c r="CR424" s="21">
        <f t="shared" si="5365"/>
        <v>15811</v>
      </c>
    </row>
    <row r="425" spans="1:96" x14ac:dyDescent="0.35">
      <c r="A425" s="14">
        <f t="shared" si="2823"/>
        <v>44331</v>
      </c>
      <c r="B425" s="9">
        <f t="shared" ref="B425" si="5762">BQ425</f>
        <v>1739861</v>
      </c>
      <c r="C425">
        <f t="shared" ref="C425" si="5763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764">-(J425-J424)+L425</f>
        <v>7</v>
      </c>
      <c r="N425" s="7">
        <f t="shared" ref="N425" si="5765">B425-C425</f>
        <v>1370642</v>
      </c>
      <c r="O425" s="4">
        <f t="shared" ref="O425" si="5766">C425/B425</f>
        <v>0.21221178013645917</v>
      </c>
      <c r="R425">
        <f t="shared" ref="R425" si="5767">C425-C424</f>
        <v>267</v>
      </c>
      <c r="S425">
        <f t="shared" ref="S425" si="5768">N425-N424</f>
        <v>2048</v>
      </c>
      <c r="T425" s="8">
        <f t="shared" ref="T425" si="5769">R425/V425</f>
        <v>0.11533477321814255</v>
      </c>
      <c r="U425" s="8">
        <f t="shared" ref="U425" si="5770">SUM(R419:R425)/SUM(V419:V425)</f>
        <v>0.1268510123904503</v>
      </c>
      <c r="V425">
        <f t="shared" ref="V425" si="5771">B425-B424</f>
        <v>2315</v>
      </c>
      <c r="W425">
        <f t="shared" ref="W425" si="5772">C425-D425-E425</f>
        <v>8690</v>
      </c>
      <c r="X425" s="3">
        <f t="shared" ref="X425" si="5773">F425/W425</f>
        <v>1.6915995397008055E-2</v>
      </c>
      <c r="Y425">
        <f t="shared" ref="Y425" si="5774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775">Z425-AC425-AF425</f>
        <v>54</v>
      </c>
      <c r="AJ425">
        <f t="shared" ref="AJ425" si="5776">AA425-AD425-AG425</f>
        <v>27</v>
      </c>
      <c r="AK425">
        <f t="shared" ref="AK425" si="5777">AB425-AE425-AH425</f>
        <v>233</v>
      </c>
      <c r="AL425">
        <v>3</v>
      </c>
      <c r="AM425">
        <v>3</v>
      </c>
      <c r="AN425">
        <v>7</v>
      </c>
      <c r="AS425">
        <f t="shared" ref="AS425" si="5778">BM425-BM424</f>
        <v>12236</v>
      </c>
      <c r="AT425">
        <f t="shared" ref="AT425" si="5779">BN425-BN424</f>
        <v>290</v>
      </c>
      <c r="AU425">
        <f t="shared" ref="AU425" si="5780">AT425/AS425</f>
        <v>2.3700555737169008E-2</v>
      </c>
      <c r="AV425">
        <f t="shared" ref="AV425" si="5781">BU425-BU424</f>
        <v>98</v>
      </c>
      <c r="AW425">
        <f t="shared" ref="AW425" si="5782">BV425-BV424</f>
        <v>3</v>
      </c>
      <c r="AX425">
        <f t="shared" ref="AX425" si="5783">CK425-CK424</f>
        <v>439</v>
      </c>
      <c r="AY425">
        <f t="shared" ref="AY425" si="5784">CL425-CL424</f>
        <v>12</v>
      </c>
      <c r="AZ425">
        <f t="shared" ref="AZ425" si="5785">CC425-CC424</f>
        <v>113</v>
      </c>
      <c r="BA425">
        <f t="shared" ref="BA425" si="5786">CD425-CD424</f>
        <v>1</v>
      </c>
      <c r="BB425">
        <f t="shared" ref="BB425" si="5787">AW425/AV425</f>
        <v>3.0612244897959183E-2</v>
      </c>
      <c r="BC425">
        <f t="shared" ref="BC425" si="5788">AY425/AX425</f>
        <v>2.7334851936218679E-2</v>
      </c>
      <c r="BD425">
        <f t="shared" ref="BD425" si="5789">AZ425/AY425</f>
        <v>9.4166666666666661</v>
      </c>
      <c r="BE425">
        <f t="shared" ref="BE425" si="5790">SUM(AT419:AT425)/SUM(AS419:AS425)</f>
        <v>3.0178525393142561E-2</v>
      </c>
      <c r="BF425">
        <f t="shared" ref="BF425" si="5791">SUM(AT412:AT425)/SUM(AS412:AS425)</f>
        <v>3.4069123341441424E-2</v>
      </c>
      <c r="BG425">
        <f t="shared" ref="BG425" si="5792">SUM(AW419:AW425)/SUM(AV419:AV425)</f>
        <v>2.8963414634146343E-2</v>
      </c>
      <c r="BH425">
        <f t="shared" ref="BH425" si="5793">SUM(AY419:AY425)/SUM(AX419:AX425)</f>
        <v>2.032655781406198E-2</v>
      </c>
      <c r="BI425">
        <f t="shared" ref="BI425" si="5794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3061"/>
        <v>1739861</v>
      </c>
      <c r="BR425" s="20">
        <v>304533</v>
      </c>
      <c r="BS425" s="20">
        <v>64686</v>
      </c>
      <c r="BT425" s="21">
        <f t="shared" si="3062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3063"/>
        <v>12750</v>
      </c>
      <c r="BZ425" s="20">
        <v>2197</v>
      </c>
      <c r="CA425" s="20">
        <v>650</v>
      </c>
      <c r="CB425" s="21">
        <f t="shared" si="3064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3065"/>
        <v>7345</v>
      </c>
      <c r="CH425" s="20">
        <v>1190</v>
      </c>
      <c r="CI425" s="20">
        <v>460</v>
      </c>
      <c r="CJ425" s="21">
        <f t="shared" si="3066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364"/>
        <v>72990</v>
      </c>
      <c r="CP425" s="20">
        <v>14964</v>
      </c>
      <c r="CQ425" s="20">
        <v>859</v>
      </c>
      <c r="CR425" s="21">
        <f t="shared" si="5365"/>
        <v>15823</v>
      </c>
    </row>
    <row r="426" spans="1:96" x14ac:dyDescent="0.35">
      <c r="A426" s="14">
        <f t="shared" si="2823"/>
        <v>44332</v>
      </c>
      <c r="B426" s="9">
        <f t="shared" ref="B426" si="5795">BQ426</f>
        <v>1741136</v>
      </c>
      <c r="C426">
        <f t="shared" ref="C426" si="5796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797">-(J426-J425)+L426</f>
        <v>7</v>
      </c>
      <c r="N426" s="7">
        <f t="shared" ref="N426" si="5798">B426-C426</f>
        <v>1371781</v>
      </c>
      <c r="O426" s="4">
        <f t="shared" ref="O426" si="5799">C426/B426</f>
        <v>0.21213449150439712</v>
      </c>
      <c r="R426">
        <f t="shared" ref="R426" si="5800">C426-C425</f>
        <v>136</v>
      </c>
      <c r="S426">
        <f t="shared" ref="S426" si="5801">N426-N425</f>
        <v>1139</v>
      </c>
      <c r="T426" s="8">
        <f t="shared" ref="T426" si="5802">R426/V426</f>
        <v>0.10666666666666667</v>
      </c>
      <c r="U426" s="8">
        <f t="shared" ref="U426" si="5803">SUM(R420:R426)/SUM(V420:V426)</f>
        <v>0.12472762792095575</v>
      </c>
      <c r="V426">
        <f t="shared" ref="V426" si="5804">B426-B425</f>
        <v>1275</v>
      </c>
      <c r="W426">
        <f t="shared" ref="W426" si="5805">C426-D426-E426</f>
        <v>8591</v>
      </c>
      <c r="X426" s="3">
        <f t="shared" ref="X426" si="5806">F426/W426</f>
        <v>1.687812827377488E-2</v>
      </c>
      <c r="Y426">
        <f t="shared" ref="Y426" si="5807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808">Z426-AC426-AF426</f>
        <v>52</v>
      </c>
      <c r="AJ426">
        <f t="shared" ref="AJ426" si="5809">AA426-AD426-AG426</f>
        <v>28</v>
      </c>
      <c r="AK426">
        <f t="shared" ref="AK426" si="5810">AB426-AE426-AH426</f>
        <v>236</v>
      </c>
      <c r="AL426">
        <v>3</v>
      </c>
      <c r="AM426">
        <v>3</v>
      </c>
      <c r="AN426">
        <v>7</v>
      </c>
      <c r="AS426">
        <f t="shared" ref="AS426" si="5811">BM426-BM425</f>
        <v>4201</v>
      </c>
      <c r="AT426">
        <f t="shared" ref="AT426" si="5812">BN426-BN425</f>
        <v>150</v>
      </c>
      <c r="AU426">
        <f t="shared" ref="AU426" si="5813">AT426/AS426</f>
        <v>3.5705784337062604E-2</v>
      </c>
      <c r="AV426">
        <f t="shared" ref="AV426" si="5814">BU426-BU425</f>
        <v>17</v>
      </c>
      <c r="AW426">
        <f t="shared" ref="AW426" si="5815">BV426-BV425</f>
        <v>-3</v>
      </c>
      <c r="AX426">
        <f t="shared" ref="AX426" si="5816">CK426-CK425</f>
        <v>164</v>
      </c>
      <c r="AY426">
        <f t="shared" ref="AY426" si="5817">CL426-CL425</f>
        <v>-1</v>
      </c>
      <c r="AZ426">
        <f t="shared" ref="AZ426" si="5818">CC426-CC425</f>
        <v>13</v>
      </c>
      <c r="BA426">
        <f t="shared" ref="BA426" si="5819">CD426-CD425</f>
        <v>3</v>
      </c>
      <c r="BB426">
        <f t="shared" ref="BB426" si="5820">AW426/AV426</f>
        <v>-0.17647058823529413</v>
      </c>
      <c r="BC426">
        <f t="shared" ref="BC426" si="5821">AY426/AX426</f>
        <v>-6.0975609756097563E-3</v>
      </c>
      <c r="BD426">
        <f t="shared" ref="BD426" si="5822">AZ426/AY426</f>
        <v>-13</v>
      </c>
      <c r="BE426">
        <f t="shared" ref="BE426" si="5823">SUM(AT420:AT426)/SUM(AS420:AS426)</f>
        <v>3.0496994052924113E-2</v>
      </c>
      <c r="BF426">
        <f t="shared" ref="BF426" si="5824">SUM(AT413:AT426)/SUM(AS413:AS426)</f>
        <v>3.2803104675420296E-2</v>
      </c>
      <c r="BG426">
        <f t="shared" ref="BG426" si="5825">SUM(AW420:AW426)/SUM(AV420:AV426)</f>
        <v>2.4427480916030534E-2</v>
      </c>
      <c r="BH426">
        <f t="shared" ref="BH426" si="5826">SUM(AY420:AY426)/SUM(AX420:AX426)</f>
        <v>2.2406639004149378E-2</v>
      </c>
      <c r="BI426">
        <f t="shared" ref="BI426" si="5827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3061"/>
        <v>1741136</v>
      </c>
      <c r="BR426" s="20">
        <v>304646</v>
      </c>
      <c r="BS426" s="20">
        <v>64709</v>
      </c>
      <c r="BT426" s="21">
        <f t="shared" si="3062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3063"/>
        <v>12754</v>
      </c>
      <c r="BZ426" s="20">
        <v>2200</v>
      </c>
      <c r="CA426" s="20">
        <v>650</v>
      </c>
      <c r="CB426" s="21">
        <f t="shared" si="3064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3065"/>
        <v>7348</v>
      </c>
      <c r="CH426" s="20">
        <v>1190</v>
      </c>
      <c r="CI426" s="20">
        <v>460</v>
      </c>
      <c r="CJ426" s="21">
        <f t="shared" si="3066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364"/>
        <v>73037</v>
      </c>
      <c r="CP426" s="20">
        <v>14966</v>
      </c>
      <c r="CQ426" s="20">
        <v>859</v>
      </c>
      <c r="CR426" s="21">
        <f t="shared" si="5365"/>
        <v>15825</v>
      </c>
    </row>
    <row r="427" spans="1:96" x14ac:dyDescent="0.35">
      <c r="A427" s="14">
        <f t="shared" si="2823"/>
        <v>44333</v>
      </c>
      <c r="B427" s="9">
        <f t="shared" ref="B427" si="5828">BQ427</f>
        <v>1741776</v>
      </c>
      <c r="C427">
        <f t="shared" ref="C427" si="5829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830">-(J427-J426)+L427</f>
        <v>8</v>
      </c>
      <c r="N427" s="7">
        <f t="shared" ref="N427" si="5831">B427-C427</f>
        <v>1372344</v>
      </c>
      <c r="O427" s="4">
        <f t="shared" ref="O427" si="5832">C427/B427</f>
        <v>0.21210075233554718</v>
      </c>
      <c r="R427">
        <f t="shared" ref="R427" si="5833">C427-C426</f>
        <v>77</v>
      </c>
      <c r="S427">
        <f t="shared" ref="S427" si="5834">N427-N426</f>
        <v>563</v>
      </c>
      <c r="T427" s="8">
        <f t="shared" ref="T427" si="5835">R427/V427</f>
        <v>0.1203125</v>
      </c>
      <c r="U427" s="8">
        <f t="shared" ref="U427" si="5836">SUM(R421:R427)/SUM(V421:V427)</f>
        <v>0.12597353497164462</v>
      </c>
      <c r="V427">
        <f t="shared" ref="V427" si="5837">B427-B426</f>
        <v>640</v>
      </c>
      <c r="W427">
        <f t="shared" ref="W427" si="5838">C427-D427-E427</f>
        <v>8476</v>
      </c>
      <c r="X427" s="3">
        <f t="shared" ref="X427" si="5839">F427/W427</f>
        <v>1.6163284568192545E-2</v>
      </c>
      <c r="Y427">
        <f t="shared" ref="Y427" si="5840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841">Z427-AC427-AF427</f>
        <v>54</v>
      </c>
      <c r="AJ427">
        <f t="shared" ref="AJ427" si="5842">AA427-AD427-AG427</f>
        <v>28</v>
      </c>
      <c r="AK427">
        <f t="shared" ref="AK427" si="5843">AB427-AE427-AH427</f>
        <v>235</v>
      </c>
      <c r="AL427">
        <v>3</v>
      </c>
      <c r="AM427">
        <v>3</v>
      </c>
      <c r="AN427">
        <v>7</v>
      </c>
      <c r="AS427">
        <f t="shared" ref="AS427" si="5844">BM427-BM426</f>
        <v>2104</v>
      </c>
      <c r="AT427">
        <f t="shared" ref="AT427" si="5845">BN427-BN426</f>
        <v>62</v>
      </c>
      <c r="AU427">
        <f t="shared" ref="AU427" si="5846">AT427/AS427</f>
        <v>2.9467680608365018E-2</v>
      </c>
      <c r="AV427">
        <f t="shared" ref="AV427" si="5847">BU427-BU426</f>
        <v>4</v>
      </c>
      <c r="AW427">
        <f t="shared" ref="AW427" si="5848">BV427-BV426</f>
        <v>0</v>
      </c>
      <c r="AX427">
        <f t="shared" ref="AX427" si="5849">CK427-CK426</f>
        <v>54</v>
      </c>
      <c r="AY427">
        <f t="shared" ref="AY427" si="5850">CL427-CL426</f>
        <v>0</v>
      </c>
      <c r="AZ427">
        <f t="shared" ref="AZ427" si="5851">CC427-CC426</f>
        <v>2</v>
      </c>
      <c r="BA427">
        <f t="shared" ref="BA427" si="5852">CD427-CD426</f>
        <v>0</v>
      </c>
      <c r="BB427">
        <f t="shared" ref="BB427" si="5853">AW427/AV427</f>
        <v>0</v>
      </c>
      <c r="BC427">
        <f t="shared" ref="BC427" si="5854">AY427/AX427</f>
        <v>0</v>
      </c>
      <c r="BD427" t="e">
        <f t="shared" ref="BD427" si="5855">AZ427/AY427</f>
        <v>#DIV/0!</v>
      </c>
      <c r="BE427">
        <f t="shared" ref="BE427" si="5856">SUM(AT421:AT427)/SUM(AS421:AS427)</f>
        <v>2.953758071599356E-2</v>
      </c>
      <c r="BF427">
        <f t="shared" ref="BF427" si="5857">SUM(AT414:AT427)/SUM(AS414:AS427)</f>
        <v>3.2384275985056957E-2</v>
      </c>
      <c r="BG427">
        <f t="shared" ref="BG427" si="5858">SUM(AW421:AW427)/SUM(AV421:AV427)</f>
        <v>2.1472392638036811E-2</v>
      </c>
      <c r="BH427">
        <f t="shared" ref="BH427" si="5859">SUM(AY421:AY427)/SUM(AX421:AX427)</f>
        <v>1.9970414201183433E-2</v>
      </c>
      <c r="BI427">
        <f t="shared" ref="BI427" si="5860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3061"/>
        <v>1741776</v>
      </c>
      <c r="BR427" s="20">
        <v>304718</v>
      </c>
      <c r="BS427" s="20">
        <v>64714</v>
      </c>
      <c r="BT427" s="21">
        <f t="shared" si="3062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3063"/>
        <v>12756</v>
      </c>
      <c r="BZ427" s="20">
        <v>2201</v>
      </c>
      <c r="CA427" s="20">
        <v>650</v>
      </c>
      <c r="CB427" s="21">
        <f t="shared" si="3064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3065"/>
        <v>7348</v>
      </c>
      <c r="CH427" s="20">
        <v>1190</v>
      </c>
      <c r="CI427" s="20">
        <v>460</v>
      </c>
      <c r="CJ427" s="21">
        <f t="shared" si="3066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364"/>
        <v>73052</v>
      </c>
      <c r="CP427" s="20">
        <v>14965</v>
      </c>
      <c r="CQ427" s="20">
        <v>859</v>
      </c>
      <c r="CR427" s="21">
        <f t="shared" si="5365"/>
        <v>15824</v>
      </c>
    </row>
    <row r="428" spans="1:96" x14ac:dyDescent="0.35">
      <c r="A428" s="14">
        <f t="shared" si="2823"/>
        <v>44334</v>
      </c>
      <c r="B428" s="9">
        <f t="shared" ref="B428" si="5861">BQ428</f>
        <v>1743545</v>
      </c>
      <c r="C428">
        <f t="shared" ref="C428" si="5862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863">-(J428-J427)+L428</f>
        <v>-1</v>
      </c>
      <c r="N428" s="7">
        <f t="shared" ref="N428" si="5864">B428-C428</f>
        <v>1373953</v>
      </c>
      <c r="O428" s="4">
        <f t="shared" ref="O428" si="5865">C428/B428</f>
        <v>0.211977322065103</v>
      </c>
      <c r="R428">
        <f t="shared" ref="R428" si="5866">C428-C427</f>
        <v>160</v>
      </c>
      <c r="S428">
        <f t="shared" ref="S428" si="5867">N428-N427</f>
        <v>1609</v>
      </c>
      <c r="T428" s="8">
        <f t="shared" ref="T428" si="5868">R428/V428</f>
        <v>9.0446579988694181E-2</v>
      </c>
      <c r="U428" s="8">
        <f t="shared" ref="U428" si="5869">SUM(R422:R428)/SUM(V422:V428)</f>
        <v>0.12236088219135076</v>
      </c>
      <c r="V428">
        <f t="shared" ref="V428" si="5870">B428-B427</f>
        <v>1769</v>
      </c>
      <c r="W428">
        <f t="shared" ref="W428" si="5871">C428-D428-E428</f>
        <v>7988</v>
      </c>
      <c r="X428" s="3">
        <f t="shared" ref="X428" si="5872">F428/W428</f>
        <v>1.7776664997496243E-2</v>
      </c>
      <c r="Y428">
        <f t="shared" ref="Y428" si="587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874">Z428-AC428-AF428</f>
        <v>53</v>
      </c>
      <c r="AJ428">
        <f t="shared" ref="AJ428" si="5875">AA428-AD428-AG428</f>
        <v>28</v>
      </c>
      <c r="AK428">
        <f t="shared" ref="AK428" si="5876">AB428-AE428-AH428</f>
        <v>215</v>
      </c>
      <c r="AL428">
        <v>1</v>
      </c>
      <c r="AM428">
        <v>1</v>
      </c>
      <c r="AN428">
        <v>9</v>
      </c>
      <c r="AS428">
        <f t="shared" ref="AS428" si="5877">BM428-BM427</f>
        <v>7963</v>
      </c>
      <c r="AT428">
        <f t="shared" ref="AT428" si="5878">BN428-BN427</f>
        <v>197</v>
      </c>
      <c r="AU428">
        <f t="shared" ref="AU428" si="5879">AT428/AS428</f>
        <v>2.4739419816652015E-2</v>
      </c>
      <c r="AV428">
        <f t="shared" ref="AV428" si="5880">BU428-BU427</f>
        <v>97</v>
      </c>
      <c r="AW428">
        <f t="shared" ref="AW428" si="5881">BV428-BV427</f>
        <v>6</v>
      </c>
      <c r="AX428">
        <f t="shared" ref="AX428" si="5882">CK428-CK427</f>
        <v>441</v>
      </c>
      <c r="AY428">
        <f t="shared" ref="AY428" si="5883">CL428-CL427</f>
        <v>4</v>
      </c>
      <c r="AZ428">
        <f t="shared" ref="AZ428" si="5884">CC428-CC427</f>
        <v>36</v>
      </c>
      <c r="BA428">
        <f t="shared" ref="BA428" si="5885">CD428-CD427</f>
        <v>0</v>
      </c>
      <c r="BB428">
        <f t="shared" ref="BB428" si="5886">AW428/AV428</f>
        <v>6.1855670103092786E-2</v>
      </c>
      <c r="BC428">
        <f t="shared" ref="BC428" si="5887">AY428/AX428</f>
        <v>9.0702947845804991E-3</v>
      </c>
      <c r="BD428">
        <f t="shared" ref="BD428" si="5888">AZ428/AY428</f>
        <v>9</v>
      </c>
      <c r="BE428">
        <f t="shared" ref="BE428" si="5889">SUM(AT422:AT428)/SUM(AS422:AS428)</f>
        <v>2.8991807390068552E-2</v>
      </c>
      <c r="BF428">
        <f t="shared" ref="BF428" si="5890">SUM(AT415:AT428)/SUM(AS415:AS428)</f>
        <v>3.2089822528069543E-2</v>
      </c>
      <c r="BG428">
        <f t="shared" ref="BG428" si="5891">SUM(AW422:AW428)/SUM(AV422:AV428)</f>
        <v>2.3734177215189875E-2</v>
      </c>
      <c r="BH428">
        <f t="shared" ref="BH428" si="5892">SUM(AY422:AY428)/SUM(AX422:AX428)</f>
        <v>1.9428571428571427E-2</v>
      </c>
      <c r="BI428">
        <f t="shared" ref="BI428" si="5893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3061"/>
        <v>1743545</v>
      </c>
      <c r="BR428" s="20">
        <v>304835</v>
      </c>
      <c r="BS428" s="20">
        <v>64757</v>
      </c>
      <c r="BT428" s="21">
        <f t="shared" si="3062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3063"/>
        <v>12765</v>
      </c>
      <c r="BZ428" s="20">
        <v>2201</v>
      </c>
      <c r="CA428" s="20">
        <v>651</v>
      </c>
      <c r="CB428" s="21">
        <f t="shared" si="3064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3065"/>
        <v>7356</v>
      </c>
      <c r="CH428" s="20">
        <v>1191</v>
      </c>
      <c r="CI428" s="20">
        <v>461</v>
      </c>
      <c r="CJ428" s="21">
        <f t="shared" si="3066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364"/>
        <v>73132</v>
      </c>
      <c r="CP428" s="20">
        <v>14972</v>
      </c>
      <c r="CQ428" s="20">
        <v>860</v>
      </c>
      <c r="CR428" s="21">
        <f t="shared" si="5365"/>
        <v>15832</v>
      </c>
    </row>
    <row r="429" spans="1:96" x14ac:dyDescent="0.35">
      <c r="A429" s="14">
        <f t="shared" si="2823"/>
        <v>44335</v>
      </c>
      <c r="B429" s="9">
        <f t="shared" ref="B429" si="5894">BQ429</f>
        <v>1743888</v>
      </c>
      <c r="C429">
        <f t="shared" ref="C429" si="5895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896">-(J429-J428)+L429</f>
        <v>4</v>
      </c>
      <c r="N429" s="7">
        <f t="shared" ref="N429" si="5897">B429-C429</f>
        <v>1374250</v>
      </c>
      <c r="O429" s="4">
        <f t="shared" ref="O429" si="5898">C429/B429</f>
        <v>0.21196200673437743</v>
      </c>
      <c r="R429">
        <f t="shared" ref="R429" si="5899">C429-C428</f>
        <v>46</v>
      </c>
      <c r="S429">
        <f t="shared" ref="S429" si="5900">N429-N428</f>
        <v>297</v>
      </c>
      <c r="T429" s="8">
        <f t="shared" ref="T429" si="5901">R429/V429</f>
        <v>0.13411078717201166</v>
      </c>
      <c r="U429" s="8">
        <f t="shared" ref="U429" si="5902">SUM(R423:R429)/SUM(V423:V429)</f>
        <v>0.11618334892422826</v>
      </c>
      <c r="V429">
        <f t="shared" ref="V429" si="5903">B429-B428</f>
        <v>343</v>
      </c>
      <c r="W429">
        <f t="shared" ref="W429" si="5904">C429-D429-E429</f>
        <v>7503</v>
      </c>
      <c r="X429" s="3">
        <f t="shared" ref="X429" si="5905">F429/W429</f>
        <v>1.9325603092096494E-2</v>
      </c>
      <c r="Y429">
        <f t="shared" ref="Y429" si="5906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907">Z429-AC429-AF429</f>
        <v>54</v>
      </c>
      <c r="AJ429">
        <f t="shared" ref="AJ429" si="5908">AA429-AD429-AG429</f>
        <v>29</v>
      </c>
      <c r="AK429">
        <f t="shared" ref="AK429" si="5909">AB429-AE429-AH429</f>
        <v>214</v>
      </c>
      <c r="AL429">
        <v>1</v>
      </c>
      <c r="AM429">
        <v>1</v>
      </c>
      <c r="AN429">
        <v>11</v>
      </c>
      <c r="AS429">
        <f t="shared" ref="AS429" si="5910">BM429-BM428</f>
        <v>2271</v>
      </c>
      <c r="AT429">
        <f t="shared" ref="AT429" si="5911">BN429-BN428</f>
        <v>43</v>
      </c>
      <c r="AU429">
        <f t="shared" ref="AU429" si="5912">AT429/AS429</f>
        <v>1.8934390136503741E-2</v>
      </c>
      <c r="AV429">
        <f t="shared" ref="AV429" si="5913">BU429-BU428</f>
        <v>74</v>
      </c>
      <c r="AW429">
        <f t="shared" ref="AW429" si="5914">BV429-BV428</f>
        <v>5</v>
      </c>
      <c r="AX429">
        <f t="shared" ref="AX429" si="5915">CK429-CK428</f>
        <v>280</v>
      </c>
      <c r="AY429">
        <f t="shared" ref="AY429" si="5916">CL429-CL428</f>
        <v>13</v>
      </c>
      <c r="AZ429">
        <f t="shared" ref="AZ429" si="5917">CC429-CC428</f>
        <v>39</v>
      </c>
      <c r="BA429">
        <f t="shared" ref="BA429" si="5918">CD429-CD428</f>
        <v>0</v>
      </c>
      <c r="BB429">
        <f t="shared" ref="BB429" si="5919">AW429/AV429</f>
        <v>6.7567567567567571E-2</v>
      </c>
      <c r="BC429">
        <f t="shared" ref="BC429" si="5920">AY429/AX429</f>
        <v>4.642857142857143E-2</v>
      </c>
      <c r="BD429">
        <f t="shared" ref="BD429" si="5921">AZ429/AY429</f>
        <v>3</v>
      </c>
      <c r="BE429">
        <f t="shared" ref="BE429" si="5922">SUM(AT423:AT429)/SUM(AS423:AS429)</f>
        <v>2.6796613506595787E-2</v>
      </c>
      <c r="BF429">
        <f t="shared" ref="BF429" si="5923">SUM(AT416:AT429)/SUM(AS416:AS429)</f>
        <v>3.1046803579475955E-2</v>
      </c>
      <c r="BG429">
        <f t="shared" ref="BG429" si="5924">SUM(AW423:AW429)/SUM(AV423:AV429)</f>
        <v>2.9687499999999999E-2</v>
      </c>
      <c r="BH429">
        <f t="shared" ref="BH429" si="5925">SUM(AY423:AY429)/SUM(AX423:AX429)</f>
        <v>2.1356783919597989E-2</v>
      </c>
      <c r="BI429">
        <f t="shared" ref="BI429" si="5926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3061"/>
        <v>1743888</v>
      </c>
      <c r="BR429" s="20">
        <v>304868</v>
      </c>
      <c r="BS429" s="20">
        <v>64770</v>
      </c>
      <c r="BT429" s="21">
        <f t="shared" si="3062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3063"/>
        <v>12781</v>
      </c>
      <c r="BZ429" s="20">
        <v>2204</v>
      </c>
      <c r="CA429" s="20">
        <v>652</v>
      </c>
      <c r="CB429" s="21">
        <f t="shared" si="3064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3065"/>
        <v>7362</v>
      </c>
      <c r="CH429" s="20">
        <v>1191</v>
      </c>
      <c r="CI429" s="20">
        <v>461</v>
      </c>
      <c r="CJ429" s="21">
        <f t="shared" si="3066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364"/>
        <v>73182</v>
      </c>
      <c r="CP429" s="20">
        <v>14980</v>
      </c>
      <c r="CQ429" s="20">
        <v>860</v>
      </c>
      <c r="CR429" s="21">
        <f t="shared" si="5365"/>
        <v>15840</v>
      </c>
    </row>
    <row r="430" spans="1:96" x14ac:dyDescent="0.35">
      <c r="A430" s="14">
        <f t="shared" si="2823"/>
        <v>44336</v>
      </c>
      <c r="B430" s="9">
        <f t="shared" ref="B430" si="5927">BQ430</f>
        <v>1745919</v>
      </c>
      <c r="C430">
        <f t="shared" ref="C430" si="5928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929">-(J430-J429)+L430</f>
        <v>7</v>
      </c>
      <c r="N430" s="7">
        <f t="shared" ref="N430" si="5930">B430-C430</f>
        <v>1375998</v>
      </c>
      <c r="O430" s="4">
        <f t="shared" ref="O430" si="5931">C430/B430</f>
        <v>0.21187752696430934</v>
      </c>
      <c r="R430">
        <f t="shared" ref="R430" si="5932">C430-C429</f>
        <v>283</v>
      </c>
      <c r="S430">
        <f t="shared" ref="S430" si="5933">N430-N429</f>
        <v>1748</v>
      </c>
      <c r="T430" s="8">
        <f t="shared" ref="T430" si="5934">R430/V430</f>
        <v>0.13934022648941408</v>
      </c>
      <c r="U430" s="8">
        <f t="shared" ref="U430" si="5935">SUM(R424:R430)/SUM(V424:V430)</f>
        <v>0.11513633298005588</v>
      </c>
      <c r="V430">
        <f t="shared" ref="V430" si="5936">B430-B429</f>
        <v>2031</v>
      </c>
      <c r="W430">
        <f t="shared" ref="W430" si="5937">C430-D430-E430</f>
        <v>7312</v>
      </c>
      <c r="X430" s="3">
        <f t="shared" ref="X430" si="5938">F430/W430</f>
        <v>1.9967177242888403E-2</v>
      </c>
      <c r="Y430">
        <f t="shared" ref="Y430" si="5939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940">Z430-AC430-AF430</f>
        <v>58</v>
      </c>
      <c r="AJ430">
        <f t="shared" ref="AJ430" si="5941">AA430-AD430-AG430</f>
        <v>29</v>
      </c>
      <c r="AK430">
        <f t="shared" ref="AK430" si="5942">AB430-AE430-AH430</f>
        <v>208</v>
      </c>
      <c r="AL430">
        <v>1</v>
      </c>
      <c r="AM430">
        <v>1</v>
      </c>
      <c r="AN430">
        <v>1</v>
      </c>
      <c r="AS430">
        <f t="shared" ref="AS430" si="5943">BM430-BM429</f>
        <v>9593</v>
      </c>
      <c r="AT430">
        <f t="shared" ref="AT430" si="5944">BN430-BN429</f>
        <v>322</v>
      </c>
      <c r="AU430">
        <f t="shared" ref="AU430" si="5945">AT430/AS430</f>
        <v>3.3566141978526011E-2</v>
      </c>
      <c r="AV430">
        <f t="shared" ref="AV430" si="5946">BU430-BU429</f>
        <v>94</v>
      </c>
      <c r="AW430">
        <f t="shared" ref="AW430" si="5947">BV430-BV429</f>
        <v>3</v>
      </c>
      <c r="AX430">
        <f t="shared" ref="AX430" si="5948">CK430-CK429</f>
        <v>417</v>
      </c>
      <c r="AY430">
        <f t="shared" ref="AY430" si="5949">CL430-CL429</f>
        <v>19</v>
      </c>
      <c r="AZ430">
        <f t="shared" ref="AZ430" si="5950">CC430-CC429</f>
        <v>61</v>
      </c>
      <c r="BA430">
        <f t="shared" ref="BA430" si="5951">CD430-CD429</f>
        <v>-1</v>
      </c>
      <c r="BB430">
        <f t="shared" ref="BB430" si="5952">AW430/AV430</f>
        <v>3.1914893617021274E-2</v>
      </c>
      <c r="BC430">
        <f t="shared" ref="BC430" si="5953">AY430/AX430</f>
        <v>4.5563549160671464E-2</v>
      </c>
      <c r="BD430">
        <f t="shared" ref="BD430" si="5954">AZ430/AY430</f>
        <v>3.2105263157894739</v>
      </c>
      <c r="BE430">
        <f t="shared" ref="BE430" si="5955">SUM(AT424:AT430)/SUM(AS424:AS430)</f>
        <v>2.6881500286626812E-2</v>
      </c>
      <c r="BF430">
        <f t="shared" ref="BF430" si="5956">SUM(AT417:AT430)/SUM(AS417:AS430)</f>
        <v>3.0995663410574269E-2</v>
      </c>
      <c r="BG430">
        <f t="shared" ref="BG430" si="5957">SUM(AW424:AW430)/SUM(AV424:AV430)</f>
        <v>3.3333333333333333E-2</v>
      </c>
      <c r="BH430">
        <f t="shared" ref="BH430" si="5958">SUM(AY424:AY430)/SUM(AX424:AX430)</f>
        <v>2.9676258992805755E-2</v>
      </c>
      <c r="BI430">
        <f t="shared" ref="BI430" si="5959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3061"/>
        <v>1745919</v>
      </c>
      <c r="BR430" s="20">
        <v>305075</v>
      </c>
      <c r="BS430" s="20">
        <v>64846</v>
      </c>
      <c r="BT430" s="21">
        <f t="shared" si="3062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3063"/>
        <v>9803</v>
      </c>
      <c r="BZ430" s="20">
        <v>2206</v>
      </c>
      <c r="CA430" s="20">
        <v>654</v>
      </c>
      <c r="CB430" s="21">
        <f t="shared" si="3064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3065"/>
        <v>7371</v>
      </c>
      <c r="CH430" s="20">
        <v>1191</v>
      </c>
      <c r="CI430" s="20">
        <v>461</v>
      </c>
      <c r="CJ430" s="21">
        <f t="shared" si="3066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364"/>
        <v>73284</v>
      </c>
      <c r="CP430" s="20">
        <v>14994</v>
      </c>
      <c r="CQ430" s="20">
        <v>860</v>
      </c>
      <c r="CR430" s="21">
        <f t="shared" si="5365"/>
        <v>15854</v>
      </c>
    </row>
    <row r="431" spans="1:96" x14ac:dyDescent="0.35">
      <c r="A431" s="14">
        <f t="shared" si="2823"/>
        <v>44337</v>
      </c>
      <c r="B431" s="9">
        <f t="shared" ref="B431" si="5960">BQ431</f>
        <v>1749246</v>
      </c>
      <c r="C431">
        <f t="shared" ref="C431" si="5961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962">-(J431-J430)+L431</f>
        <v>4</v>
      </c>
      <c r="N431" s="7">
        <f t="shared" ref="N431" si="5963">B431-C431</f>
        <v>1378962</v>
      </c>
      <c r="O431" s="4">
        <f t="shared" ref="O431" si="5964">C431/B431</f>
        <v>0.21168206187122909</v>
      </c>
      <c r="R431">
        <f t="shared" ref="R431" si="5965">C431-C430</f>
        <v>363</v>
      </c>
      <c r="S431">
        <f t="shared" ref="S431" si="5966">N431-N430</f>
        <v>2964</v>
      </c>
      <c r="T431" s="8">
        <f t="shared" ref="T431" si="5967">R431/V431</f>
        <v>0.109107303877367</v>
      </c>
      <c r="U431" s="8">
        <f t="shared" ref="U431" si="5968">SUM(R425:R431)/SUM(V425:V431)</f>
        <v>0.11384615384615385</v>
      </c>
      <c r="V431">
        <f t="shared" ref="V431" si="5969">B431-B430</f>
        <v>3327</v>
      </c>
      <c r="W431">
        <f t="shared" ref="W431" si="5970">C431-D431-E431</f>
        <v>7260</v>
      </c>
      <c r="X431" s="3">
        <f t="shared" ref="X431" si="5971">F431/W431</f>
        <v>1.955922865013774E-2</v>
      </c>
      <c r="Y431">
        <f t="shared" ref="Y431" si="5972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973">Z431-AC431-AF431</f>
        <v>57</v>
      </c>
      <c r="AJ431">
        <f t="shared" ref="AJ431" si="5974">AA431-AD431-AG431</f>
        <v>28</v>
      </c>
      <c r="AK431">
        <f t="shared" ref="AK431" si="5975">AB431-AE431-AH431</f>
        <v>209</v>
      </c>
      <c r="AL431">
        <v>1</v>
      </c>
      <c r="AM431">
        <v>1</v>
      </c>
      <c r="AN431">
        <v>3</v>
      </c>
      <c r="AS431">
        <f t="shared" ref="AS431" si="5976">BM431-BM430</f>
        <v>15363</v>
      </c>
      <c r="AT431">
        <f t="shared" ref="AT431" si="5977">BN431-BN430</f>
        <v>395</v>
      </c>
      <c r="AU431">
        <f t="shared" ref="AU431" si="5978">AT431/AS431</f>
        <v>2.5711124129401811E-2</v>
      </c>
      <c r="AV431">
        <f t="shared" ref="AV431" si="5979">BU431-BU430</f>
        <v>90</v>
      </c>
      <c r="AW431">
        <f t="shared" ref="AW431" si="5980">BV431-BV430</f>
        <v>-2</v>
      </c>
      <c r="AX431">
        <f t="shared" ref="AX431" si="5981">CK431-CK430</f>
        <v>242</v>
      </c>
      <c r="AY431">
        <f t="shared" ref="AY431" si="5982">CL431-CL430</f>
        <v>0</v>
      </c>
      <c r="AZ431">
        <f t="shared" ref="AZ431" si="5983">CC431-CC430</f>
        <v>20</v>
      </c>
      <c r="BA431">
        <f t="shared" ref="BA431" si="5984">CD431-CD430</f>
        <v>3</v>
      </c>
      <c r="BB431">
        <f t="shared" ref="BB431" si="5985">AW431/AV431</f>
        <v>-2.2222222222222223E-2</v>
      </c>
      <c r="BC431">
        <f t="shared" ref="BC431" si="5986">AY431/AX431</f>
        <v>0</v>
      </c>
      <c r="BD431" t="e">
        <f t="shared" ref="BD431" si="5987">AZ431/AY431</f>
        <v>#DIV/0!</v>
      </c>
      <c r="BE431">
        <f t="shared" ref="BE431" si="5988">SUM(AT425:AT431)/SUM(AS425:AS431)</f>
        <v>2.7153784593623793E-2</v>
      </c>
      <c r="BF431">
        <f t="shared" ref="BF431" si="5989">SUM(AT418:AT431)/SUM(AS418:AS431)</f>
        <v>2.9471995631250213E-2</v>
      </c>
      <c r="BG431">
        <f t="shared" ref="BG431" si="5990">SUM(AW425:AW431)/SUM(AV425:AV431)</f>
        <v>2.5316455696202531E-2</v>
      </c>
      <c r="BH431">
        <f t="shared" ref="BH431" si="5991">SUM(AY425:AY431)/SUM(AX425:AX431)</f>
        <v>2.3073146784486992E-2</v>
      </c>
      <c r="BI431">
        <f t="shared" ref="BI431" si="5992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3061"/>
        <v>1749246</v>
      </c>
      <c r="BR431" s="20">
        <v>305334</v>
      </c>
      <c r="BS431" s="20">
        <v>64950</v>
      </c>
      <c r="BT431" s="21">
        <f t="shared" si="3062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3063"/>
        <v>12815</v>
      </c>
      <c r="BZ431" s="20">
        <v>2205</v>
      </c>
      <c r="CA431" s="20">
        <v>654</v>
      </c>
      <c r="CB431" s="21">
        <f t="shared" si="3064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3065"/>
        <v>7377</v>
      </c>
      <c r="CH431" s="20">
        <v>1191</v>
      </c>
      <c r="CI431" s="20">
        <v>461</v>
      </c>
      <c r="CJ431" s="21">
        <f t="shared" si="3066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364"/>
        <v>73337</v>
      </c>
      <c r="CP431" s="20">
        <v>15000</v>
      </c>
      <c r="CQ431" s="20">
        <v>860</v>
      </c>
      <c r="CR431" s="21">
        <f t="shared" si="5365"/>
        <v>15860</v>
      </c>
    </row>
    <row r="432" spans="1:96" x14ac:dyDescent="0.35">
      <c r="A432" s="14">
        <f t="shared" si="2823"/>
        <v>44338</v>
      </c>
      <c r="B432" s="9">
        <f t="shared" ref="B432" si="5993">BQ432</f>
        <v>1751143</v>
      </c>
      <c r="C432">
        <f t="shared" ref="C432" si="5994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995">-(J432-J431)+L432</f>
        <v>9</v>
      </c>
      <c r="N432" s="7">
        <f t="shared" ref="N432" si="5996">B432-C432</f>
        <v>1380643</v>
      </c>
      <c r="O432" s="4">
        <f t="shared" ref="O432" si="5997">C432/B432</f>
        <v>0.21157609629824634</v>
      </c>
      <c r="R432">
        <f t="shared" ref="R432" si="5998">C432-C431</f>
        <v>216</v>
      </c>
      <c r="S432">
        <f t="shared" ref="S432" si="5999">N432-N431</f>
        <v>1681</v>
      </c>
      <c r="T432" s="8">
        <f t="shared" ref="T432" si="6000">R432/V432</f>
        <v>0.11386399578281498</v>
      </c>
      <c r="U432" s="8">
        <f t="shared" ref="U432" si="6001">SUM(R426:R432)/SUM(V426:V432)</f>
        <v>0.11354369792589966</v>
      </c>
      <c r="V432">
        <f t="shared" ref="V432" si="6002">B432-B431</f>
        <v>1897</v>
      </c>
      <c r="W432">
        <f t="shared" ref="W432" si="6003">C432-D432-E432</f>
        <v>7103</v>
      </c>
      <c r="X432" s="3">
        <f t="shared" ref="X432" si="6004">F432/W432</f>
        <v>1.8442911445867943E-2</v>
      </c>
      <c r="Y432">
        <f t="shared" ref="Y432" si="6005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6006">Z432-AC432-AF432</f>
        <v>56</v>
      </c>
      <c r="AJ432">
        <f t="shared" ref="AJ432" si="6007">AA432-AD432-AG432</f>
        <v>28</v>
      </c>
      <c r="AK432">
        <f t="shared" ref="AK432" si="6008">AB432-AE432-AH432</f>
        <v>201</v>
      </c>
      <c r="AL432">
        <v>1</v>
      </c>
      <c r="AM432">
        <v>1</v>
      </c>
      <c r="AN432">
        <v>3</v>
      </c>
      <c r="AS432">
        <f t="shared" ref="AS432" si="6009">BM432-BM431</f>
        <v>10919</v>
      </c>
      <c r="AT432">
        <f t="shared" ref="AT432" si="6010">BN432-BN431</f>
        <v>249</v>
      </c>
      <c r="AU432">
        <f t="shared" ref="AU432" si="6011">AT432/AS432</f>
        <v>2.2804286106786337E-2</v>
      </c>
      <c r="AV432">
        <f t="shared" ref="AV432" si="6012">BU432-BU431</f>
        <v>70</v>
      </c>
      <c r="AW432">
        <f t="shared" ref="AW432" si="6013">BV432-BV431</f>
        <v>1</v>
      </c>
      <c r="AX432">
        <f t="shared" ref="AX432" si="6014">CK432-CK431</f>
        <v>31283</v>
      </c>
      <c r="AY432">
        <f t="shared" ref="AY432" si="6015">CL432-CL431</f>
        <v>15</v>
      </c>
      <c r="AZ432">
        <f t="shared" ref="AZ432" si="6016">CC432-CC431</f>
        <v>39</v>
      </c>
      <c r="BA432">
        <f t="shared" ref="BA432" si="6017">CD432-CD431</f>
        <v>0</v>
      </c>
      <c r="BB432">
        <f t="shared" ref="BB432" si="6018">AW432/AV432</f>
        <v>1.4285714285714285E-2</v>
      </c>
      <c r="BC432">
        <f t="shared" ref="BC432" si="6019">AY432/AX432</f>
        <v>4.7949365470063615E-4</v>
      </c>
      <c r="BD432">
        <f t="shared" ref="BD432" si="6020">AZ432/AY432</f>
        <v>2.6</v>
      </c>
      <c r="BE432">
        <f t="shared" ref="BE432" si="6021">SUM(AT426:AT432)/SUM(AS426:AS432)</f>
        <v>2.7053840576945092E-2</v>
      </c>
      <c r="BF432">
        <f t="shared" ref="BF432" si="6022">SUM(AT419:AT432)/SUM(AS419:AS432)</f>
        <v>2.8747881689058161E-2</v>
      </c>
      <c r="BG432">
        <f t="shared" ref="BG432" si="6023">SUM(AW426:AW432)/SUM(AV426:AV432)</f>
        <v>2.2421524663677129E-2</v>
      </c>
      <c r="BH432">
        <f t="shared" ref="BH432" si="6024">SUM(AY426:AY432)/SUM(AX426:AX432)</f>
        <v>1.5206350171831757E-3</v>
      </c>
      <c r="BI432">
        <f t="shared" ref="BI432" si="602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3061"/>
        <v>1751143</v>
      </c>
      <c r="BR432" s="20">
        <v>305492</v>
      </c>
      <c r="BS432" s="20">
        <v>65008</v>
      </c>
      <c r="BT432" s="21">
        <f t="shared" si="3062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3063"/>
        <v>12828</v>
      </c>
      <c r="BZ432" s="20">
        <v>2207</v>
      </c>
      <c r="CA432" s="20">
        <v>654</v>
      </c>
      <c r="CB432" s="21">
        <f t="shared" si="3064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3065"/>
        <v>7382</v>
      </c>
      <c r="CH432" s="20">
        <v>1191</v>
      </c>
      <c r="CI432" s="20">
        <v>461</v>
      </c>
      <c r="CJ432" s="21">
        <f t="shared" si="3066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364"/>
        <v>73417</v>
      </c>
      <c r="CP432" s="20">
        <v>15009</v>
      </c>
      <c r="CQ432" s="20">
        <v>860</v>
      </c>
      <c r="CR432" s="21">
        <f t="shared" si="5365"/>
        <v>15869</v>
      </c>
    </row>
    <row r="433" spans="1:96" x14ac:dyDescent="0.35">
      <c r="A433" s="14">
        <f t="shared" si="2823"/>
        <v>44339</v>
      </c>
      <c r="B433" s="9">
        <f t="shared" ref="B433" si="6026">BQ433</f>
        <v>1752258</v>
      </c>
      <c r="C433">
        <f t="shared" ref="C433" si="602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6028">-(J433-J432)+L433</f>
        <v>9</v>
      </c>
      <c r="N433" s="7">
        <f t="shared" ref="N433" si="6029">B433-C433</f>
        <v>1381643</v>
      </c>
      <c r="O433" s="4">
        <f t="shared" ref="O433" si="6030">C433/B433</f>
        <v>0.21150709541631427</v>
      </c>
      <c r="R433">
        <f t="shared" ref="R433" si="6031">C433-C432</f>
        <v>115</v>
      </c>
      <c r="S433">
        <f t="shared" ref="S433" si="6032">N433-N432</f>
        <v>1000</v>
      </c>
      <c r="T433" s="8">
        <f t="shared" ref="T433" si="6033">R433/V433</f>
        <v>0.1031390134529148</v>
      </c>
      <c r="U433" s="8">
        <f t="shared" ref="U433" si="6034">SUM(R427:R433)/SUM(V427:V433)</f>
        <v>0.11328897680273332</v>
      </c>
      <c r="V433">
        <f t="shared" ref="V433" si="6035">B433-B432</f>
        <v>1115</v>
      </c>
      <c r="W433">
        <f t="shared" ref="W433" si="6036">C433-D433-E433</f>
        <v>7048</v>
      </c>
      <c r="X433" s="3">
        <f t="shared" ref="X433" si="6037">F433/W433</f>
        <v>1.7309875141884222E-2</v>
      </c>
      <c r="Y433">
        <f t="shared" ref="Y433" si="603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6039">Z433-AC433-AF433</f>
        <v>56</v>
      </c>
      <c r="AJ433">
        <f t="shared" ref="AJ433" si="6040">AA433-AD433-AG433</f>
        <v>28</v>
      </c>
      <c r="AK433">
        <f t="shared" ref="AK433" si="6041">AB433-AE433-AH433</f>
        <v>209</v>
      </c>
      <c r="AL433">
        <v>1</v>
      </c>
      <c r="AM433">
        <v>1</v>
      </c>
      <c r="AN433">
        <v>3</v>
      </c>
      <c r="AS433">
        <f t="shared" ref="AS433" si="6042">BM433-BM432</f>
        <v>3855</v>
      </c>
      <c r="AT433">
        <f t="shared" ref="AT433" si="6043">BN433-BN432</f>
        <v>113</v>
      </c>
      <c r="AU433">
        <f t="shared" ref="AU433" si="6044">AT433/AS433</f>
        <v>2.9312581063553826E-2</v>
      </c>
      <c r="AV433">
        <f t="shared" ref="AV433" si="6045">BU433-BU432</f>
        <v>14</v>
      </c>
      <c r="AW433">
        <f t="shared" ref="AW433" si="6046">BV433-BV432</f>
        <v>1</v>
      </c>
      <c r="AX433">
        <f t="shared" ref="AX433" si="6047">CK433-CK432</f>
        <v>-30861</v>
      </c>
      <c r="AY433">
        <f t="shared" ref="AY433" si="6048">CL433-CL432</f>
        <v>0</v>
      </c>
      <c r="AZ433">
        <f t="shared" ref="AZ433" si="6049">CC433-CC432</f>
        <v>14</v>
      </c>
      <c r="BA433">
        <f t="shared" ref="BA433" si="6050">CD433-CD432</f>
        <v>4</v>
      </c>
      <c r="BB433">
        <f t="shared" ref="BB433" si="6051">AW433/AV433</f>
        <v>7.1428571428571425E-2</v>
      </c>
      <c r="BC433">
        <f t="shared" ref="BC433" si="6052">AY433/AX433</f>
        <v>0</v>
      </c>
      <c r="BD433" t="e">
        <f t="shared" ref="BD433" si="6053">AZ433/AY433</f>
        <v>#DIV/0!</v>
      </c>
      <c r="BE433">
        <f t="shared" ref="BE433" si="6054">SUM(AT427:AT433)/SUM(AS427:AS433)</f>
        <v>2.6523008373665207E-2</v>
      </c>
      <c r="BF433">
        <f t="shared" ref="BF433" si="6055">SUM(AT420:AT433)/SUM(AS420:AS433)</f>
        <v>2.8678402868719182E-2</v>
      </c>
      <c r="BG433">
        <f t="shared" ref="BG433" si="6056">SUM(AW427:AW433)/SUM(AV427:AV433)</f>
        <v>3.160270880361174E-2</v>
      </c>
      <c r="BH433">
        <f t="shared" ref="BH433" si="6057">SUM(AY427:AY433)/SUM(AX427:AX433)</f>
        <v>2.7478448275862068E-2</v>
      </c>
      <c r="BI433">
        <f t="shared" ref="BI433" si="6058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3061"/>
        <v>1752258</v>
      </c>
      <c r="BR433" s="20">
        <v>305595</v>
      </c>
      <c r="BS433" s="20">
        <v>65020</v>
      </c>
      <c r="BT433" s="21">
        <f t="shared" si="3062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3063"/>
        <v>12837</v>
      </c>
      <c r="BZ433" s="20">
        <v>2208</v>
      </c>
      <c r="CA433" s="20">
        <v>654</v>
      </c>
      <c r="CB433" s="21">
        <f t="shared" si="3064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3065"/>
        <v>7385</v>
      </c>
      <c r="CH433" s="20">
        <v>1192</v>
      </c>
      <c r="CI433" s="20">
        <v>463</v>
      </c>
      <c r="CJ433" s="21">
        <f t="shared" si="3066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364"/>
        <v>73452</v>
      </c>
      <c r="CP433" s="20">
        <v>15012</v>
      </c>
      <c r="CQ433" s="20">
        <v>861</v>
      </c>
      <c r="CR433" s="21">
        <f t="shared" si="5365"/>
        <v>15873</v>
      </c>
    </row>
    <row r="434" spans="1:96" x14ac:dyDescent="0.35">
      <c r="A434" s="14">
        <f t="shared" si="2823"/>
        <v>44340</v>
      </c>
      <c r="B434" s="9">
        <f t="shared" ref="B434" si="6059">BQ434</f>
        <v>1752705</v>
      </c>
      <c r="C434">
        <f t="shared" ref="C434" si="6060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6061">-(J434-J433)+L434</f>
        <v>2</v>
      </c>
      <c r="N434" s="7">
        <f t="shared" ref="N434" si="6062">B434-C434</f>
        <v>1382046</v>
      </c>
      <c r="O434" s="4">
        <f t="shared" ref="O434" si="6063">C434/B434</f>
        <v>0.21147825789279998</v>
      </c>
      <c r="R434">
        <f t="shared" ref="R434" si="6064">C434-C433</f>
        <v>44</v>
      </c>
      <c r="S434">
        <f t="shared" ref="S434" si="6065">N434-N433</f>
        <v>403</v>
      </c>
      <c r="T434" s="8">
        <f t="shared" ref="T434" si="6066">R434/V434</f>
        <v>9.8434004474272932E-2</v>
      </c>
      <c r="U434" s="8">
        <f t="shared" ref="U434" si="6067">SUM(R428:R434)/SUM(V428:V434)</f>
        <v>0.11227010705462531</v>
      </c>
      <c r="V434">
        <f t="shared" ref="V434" si="6068">B434-B433</f>
        <v>447</v>
      </c>
      <c r="W434">
        <f t="shared" ref="W434" si="6069">C434-D434-E434</f>
        <v>6893</v>
      </c>
      <c r="X434" s="3">
        <f t="shared" ref="X434" si="6070">F434/W434</f>
        <v>1.7118816190338025E-2</v>
      </c>
      <c r="Y434">
        <f t="shared" ref="Y434" si="6071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6072">Z434-AC434-AF434</f>
        <v>56</v>
      </c>
      <c r="AJ434">
        <f t="shared" ref="AJ434" si="6073">AA434-AD434-AG434</f>
        <v>31</v>
      </c>
      <c r="AK434">
        <f t="shared" ref="AK434" si="6074">AB434-AE434-AH434</f>
        <v>205</v>
      </c>
      <c r="AL434">
        <v>1</v>
      </c>
      <c r="AM434">
        <v>1</v>
      </c>
      <c r="AN434">
        <v>3</v>
      </c>
      <c r="AS434">
        <f t="shared" ref="AS434" si="6075">BM434-BM433</f>
        <v>1916</v>
      </c>
      <c r="AT434">
        <f t="shared" ref="AT434" si="6076">BN434-BN433</f>
        <v>66</v>
      </c>
      <c r="AU434">
        <f t="shared" ref="AU434" si="6077">AT434/AS434</f>
        <v>3.444676409185804E-2</v>
      </c>
      <c r="AV434">
        <f t="shared" ref="AV434" si="6078">BU434-BU433</f>
        <v>9</v>
      </c>
      <c r="AW434">
        <f t="shared" ref="AW434" si="6079">BV434-BV433</f>
        <v>2</v>
      </c>
      <c r="AX434">
        <f t="shared" ref="AX434" si="6080">CK434-CK433</f>
        <v>54</v>
      </c>
      <c r="AY434">
        <f t="shared" ref="AY434" si="6081">CL434-CL433</f>
        <v>2</v>
      </c>
      <c r="AZ434">
        <f t="shared" ref="AZ434" si="6082">CC434-CC433</f>
        <v>13</v>
      </c>
      <c r="BA434">
        <f t="shared" ref="BA434" si="6083">CD434-CD433</f>
        <v>-2</v>
      </c>
      <c r="BB434">
        <f t="shared" ref="BB434" si="6084">AW434/AV434</f>
        <v>0.22222222222222221</v>
      </c>
      <c r="BC434">
        <f t="shared" ref="BC434" si="6085">AY434/AX434</f>
        <v>3.7037037037037035E-2</v>
      </c>
      <c r="BD434">
        <f t="shared" ref="BD434" si="6086">AZ434/AY434</f>
        <v>6.5</v>
      </c>
      <c r="BE434">
        <f t="shared" ref="BE434" si="6087">SUM(AT428:AT434)/SUM(AS428:AS434)</f>
        <v>2.6696222050886662E-2</v>
      </c>
      <c r="BF434">
        <f t="shared" ref="BF434" si="6088">SUM(AT421:AT434)/SUM(AS421:AS434)</f>
        <v>2.8237224442268505E-2</v>
      </c>
      <c r="BG434">
        <f t="shared" ref="BG434" si="6089">SUM(AW428:AW434)/SUM(AV428:AV434)</f>
        <v>3.5714285714285712E-2</v>
      </c>
      <c r="BH434">
        <f t="shared" ref="BH434" si="6090">SUM(AY428:AY434)/SUM(AX428:AX434)</f>
        <v>2.8556034482758622E-2</v>
      </c>
      <c r="BI434">
        <f t="shared" ref="BI434" si="6091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3061"/>
        <v>1752705</v>
      </c>
      <c r="BR434" s="20">
        <v>305637</v>
      </c>
      <c r="BS434" s="20">
        <v>65022</v>
      </c>
      <c r="BT434" s="21">
        <f t="shared" si="3062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3063"/>
        <v>12842</v>
      </c>
      <c r="BZ434" s="20">
        <v>2208</v>
      </c>
      <c r="CA434" s="20">
        <v>654</v>
      </c>
      <c r="CB434" s="21">
        <f t="shared" si="3064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3065"/>
        <v>7385</v>
      </c>
      <c r="CH434" s="20">
        <v>1192</v>
      </c>
      <c r="CI434" s="20">
        <v>463</v>
      </c>
      <c r="CJ434" s="21">
        <f t="shared" si="3066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364"/>
        <v>73462</v>
      </c>
      <c r="CP434" s="20">
        <v>15015</v>
      </c>
      <c r="CQ434" s="20">
        <v>860</v>
      </c>
      <c r="CR434" s="21">
        <f t="shared" si="5365"/>
        <v>15875</v>
      </c>
    </row>
    <row r="435" spans="1:96" x14ac:dyDescent="0.35">
      <c r="A435" s="14">
        <f t="shared" si="2823"/>
        <v>44341</v>
      </c>
      <c r="B435" s="9">
        <f t="shared" ref="B435" si="6092">BQ435</f>
        <v>1752870</v>
      </c>
      <c r="C435">
        <f t="shared" ref="C435" si="6093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6094">-(J435-J434)+L435</f>
        <v>2</v>
      </c>
      <c r="N435" s="7">
        <f t="shared" ref="N435" si="6095">B435-C435</f>
        <v>1382200</v>
      </c>
      <c r="O435" s="4">
        <f t="shared" ref="O435" si="6096">C435/B435</f>
        <v>0.21146462658383108</v>
      </c>
      <c r="R435">
        <f t="shared" ref="R435" si="6097">C435-C434</f>
        <v>11</v>
      </c>
      <c r="S435">
        <f t="shared" ref="S435" si="6098">N435-N434</f>
        <v>154</v>
      </c>
      <c r="T435" s="8">
        <f t="shared" ref="T435" si="6099">R435/V435</f>
        <v>6.6666666666666666E-2</v>
      </c>
      <c r="U435" s="8">
        <f t="shared" ref="U435" si="6100">SUM(R429:R435)/SUM(V429:V435)</f>
        <v>0.11560321715817694</v>
      </c>
      <c r="V435">
        <f t="shared" ref="V435" si="6101">B435-B434</f>
        <v>165</v>
      </c>
      <c r="W435">
        <f t="shared" ref="W435" si="6102">C435-D435-E435</f>
        <v>6339</v>
      </c>
      <c r="X435" s="3">
        <f t="shared" ref="X435" si="6103">F435/W435</f>
        <v>1.9245937845085975E-2</v>
      </c>
      <c r="Y435">
        <f t="shared" ref="Y435" si="6104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6105">Z435-AC435-AF435</f>
        <v>54</v>
      </c>
      <c r="AJ435">
        <f t="shared" ref="AJ435" si="6106">AA435-AD435-AG435</f>
        <v>31</v>
      </c>
      <c r="AK435">
        <f t="shared" ref="AK435" si="6107">AB435-AE435-AH435</f>
        <v>191</v>
      </c>
      <c r="AL435">
        <v>1</v>
      </c>
      <c r="AM435">
        <v>1</v>
      </c>
      <c r="AN435">
        <v>3</v>
      </c>
      <c r="AS435">
        <f t="shared" ref="AS435" si="6108">BM435-BM434</f>
        <v>613</v>
      </c>
      <c r="AT435">
        <f t="shared" ref="AT435" si="6109">BN435-BN434</f>
        <v>-8</v>
      </c>
      <c r="AU435">
        <f t="shared" ref="AU435" si="6110">AT435/AS435</f>
        <v>-1.3050570962479609E-2</v>
      </c>
      <c r="AV435">
        <f t="shared" ref="AV435" si="6111">BU435-BU434</f>
        <v>118</v>
      </c>
      <c r="AW435">
        <f t="shared" ref="AW435" si="6112">BV435-BV434</f>
        <v>1</v>
      </c>
      <c r="AX435">
        <f t="shared" ref="AX435" si="6113">CK435-CK434</f>
        <v>257</v>
      </c>
      <c r="AY435">
        <f t="shared" ref="AY435" si="6114">CL435-CL434</f>
        <v>20</v>
      </c>
      <c r="AZ435">
        <f t="shared" ref="AZ435" si="6115">CC435-CC434</f>
        <v>33</v>
      </c>
      <c r="BA435">
        <f t="shared" ref="BA435" si="6116">CD435-CD434</f>
        <v>0</v>
      </c>
      <c r="BB435">
        <f t="shared" ref="BB435" si="6117">AW435/AV435</f>
        <v>8.4745762711864406E-3</v>
      </c>
      <c r="BC435">
        <f t="shared" ref="BC435" si="6118">AY435/AX435</f>
        <v>7.7821011673151752E-2</v>
      </c>
      <c r="BD435">
        <f t="shared" ref="BD435" si="6119">AZ435/AY435</f>
        <v>1.65</v>
      </c>
      <c r="BE435">
        <f t="shared" ref="BE435" si="6120">SUM(AT429:AT435)/SUM(AS429:AS435)</f>
        <v>2.6498989445317762E-2</v>
      </c>
      <c r="BF435">
        <f t="shared" ref="BF435" si="6121">SUM(AT422:AT435)/SUM(AS422:AS435)</f>
        <v>2.7927927927927927E-2</v>
      </c>
      <c r="BG435">
        <f t="shared" ref="BG435" si="6122">SUM(AW429:AW435)/SUM(AV429:AV435)</f>
        <v>2.3454157782515993E-2</v>
      </c>
      <c r="BH435">
        <f t="shared" ref="BH435" si="6123">SUM(AY429:AY435)/SUM(AX429:AX435)</f>
        <v>4.1267942583732058E-2</v>
      </c>
      <c r="BI435">
        <f t="shared" ref="BI435" si="6124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3061"/>
        <v>1752870</v>
      </c>
      <c r="BR435" s="20">
        <v>305649</v>
      </c>
      <c r="BS435" s="20">
        <v>65021</v>
      </c>
      <c r="BT435" s="21">
        <f t="shared" si="3062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3063"/>
        <v>12858</v>
      </c>
      <c r="BZ435" s="20">
        <v>2208</v>
      </c>
      <c r="CA435" s="20">
        <v>654</v>
      </c>
      <c r="CB435" s="21">
        <f t="shared" si="3064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3065"/>
        <v>7390</v>
      </c>
      <c r="CH435" s="20">
        <v>1192</v>
      </c>
      <c r="CI435" s="20">
        <v>463</v>
      </c>
      <c r="CJ435" s="21">
        <f t="shared" si="3066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364"/>
        <v>73538</v>
      </c>
      <c r="CP435" s="20">
        <v>15032</v>
      </c>
      <c r="CQ435" s="20">
        <v>862</v>
      </c>
      <c r="CR435" s="21">
        <f t="shared" si="5365"/>
        <v>15894</v>
      </c>
    </row>
    <row r="436" spans="1:96" x14ac:dyDescent="0.35">
      <c r="A436" s="14">
        <f t="shared" si="2823"/>
        <v>44342</v>
      </c>
      <c r="B436" s="9">
        <f t="shared" ref="B436" si="6125">BQ436</f>
        <v>1755826</v>
      </c>
      <c r="C436">
        <f t="shared" ref="C436" si="6126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6127">-(J436-J435)+L436</f>
        <v>4</v>
      </c>
      <c r="N436" s="7">
        <f t="shared" ref="N436" si="6128">B436-C436</f>
        <v>1384862</v>
      </c>
      <c r="O436" s="4">
        <f t="shared" ref="O436" si="6129">C436/B436</f>
        <v>0.2112760603841155</v>
      </c>
      <c r="R436">
        <f t="shared" ref="R436" si="6130">C436-C435</f>
        <v>294</v>
      </c>
      <c r="S436">
        <f t="shared" ref="S436" si="6131">N436-N435</f>
        <v>2662</v>
      </c>
      <c r="T436" s="8">
        <f t="shared" ref="T436" si="6132">R436/V436</f>
        <v>9.9458728010825434E-2</v>
      </c>
      <c r="U436" s="8">
        <f t="shared" ref="U436" si="6133">SUM(R430:R436)/SUM(V430:V436)</f>
        <v>0.11107388172223152</v>
      </c>
      <c r="V436">
        <f t="shared" ref="V436" si="6134">B436-B435</f>
        <v>2956</v>
      </c>
      <c r="W436">
        <f t="shared" ref="W436" si="6135">C436-D436-E436</f>
        <v>6169</v>
      </c>
      <c r="X436" s="3">
        <f t="shared" ref="X436" si="6136">F436/W436</f>
        <v>1.9452099205705949E-2</v>
      </c>
      <c r="Y436">
        <f t="shared" ref="Y436" si="6137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6138">Z436-AC436-AF436</f>
        <v>52</v>
      </c>
      <c r="AJ436">
        <f t="shared" ref="AJ436" si="6139">AA436-AD436-AG436</f>
        <v>32</v>
      </c>
      <c r="AK436">
        <f t="shared" ref="AK436" si="6140">AB436-AE436-AH436</f>
        <v>201</v>
      </c>
      <c r="AL436">
        <v>1</v>
      </c>
      <c r="AM436">
        <v>1</v>
      </c>
      <c r="AN436">
        <v>4</v>
      </c>
      <c r="AS436">
        <f t="shared" ref="AS436" si="6141">BM436-BM435</f>
        <v>14183</v>
      </c>
      <c r="AT436">
        <f t="shared" ref="AT436" si="6142">BN436-BN435</f>
        <v>355</v>
      </c>
      <c r="AU436">
        <f t="shared" ref="AU436" si="6143">AT436/AS436</f>
        <v>2.5029965451596983E-2</v>
      </c>
      <c r="AV436">
        <f t="shared" ref="AV436" si="6144">BU436-BU435</f>
        <v>86</v>
      </c>
      <c r="AW436">
        <f t="shared" ref="AW436" si="6145">BV436-BV435</f>
        <v>-4</v>
      </c>
      <c r="AX436">
        <f t="shared" ref="AX436" si="6146">CK436-CK435</f>
        <v>221</v>
      </c>
      <c r="AY436">
        <f t="shared" ref="AY436" si="6147">CL436-CL435</f>
        <v>7</v>
      </c>
      <c r="AZ436">
        <f t="shared" ref="AZ436" si="6148">CC436-CC435</f>
        <v>43</v>
      </c>
      <c r="BA436">
        <f t="shared" ref="BA436" si="6149">CD436-CD435</f>
        <v>3</v>
      </c>
      <c r="BB436">
        <f t="shared" ref="BB436" si="6150">AW436/AV436</f>
        <v>-4.6511627906976744E-2</v>
      </c>
      <c r="BC436">
        <f t="shared" ref="BC436" si="6151">AY436/AX436</f>
        <v>3.1674208144796379E-2</v>
      </c>
      <c r="BD436">
        <f t="shared" ref="BD436" si="6152">AZ436/AY436</f>
        <v>6.1428571428571432</v>
      </c>
      <c r="BE436">
        <f t="shared" ref="BE436" si="6153">SUM(AT430:AT436)/SUM(AS430:AS436)</f>
        <v>2.6434215655008683E-2</v>
      </c>
      <c r="BF436">
        <f t="shared" ref="BF436" si="6154">SUM(AT423:AT436)/SUM(AS423:AS436)</f>
        <v>2.6605863921217547E-2</v>
      </c>
      <c r="BG436">
        <f t="shared" ref="BG436" si="6155">SUM(AW430:AW436)/SUM(AV430:AV436)</f>
        <v>4.1580041580041582E-3</v>
      </c>
      <c r="BH436">
        <f t="shared" ref="BH436" si="6156">SUM(AY430:AY436)/SUM(AX430:AX436)</f>
        <v>3.9057656540607562E-2</v>
      </c>
      <c r="BI436">
        <f t="shared" ref="BI436" si="6157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3061"/>
        <v>1755826</v>
      </c>
      <c r="BR436" s="20">
        <v>305862</v>
      </c>
      <c r="BS436" s="20">
        <v>65102</v>
      </c>
      <c r="BT436" s="21">
        <f t="shared" si="3062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3063"/>
        <v>12867</v>
      </c>
      <c r="BZ436" s="20">
        <v>2208</v>
      </c>
      <c r="CA436" s="20">
        <v>654</v>
      </c>
      <c r="CB436" s="21">
        <f t="shared" si="3064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3065"/>
        <v>7394</v>
      </c>
      <c r="CH436" s="20">
        <v>1192</v>
      </c>
      <c r="CI436" s="20">
        <v>464</v>
      </c>
      <c r="CJ436" s="21">
        <f t="shared" si="3066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364"/>
        <v>73597</v>
      </c>
      <c r="CP436" s="20">
        <v>15032</v>
      </c>
      <c r="CQ436" s="20">
        <v>861</v>
      </c>
      <c r="CR436" s="21">
        <f t="shared" si="5365"/>
        <v>15893</v>
      </c>
    </row>
    <row r="437" spans="1:96" x14ac:dyDescent="0.35">
      <c r="A437" s="14">
        <f t="shared" si="2823"/>
        <v>44343</v>
      </c>
      <c r="B437" s="9">
        <f t="shared" ref="B437" si="6158">BQ437</f>
        <v>1757422</v>
      </c>
      <c r="C437">
        <f t="shared" ref="C437" si="6159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6160">-(J437-J436)+L437</f>
        <v>2</v>
      </c>
      <c r="N437" s="7">
        <f t="shared" ref="N437" si="6161">B437-C437</f>
        <v>1386330</v>
      </c>
      <c r="O437" s="4">
        <f t="shared" ref="O437" si="6162">C437/B437</f>
        <v>0.21115702432312786</v>
      </c>
      <c r="R437">
        <f t="shared" ref="R437" si="6163">C437-C436</f>
        <v>128</v>
      </c>
      <c r="S437">
        <f t="shared" ref="S437" si="6164">N437-N436</f>
        <v>1468</v>
      </c>
      <c r="T437" s="8">
        <f t="shared" ref="T437" si="6165">R437/V437</f>
        <v>8.0200501253132828E-2</v>
      </c>
      <c r="U437" s="8">
        <f t="shared" ref="U437" si="6166">SUM(R431:R437)/SUM(V431:V437)</f>
        <v>0.10179953055724593</v>
      </c>
      <c r="V437">
        <f t="shared" ref="V437" si="6167">B437-B436</f>
        <v>1596</v>
      </c>
      <c r="W437">
        <f t="shared" ref="W437" si="6168">C437-D437-E437</f>
        <v>5874</v>
      </c>
      <c r="X437" s="3">
        <f t="shared" ref="X437" si="6169">F437/W437</f>
        <v>2.0429009193054137E-2</v>
      </c>
      <c r="Y437">
        <f t="shared" ref="Y437" si="617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171">Z437-AC437-AF437</f>
        <v>50</v>
      </c>
      <c r="AJ437">
        <f t="shared" ref="AJ437" si="6172">AA437-AD437-AG437</f>
        <v>30</v>
      </c>
      <c r="AK437">
        <f t="shared" ref="AK437" si="6173">AB437-AE437-AH437</f>
        <v>191</v>
      </c>
      <c r="AL437">
        <v>0</v>
      </c>
      <c r="AM437">
        <v>0</v>
      </c>
      <c r="AN437">
        <v>0</v>
      </c>
      <c r="AS437">
        <f t="shared" ref="AS437" si="6174">BM437-BM436</f>
        <v>8498</v>
      </c>
      <c r="AT437">
        <f t="shared" ref="AT437" si="6175">BN437-BN436</f>
        <v>123</v>
      </c>
      <c r="AU437">
        <f t="shared" ref="AU437" si="6176">AT437/AS437</f>
        <v>1.4473993880913156E-2</v>
      </c>
      <c r="AV437">
        <f t="shared" ref="AV437" si="6177">BU437-BU436</f>
        <v>32</v>
      </c>
      <c r="AW437">
        <f t="shared" ref="AW437" si="6178">BV437-BV436</f>
        <v>1</v>
      </c>
      <c r="AX437">
        <f t="shared" ref="AX437" si="6179">CK437-CK436</f>
        <v>233</v>
      </c>
      <c r="AY437">
        <f t="shared" ref="AY437" si="6180">CL437-CL436</f>
        <v>0</v>
      </c>
      <c r="AZ437">
        <f t="shared" ref="AZ437" si="6181">CC437-CC436</f>
        <v>27</v>
      </c>
      <c r="BA437">
        <f t="shared" ref="BA437" si="6182">CD437-CD436</f>
        <v>0</v>
      </c>
      <c r="BB437">
        <f t="shared" ref="BB437" si="6183">AW437/AV437</f>
        <v>3.125E-2</v>
      </c>
      <c r="BC437">
        <f t="shared" ref="BC437" si="6184">AY437/AX437</f>
        <v>0</v>
      </c>
      <c r="BD437" t="e">
        <f t="shared" ref="BD437" si="6185">AZ437/AY437</f>
        <v>#DIV/0!</v>
      </c>
      <c r="BE437">
        <f t="shared" ref="BE437" si="6186">SUM(AT431:AT437)/SUM(AS431:AS437)</f>
        <v>2.3361699821128516E-2</v>
      </c>
      <c r="BF437">
        <f t="shared" ref="BF437" si="6187">SUM(AT424:AT437)/SUM(AS424:AS437)</f>
        <v>2.501175725350558E-2</v>
      </c>
      <c r="BG437">
        <f t="shared" ref="BG437" si="6188">SUM(AW431:AW437)/SUM(AV431:AV437)</f>
        <v>0</v>
      </c>
      <c r="BH437">
        <f t="shared" ref="BH437" si="6189">SUM(AY431:AY437)/SUM(AX431:AX437)</f>
        <v>3.0790762771168649E-2</v>
      </c>
      <c r="BI437">
        <f t="shared" ref="BI437" si="6190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3061"/>
        <v>1757422</v>
      </c>
      <c r="BR437" s="20">
        <v>305958</v>
      </c>
      <c r="BS437" s="20">
        <v>65134</v>
      </c>
      <c r="BT437" s="21">
        <f t="shared" si="3062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3063"/>
        <v>12875</v>
      </c>
      <c r="BZ437" s="20">
        <v>2207</v>
      </c>
      <c r="CA437" s="20">
        <v>657</v>
      </c>
      <c r="CB437" s="21">
        <f t="shared" si="3064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3065"/>
        <v>7398</v>
      </c>
      <c r="CH437" s="20">
        <v>1193</v>
      </c>
      <c r="CI437" s="20">
        <v>464</v>
      </c>
      <c r="CJ437" s="21">
        <f t="shared" si="3066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364"/>
        <v>73641</v>
      </c>
      <c r="CP437" s="20">
        <v>15034</v>
      </c>
      <c r="CQ437" s="20">
        <v>861</v>
      </c>
      <c r="CR437" s="21">
        <f t="shared" si="5365"/>
        <v>15895</v>
      </c>
    </row>
    <row r="438" spans="1:96" x14ac:dyDescent="0.35">
      <c r="A438" s="14">
        <f t="shared" si="2823"/>
        <v>44344</v>
      </c>
      <c r="B438" s="9">
        <f t="shared" ref="B438" si="6191">BQ438</f>
        <v>1759115</v>
      </c>
      <c r="C438">
        <f t="shared" ref="C438" si="6192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193">-(J438-J437)+L438</f>
        <v>6</v>
      </c>
      <c r="N438" s="7">
        <f t="shared" ref="N438" si="6194">B438-C438</f>
        <v>1387883</v>
      </c>
      <c r="O438" s="4">
        <f t="shared" ref="O438" si="6195">C438/B438</f>
        <v>0.21103338894842008</v>
      </c>
      <c r="R438">
        <f t="shared" ref="R438" si="6196">C438-C437</f>
        <v>140</v>
      </c>
      <c r="S438">
        <f t="shared" ref="S438" si="6197">N438-N437</f>
        <v>1553</v>
      </c>
      <c r="T438" s="8">
        <f t="shared" ref="T438" si="6198">R438/V438</f>
        <v>8.2693443591258117E-2</v>
      </c>
      <c r="U438" s="8">
        <f t="shared" ref="U438" si="6199">SUM(R432:R438)/SUM(V432:V438)</f>
        <v>9.6058364575944882E-2</v>
      </c>
      <c r="V438">
        <f t="shared" ref="V438" si="6200">B438-B437</f>
        <v>1693</v>
      </c>
      <c r="W438">
        <f t="shared" ref="W438" si="6201">C438-D438-E438</f>
        <v>5605</v>
      </c>
      <c r="X438" s="3">
        <f t="shared" ref="X438" si="6202">F438/W438</f>
        <v>1.9803746654772525E-2</v>
      </c>
      <c r="Y438">
        <f t="shared" ref="Y438" si="6203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204">Z438-AC438-AF438</f>
        <v>49</v>
      </c>
      <c r="AJ438">
        <f t="shared" ref="AJ438" si="6205">AA438-AD438-AG438</f>
        <v>29</v>
      </c>
      <c r="AK438">
        <f t="shared" ref="AK438" si="6206">AB438-AE438-AH438</f>
        <v>180</v>
      </c>
      <c r="AL438">
        <v>0</v>
      </c>
      <c r="AM438">
        <v>0</v>
      </c>
      <c r="AN438">
        <v>0</v>
      </c>
      <c r="AS438">
        <f t="shared" ref="AS438" si="6207">BM438-BM437</f>
        <v>8496</v>
      </c>
      <c r="AT438">
        <f t="shared" ref="AT438" si="6208">BN438-BN437</f>
        <v>207</v>
      </c>
      <c r="AU438">
        <f t="shared" ref="AU438" si="6209">AT438/AS438</f>
        <v>2.4364406779661018E-2</v>
      </c>
      <c r="AV438">
        <f t="shared" ref="AV438" si="6210">BU438-BU437</f>
        <v>148</v>
      </c>
      <c r="AW438">
        <f t="shared" ref="AW438" si="6211">BV438-BV437</f>
        <v>6</v>
      </c>
      <c r="AX438">
        <f t="shared" ref="AX438" si="6212">CK438-CK437</f>
        <v>303</v>
      </c>
      <c r="AY438">
        <f t="shared" ref="AY438" si="6213">CL438-CL437</f>
        <v>16</v>
      </c>
      <c r="AZ438">
        <f t="shared" ref="AZ438" si="6214">CC438-CC437</f>
        <v>27</v>
      </c>
      <c r="BA438">
        <f t="shared" ref="BA438" si="6215">CD438-CD437</f>
        <v>-1</v>
      </c>
      <c r="BB438">
        <f t="shared" ref="BB438" si="6216">AW438/AV438</f>
        <v>4.0540540540540543E-2</v>
      </c>
      <c r="BC438">
        <f t="shared" ref="BC438" si="6217">AY438/AX438</f>
        <v>5.2805280528052806E-2</v>
      </c>
      <c r="BD438">
        <f t="shared" ref="BD438" si="6218">AZ438/AY438</f>
        <v>1.6875</v>
      </c>
      <c r="BE438">
        <f t="shared" ref="BE438" si="6219">SUM(AT432:AT438)/SUM(AS432:AS438)</f>
        <v>2.2792904290429041E-2</v>
      </c>
      <c r="BF438">
        <f t="shared" ref="BF438" si="6220">SUM(AT425:AT438)/SUM(AS425:AS438)</f>
        <v>2.5085362632202013E-2</v>
      </c>
      <c r="BG438">
        <f t="shared" ref="BG438" si="6221">SUM(AW432:AW438)/SUM(AV432:AV438)</f>
        <v>1.6771488469601678E-2</v>
      </c>
      <c r="BH438">
        <f t="shared" ref="BH438" si="6222">SUM(AY432:AY438)/SUM(AX432:AX438)</f>
        <v>4.0268456375838924E-2</v>
      </c>
      <c r="BI438">
        <f t="shared" ref="BI438" si="6223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3061"/>
        <v>1759115</v>
      </c>
      <c r="BR438" s="20">
        <v>306069</v>
      </c>
      <c r="BS438" s="20">
        <v>65163</v>
      </c>
      <c r="BT438" s="21">
        <f t="shared" si="3062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3063"/>
        <v>12879</v>
      </c>
      <c r="BZ438" s="20">
        <v>2208</v>
      </c>
      <c r="CA438" s="20">
        <v>658</v>
      </c>
      <c r="CB438" s="21">
        <f t="shared" si="3064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3065"/>
        <v>7406</v>
      </c>
      <c r="CH438" s="20">
        <v>1193</v>
      </c>
      <c r="CI438" s="20">
        <v>464</v>
      </c>
      <c r="CJ438" s="21">
        <f t="shared" si="3066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364"/>
        <v>73725</v>
      </c>
      <c r="CP438" s="20">
        <v>15051</v>
      </c>
      <c r="CQ438" s="20">
        <v>862</v>
      </c>
      <c r="CR438" s="21">
        <f t="shared" si="5365"/>
        <v>15913</v>
      </c>
    </row>
    <row r="439" spans="1:96" x14ac:dyDescent="0.35">
      <c r="A439" s="14">
        <f t="shared" si="2823"/>
        <v>44345</v>
      </c>
      <c r="B439" s="9">
        <f t="shared" ref="B439" si="6224">BQ439</f>
        <v>1760455</v>
      </c>
      <c r="C439">
        <f t="shared" ref="C439" si="6225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226">-(J439-J438)+L439</f>
        <v>3</v>
      </c>
      <c r="N439" s="7">
        <f t="shared" ref="N439" si="6227">B439-C439</f>
        <v>1389138</v>
      </c>
      <c r="O439" s="4">
        <f t="shared" ref="O439" si="6228">C439/B439</f>
        <v>0.21092104029924083</v>
      </c>
      <c r="R439">
        <f t="shared" ref="R439" si="6229">C439-C438</f>
        <v>85</v>
      </c>
      <c r="S439">
        <f t="shared" ref="S439" si="6230">N439-N438</f>
        <v>1255</v>
      </c>
      <c r="T439" s="8">
        <f t="shared" ref="T439" si="6231">R439/V439</f>
        <v>6.3432835820895525E-2</v>
      </c>
      <c r="U439" s="8">
        <f t="shared" ref="U439" si="6232">SUM(R433:R439)/SUM(V433:V439)</f>
        <v>8.773625429553264E-2</v>
      </c>
      <c r="V439">
        <f t="shared" ref="V439" si="6233">B439-B438</f>
        <v>1340</v>
      </c>
      <c r="W439">
        <f t="shared" ref="W439" si="6234">C439-D439-E439</f>
        <v>5282</v>
      </c>
      <c r="X439" s="3">
        <f t="shared" ref="X439" si="6235">F439/W439</f>
        <v>2.1014767133661492E-2</v>
      </c>
      <c r="Y439">
        <f t="shared" ref="Y439" si="6236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237">Z439-AC439-AF439</f>
        <v>47</v>
      </c>
      <c r="AJ439">
        <f t="shared" ref="AJ439" si="6238">AA439-AD439-AG439</f>
        <v>25</v>
      </c>
      <c r="AK439">
        <f t="shared" ref="AK439:AK440" si="6239">AB439-AE439-AH439</f>
        <v>172</v>
      </c>
      <c r="AS439">
        <f t="shared" ref="AS439" si="6240">BM439-BM438</f>
        <v>6503</v>
      </c>
      <c r="AT439">
        <f t="shared" ref="AT439" si="6241">BN439-BN438</f>
        <v>103</v>
      </c>
      <c r="AU439">
        <f t="shared" ref="AU439" si="6242">AT439/AS439</f>
        <v>1.5838843610641244E-2</v>
      </c>
      <c r="AV439">
        <f t="shared" ref="AV439" si="6243">BU439-BU438</f>
        <v>57</v>
      </c>
      <c r="AW439">
        <f t="shared" ref="AW439" si="6244">BV439-BV438</f>
        <v>-1</v>
      </c>
      <c r="AX439">
        <f t="shared" ref="AX439" si="6245">CK439-CK438</f>
        <v>160</v>
      </c>
      <c r="AY439">
        <f t="shared" ref="AY439" si="6246">CL439-CL438</f>
        <v>11</v>
      </c>
      <c r="AZ439">
        <f t="shared" ref="AZ439" si="6247">CC439-CC438</f>
        <v>10</v>
      </c>
      <c r="BA439">
        <f t="shared" ref="BA439" si="6248">CD439-CD438</f>
        <v>3</v>
      </c>
      <c r="BB439">
        <f t="shared" ref="BB439" si="6249">AW439/AV439</f>
        <v>-1.7543859649122806E-2</v>
      </c>
      <c r="BC439">
        <f t="shared" ref="BC439" si="6250">AY439/AX439</f>
        <v>6.8750000000000006E-2</v>
      </c>
      <c r="BD439">
        <f t="shared" ref="BD439" si="6251">AZ439/AY439</f>
        <v>0.90909090909090906</v>
      </c>
      <c r="BE439">
        <f t="shared" ref="BE439" si="6252">SUM(AT433:AT439)/SUM(AS433:AS439)</f>
        <v>2.1763798111837328E-2</v>
      </c>
      <c r="BF439">
        <f t="shared" ref="BF439" si="6253">SUM(AT426:AT439)/SUM(AS426:AS439)</f>
        <v>2.4637741246709095E-2</v>
      </c>
      <c r="BG439">
        <f t="shared" ref="BG439" si="6254">SUM(AW433:AW439)/SUM(AV433:AV439)</f>
        <v>1.2931034482758621E-2</v>
      </c>
      <c r="BH439">
        <f t="shared" ref="BH439" si="6255">SUM(AY433:AY439)/SUM(AX433:AX439)</f>
        <v>-1.8897850369520466E-3</v>
      </c>
      <c r="BI439">
        <f t="shared" ref="BI439" si="6256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3061"/>
        <v>1760455</v>
      </c>
      <c r="BR439" s="20">
        <v>306140</v>
      </c>
      <c r="BS439" s="20">
        <v>65177</v>
      </c>
      <c r="BT439" s="21">
        <f t="shared" si="3062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3063"/>
        <v>12892</v>
      </c>
      <c r="BZ439" s="20">
        <v>2208</v>
      </c>
      <c r="CA439" s="20">
        <v>658</v>
      </c>
      <c r="CB439" s="21">
        <f t="shared" si="3064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3065"/>
        <v>7408</v>
      </c>
      <c r="CH439" s="20">
        <v>1193</v>
      </c>
      <c r="CI439" s="20">
        <v>464</v>
      </c>
      <c r="CJ439" s="21">
        <f t="shared" si="3066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364"/>
        <v>73774</v>
      </c>
      <c r="CP439" s="20">
        <v>15053</v>
      </c>
      <c r="CQ439" s="20">
        <v>862</v>
      </c>
      <c r="CR439" s="21">
        <f t="shared" si="5365"/>
        <v>15915</v>
      </c>
    </row>
    <row r="440" spans="1:96" x14ac:dyDescent="0.35">
      <c r="A440" s="14">
        <f t="shared" si="2823"/>
        <v>44346</v>
      </c>
      <c r="B440" s="9">
        <f t="shared" ref="B440" si="6257">BQ440</f>
        <v>1761045</v>
      </c>
      <c r="C440">
        <f t="shared" ref="C440" si="6258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259">-(J440-J439)+L440</f>
        <v>5</v>
      </c>
      <c r="N440" s="7">
        <f t="shared" ref="N440" si="6260">B440-C440</f>
        <v>1389671</v>
      </c>
      <c r="O440" s="4">
        <f t="shared" ref="O440" si="6261">C440/B440</f>
        <v>0.21088274291684767</v>
      </c>
      <c r="R440">
        <f t="shared" ref="R440" si="6262">C440-C439</f>
        <v>57</v>
      </c>
      <c r="S440">
        <f t="shared" ref="S440" si="6263">N440-N439</f>
        <v>533</v>
      </c>
      <c r="T440" s="8">
        <f t="shared" ref="T440" si="6264">R440/V440</f>
        <v>9.6610169491525427E-2</v>
      </c>
      <c r="U440" s="8">
        <f t="shared" ref="U440" si="6265">SUM(R434:R440)/SUM(V434:V440)</f>
        <v>8.6377603277569132E-2</v>
      </c>
      <c r="V440">
        <f t="shared" ref="V440" si="6266">B440-B439</f>
        <v>590</v>
      </c>
      <c r="W440">
        <f t="shared" ref="W440" si="6267">C440-D440-E440</f>
        <v>5163</v>
      </c>
      <c r="X440" s="3">
        <f t="shared" ref="X440" si="6268">F440/W440</f>
        <v>2.0143327522758086E-2</v>
      </c>
      <c r="Y440">
        <f t="shared" ref="Y440" si="626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270">Z440-AC440-AF440</f>
        <v>48</v>
      </c>
      <c r="AJ440">
        <f t="shared" ref="AJ440" si="6271">AA440-AD440-AG440</f>
        <v>25</v>
      </c>
      <c r="AK440">
        <f t="shared" si="6239"/>
        <v>171</v>
      </c>
      <c r="AS440">
        <f t="shared" ref="AS440" si="6272">BM440-BM439</f>
        <v>2104</v>
      </c>
      <c r="AT440">
        <f t="shared" ref="AT440" si="6273">BN440-BN439</f>
        <v>36</v>
      </c>
      <c r="AU440">
        <f t="shared" ref="AU440" si="6274">AT440/AS440</f>
        <v>1.7110266159695818E-2</v>
      </c>
      <c r="AV440">
        <f t="shared" ref="AV440" si="6275">BU440-BU439</f>
        <v>14</v>
      </c>
      <c r="AW440">
        <f t="shared" ref="AW440" si="6276">BV440-BV439</f>
        <v>1</v>
      </c>
      <c r="AX440">
        <f t="shared" ref="AX440" si="6277">CK440-CK439</f>
        <v>58</v>
      </c>
      <c r="AY440">
        <f t="shared" ref="AY440" si="6278">CL440-CL439</f>
        <v>-7</v>
      </c>
      <c r="AZ440">
        <f t="shared" ref="AZ440" si="6279">CC440-CC439</f>
        <v>9</v>
      </c>
      <c r="BA440">
        <f t="shared" ref="BA440" si="6280">CD440-CD439</f>
        <v>-2</v>
      </c>
      <c r="BB440">
        <f t="shared" ref="BB440" si="6281">AW440/AV440</f>
        <v>7.1428571428571425E-2</v>
      </c>
      <c r="BC440">
        <f t="shared" ref="BC440" si="6282">AY440/AX440</f>
        <v>-0.1206896551724138</v>
      </c>
      <c r="BD440">
        <f t="shared" ref="BD440" si="6283">AZ440/AY440</f>
        <v>-1.2857142857142858</v>
      </c>
      <c r="BE440">
        <f t="shared" ref="BE440" si="6284">SUM(AT434:AT440)/SUM(AS434:AS440)</f>
        <v>2.0844657670219553E-2</v>
      </c>
      <c r="BF440">
        <f t="shared" ref="BF440" si="6285">SUM(AT427:AT440)/SUM(AS427:AS440)</f>
        <v>2.397728356342908E-2</v>
      </c>
      <c r="BG440">
        <f t="shared" ref="BG440" si="6286">SUM(AW434:AW440)/SUM(AV434:AV440)</f>
        <v>1.2931034482758621E-2</v>
      </c>
      <c r="BH440">
        <f t="shared" ref="BH440" si="6287">SUM(AY434:AY440)/SUM(AX434:AX440)</f>
        <v>3.8102643856920686E-2</v>
      </c>
      <c r="BI440">
        <f t="shared" ref="BI440" si="6288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3061"/>
        <v>1761045</v>
      </c>
      <c r="BR440" s="20">
        <v>306181</v>
      </c>
      <c r="BS440" s="20">
        <v>65193</v>
      </c>
      <c r="BT440" s="21">
        <f t="shared" si="3062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3063"/>
        <v>12894</v>
      </c>
      <c r="BZ440" s="20">
        <v>2207</v>
      </c>
      <c r="CA440" s="20">
        <v>658</v>
      </c>
      <c r="CB440" s="21">
        <f t="shared" si="3064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3065"/>
        <v>7410</v>
      </c>
      <c r="CH440" s="20">
        <v>1194</v>
      </c>
      <c r="CI440" s="20">
        <v>464</v>
      </c>
      <c r="CJ440" s="21">
        <f t="shared" si="3066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364"/>
        <v>73797</v>
      </c>
      <c r="CP440" s="20">
        <v>15056</v>
      </c>
      <c r="CQ440" s="20">
        <v>862</v>
      </c>
      <c r="CR440" s="21">
        <f t="shared" si="5365"/>
        <v>15918</v>
      </c>
    </row>
    <row r="441" spans="1:96" x14ac:dyDescent="0.35">
      <c r="A441" s="14">
        <f t="shared" si="2823"/>
        <v>44347</v>
      </c>
      <c r="B441" s="9">
        <f t="shared" ref="B441" si="6289">BQ441</f>
        <v>1761729</v>
      </c>
      <c r="C441">
        <f t="shared" ref="C441" si="6290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291">-(J441-J440)+L441</f>
        <v>4</v>
      </c>
      <c r="N441" s="7">
        <f t="shared" ref="N441" si="6292">B441-C441</f>
        <v>1390322</v>
      </c>
      <c r="O441" s="4">
        <f t="shared" ref="O441" si="6293">C441/B441</f>
        <v>0.21081959824694946</v>
      </c>
      <c r="R441">
        <f t="shared" ref="R441" si="6294">C441-C440</f>
        <v>33</v>
      </c>
      <c r="S441">
        <f t="shared" ref="S441" si="6295">N441-N440</f>
        <v>651</v>
      </c>
      <c r="T441" s="8">
        <f t="shared" ref="T441" si="6296">R441/V441</f>
        <v>4.8245614035087717E-2</v>
      </c>
      <c r="U441" s="8">
        <f t="shared" ref="U441" si="6297">SUM(R435:R441)/SUM(V435:V441)</f>
        <v>8.2890070921985817E-2</v>
      </c>
      <c r="V441">
        <f t="shared" ref="V441" si="6298">B441-B440</f>
        <v>684</v>
      </c>
      <c r="W441">
        <f t="shared" ref="W441" si="6299">C441-D441-E441</f>
        <v>5067</v>
      </c>
      <c r="X441" s="3">
        <f t="shared" ref="X441" si="6300">F441/W441</f>
        <v>1.8748766528517861E-2</v>
      </c>
      <c r="Y441">
        <f t="shared" ref="Y441" si="6301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302">Z441-AC441-AF441</f>
        <v>48</v>
      </c>
      <c r="AJ441">
        <f t="shared" ref="AJ441" si="6303">AA441-AD441-AG441</f>
        <v>24</v>
      </c>
      <c r="AK441">
        <f t="shared" ref="AK441" si="6304">AB441-AE441-AH441</f>
        <v>175</v>
      </c>
      <c r="AS441">
        <f t="shared" ref="AS441" si="6305">BM441-BM440</f>
        <v>2558</v>
      </c>
      <c r="AT441">
        <f t="shared" ref="AT441" si="6306">BN441-BN440</f>
        <v>92</v>
      </c>
      <c r="AU441">
        <f t="shared" ref="AU441" si="6307">AT441/AS441</f>
        <v>3.5965598123534011E-2</v>
      </c>
      <c r="AV441">
        <f t="shared" ref="AV441" si="6308">BU441-BU440</f>
        <v>7</v>
      </c>
      <c r="AW441">
        <f t="shared" ref="AW441" si="6309">BV441-BV440</f>
        <v>0</v>
      </c>
      <c r="AX441">
        <f t="shared" ref="AX441" si="6310">CK441-CK440</f>
        <v>76</v>
      </c>
      <c r="AY441">
        <f t="shared" ref="AY441" si="6311">CL441-CL440</f>
        <v>6</v>
      </c>
      <c r="AZ441">
        <f t="shared" ref="AZ441" si="6312">CC441-CC440</f>
        <v>9</v>
      </c>
      <c r="BA441">
        <f t="shared" ref="BA441" si="6313">CD441-CD440</f>
        <v>-1</v>
      </c>
      <c r="BB441">
        <f t="shared" ref="BB441" si="6314">AW441/AV441</f>
        <v>0</v>
      </c>
      <c r="BC441">
        <f t="shared" ref="BC441" si="6315">AY441/AX441</f>
        <v>7.8947368421052627E-2</v>
      </c>
      <c r="BD441">
        <f t="shared" ref="BD441" si="6316">AZ441/AY441</f>
        <v>1.5</v>
      </c>
      <c r="BE441">
        <f t="shared" ref="BE441" si="6317">SUM(AT435:AT441)/SUM(AS435:AS441)</f>
        <v>2.1138400651844955E-2</v>
      </c>
      <c r="BF441">
        <f t="shared" ref="BF441" si="6318">SUM(AT428:AT441)/SUM(AS428:AS441)</f>
        <v>2.4178836927294774E-2</v>
      </c>
      <c r="BG441">
        <f t="shared" ref="BG441" si="6319">SUM(AW435:AW441)/SUM(AV435:AV441)</f>
        <v>8.658008658008658E-3</v>
      </c>
      <c r="BH441">
        <f t="shared" ref="BH441" si="6320">SUM(AY435:AY441)/SUM(AX435:AX441)</f>
        <v>4.0519877675840976E-2</v>
      </c>
      <c r="BI441">
        <f t="shared" ref="BI441" si="6321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3061"/>
        <v>1761729</v>
      </c>
      <c r="BR441" s="20">
        <v>306213</v>
      </c>
      <c r="BS441" s="20">
        <v>65194</v>
      </c>
      <c r="BT441" s="21">
        <f t="shared" si="3062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3063"/>
        <v>12895</v>
      </c>
      <c r="BZ441" s="20">
        <v>2208</v>
      </c>
      <c r="CA441" s="20">
        <v>658</v>
      </c>
      <c r="CB441" s="21">
        <f t="shared" si="3064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3065"/>
        <v>7411</v>
      </c>
      <c r="CH441" s="20">
        <v>1194</v>
      </c>
      <c r="CI441" s="20">
        <v>464</v>
      </c>
      <c r="CJ441" s="21">
        <f t="shared" si="3066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364"/>
        <v>73820</v>
      </c>
      <c r="CP441" s="20">
        <v>15053</v>
      </c>
      <c r="CQ441" s="20">
        <v>862</v>
      </c>
      <c r="CR441" s="21">
        <f t="shared" si="5365"/>
        <v>15915</v>
      </c>
    </row>
    <row r="442" spans="1:96" x14ac:dyDescent="0.35">
      <c r="A442" s="14">
        <f t="shared" si="2823"/>
        <v>44348</v>
      </c>
      <c r="B442" s="9">
        <f t="shared" ref="B442" si="6322">BQ442</f>
        <v>1762364</v>
      </c>
      <c r="C442">
        <f t="shared" ref="C442" si="6323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324">-(J442-J441)+L442</f>
        <v>2</v>
      </c>
      <c r="N442" s="7">
        <f t="shared" ref="N442" si="6325">B442-C442</f>
        <v>1390916</v>
      </c>
      <c r="O442" s="4">
        <f t="shared" ref="O442" si="6326">C442/B442</f>
        <v>0.21076690172972212</v>
      </c>
      <c r="R442">
        <f t="shared" ref="R442" si="6327">C442-C441</f>
        <v>41</v>
      </c>
      <c r="S442">
        <f t="shared" ref="S442" si="6328">N442-N441</f>
        <v>594</v>
      </c>
      <c r="T442" s="8">
        <f t="shared" ref="T442" si="6329">R442/V442</f>
        <v>6.4566929133858267E-2</v>
      </c>
      <c r="U442" s="8">
        <f t="shared" ref="U442" si="6330">SUM(R436:R442)/SUM(V436:V442)</f>
        <v>8.1946492521592584E-2</v>
      </c>
      <c r="V442">
        <f t="shared" ref="V442" si="6331">B442-B441</f>
        <v>635</v>
      </c>
      <c r="W442">
        <f t="shared" ref="W442" si="6332">C442-D442-E442</f>
        <v>4564</v>
      </c>
      <c r="X442" s="3">
        <f t="shared" ref="X442" si="6333">F442/W442</f>
        <v>2.1034180543382998E-2</v>
      </c>
      <c r="Y442">
        <f t="shared" ref="Y442" si="6334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335">Z442-AC442-AF442</f>
        <v>44</v>
      </c>
      <c r="AJ442">
        <f t="shared" ref="AJ442" si="6336">AA442-AD442-AG442</f>
        <v>22</v>
      </c>
      <c r="AK442">
        <f t="shared" ref="AK442" si="6337">AB442-AE442-AH442</f>
        <v>160</v>
      </c>
      <c r="AS442">
        <f t="shared" ref="AS442" si="6338">BM442-BM441</f>
        <v>2247</v>
      </c>
      <c r="AT442">
        <f t="shared" ref="AT442" si="6339">BN442-BN441</f>
        <v>0</v>
      </c>
      <c r="AU442">
        <f t="shared" ref="AU442" si="6340">AT442/AS442</f>
        <v>0</v>
      </c>
      <c r="AV442">
        <f t="shared" ref="AV442" si="6341">BU442-BU441</f>
        <v>22</v>
      </c>
      <c r="AW442">
        <f t="shared" ref="AW442" si="6342">BV442-BV441</f>
        <v>-2</v>
      </c>
      <c r="AX442">
        <f t="shared" ref="AX442" si="6343">CK442-CK441</f>
        <v>109</v>
      </c>
      <c r="AY442">
        <f t="shared" ref="AY442" si="6344">CL442-CL441</f>
        <v>1</v>
      </c>
      <c r="AZ442">
        <f t="shared" ref="AZ442" si="6345">CC442-CC441</f>
        <v>11</v>
      </c>
      <c r="BA442">
        <f t="shared" ref="BA442" si="6346">CD442-CD441</f>
        <v>3</v>
      </c>
      <c r="BB442">
        <f t="shared" ref="BB442" si="6347">AW442/AV442</f>
        <v>-9.0909090909090912E-2</v>
      </c>
      <c r="BC442">
        <f t="shared" ref="BC442" si="6348">AY442/AX442</f>
        <v>9.1743119266055051E-3</v>
      </c>
      <c r="BD442">
        <f t="shared" ref="BD442" si="6349">AZ442/AY442</f>
        <v>11</v>
      </c>
      <c r="BE442">
        <f t="shared" ref="BE442" si="6350">SUM(AT436:AT442)/SUM(AS436:AS442)</f>
        <v>2.054318329632869E-2</v>
      </c>
      <c r="BF442">
        <f t="shared" ref="BF442" si="6351">SUM(AT429:AT442)/SUM(AS429:AS442)</f>
        <v>2.3519114891325084E-2</v>
      </c>
      <c r="BG442">
        <f t="shared" ref="BG442" si="6352">SUM(AW436:AW442)/SUM(AV436:AV442)</f>
        <v>2.7322404371584699E-3</v>
      </c>
      <c r="BH442">
        <f t="shared" ref="BH442" si="6353">SUM(AY436:AY442)/SUM(AX436:AX442)</f>
        <v>2.9310344827586206E-2</v>
      </c>
      <c r="BI442">
        <f t="shared" ref="BI442" si="635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3061"/>
        <v>1762364</v>
      </c>
      <c r="BR442" s="20">
        <v>306248</v>
      </c>
      <c r="BS442" s="20">
        <v>65200</v>
      </c>
      <c r="BT442" s="21">
        <f t="shared" si="3062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3063"/>
        <v>12900</v>
      </c>
      <c r="BZ442" s="20">
        <v>2210</v>
      </c>
      <c r="CA442" s="20">
        <v>658</v>
      </c>
      <c r="CB442" s="21">
        <f t="shared" si="3064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3065"/>
        <v>7413</v>
      </c>
      <c r="CH442" s="20">
        <v>1194</v>
      </c>
      <c r="CI442" s="20">
        <v>464</v>
      </c>
      <c r="CJ442" s="21">
        <f t="shared" si="3066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364"/>
        <v>73860</v>
      </c>
      <c r="CP442" s="20">
        <v>15062</v>
      </c>
      <c r="CQ442" s="20">
        <v>863</v>
      </c>
      <c r="CR442" s="21">
        <f t="shared" si="5365"/>
        <v>15925</v>
      </c>
    </row>
    <row r="443" spans="1:96" x14ac:dyDescent="0.35">
      <c r="A443" s="14">
        <f t="shared" si="2823"/>
        <v>44349</v>
      </c>
      <c r="B443" s="9">
        <f t="shared" ref="B443" si="6355">BQ443</f>
        <v>1764186</v>
      </c>
      <c r="C443">
        <f t="shared" ref="C443" si="635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357">-(J443-J442)+L443</f>
        <v>0</v>
      </c>
      <c r="N443" s="7">
        <f t="shared" ref="N443" si="6358">B443-C443</f>
        <v>1392569</v>
      </c>
      <c r="O443" s="4">
        <f t="shared" ref="O443" si="6359">C443/B443</f>
        <v>0.21064502269035124</v>
      </c>
      <c r="R443">
        <f t="shared" ref="R443" si="6360">C443-C442</f>
        <v>169</v>
      </c>
      <c r="S443">
        <f t="shared" ref="S443" si="6361">N443-N442</f>
        <v>1653</v>
      </c>
      <c r="T443" s="8">
        <f t="shared" ref="T443" si="6362">R443/V443</f>
        <v>9.2755214050493959E-2</v>
      </c>
      <c r="U443" s="8">
        <f t="shared" ref="U443" si="6363">SUM(R437:R443)/SUM(V437:V443)</f>
        <v>7.8110047846889949E-2</v>
      </c>
      <c r="V443">
        <f t="shared" ref="V443" si="6364">B443-B442</f>
        <v>1822</v>
      </c>
      <c r="W443">
        <f t="shared" ref="W443" si="6365">C443-D443-E443</f>
        <v>4357</v>
      </c>
      <c r="X443" s="3">
        <f t="shared" ref="X443" si="6366">F443/W443</f>
        <v>2.1803993573559787E-2</v>
      </c>
      <c r="Y443">
        <f t="shared" ref="Y443" si="6367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368">Z443-AC443-AF443</f>
        <v>43</v>
      </c>
      <c r="AJ443">
        <f t="shared" ref="AJ443" si="6369">AA443-AD443-AG443</f>
        <v>18</v>
      </c>
      <c r="AK443">
        <f t="shared" ref="AK443" si="6370">AB443-AE443-AH443</f>
        <v>156</v>
      </c>
      <c r="AS443">
        <f t="shared" ref="AS443" si="6371">BM443-BM442</f>
        <v>9050</v>
      </c>
      <c r="AT443">
        <f t="shared" ref="AT443" si="6372">BN443-BN442</f>
        <v>203</v>
      </c>
      <c r="AU443">
        <f t="shared" ref="AU443" si="6373">AT443/AS443</f>
        <v>2.2430939226519338E-2</v>
      </c>
      <c r="AV443">
        <f t="shared" ref="AV443" si="6374">BU443-BU442</f>
        <v>45</v>
      </c>
      <c r="AW443">
        <f t="shared" ref="AW443" si="6375">BV443-BV442</f>
        <v>4</v>
      </c>
      <c r="AX443">
        <f t="shared" ref="AX443" si="6376">CK443-CK442</f>
        <v>342</v>
      </c>
      <c r="AY443">
        <f t="shared" ref="AY443" si="6377">CL443-CL442</f>
        <v>26</v>
      </c>
      <c r="AZ443">
        <f t="shared" ref="AZ443" si="6378">CC443-CC442</f>
        <v>32</v>
      </c>
      <c r="BA443">
        <f t="shared" ref="BA443" si="6379">CD443-CD442</f>
        <v>-3</v>
      </c>
      <c r="BB443">
        <f t="shared" ref="BB443" si="6380">AW443/AV443</f>
        <v>8.8888888888888892E-2</v>
      </c>
      <c r="BC443">
        <f t="shared" ref="BC443" si="6381">AY443/AX443</f>
        <v>7.6023391812865493E-2</v>
      </c>
      <c r="BD443">
        <f t="shared" ref="BD443" si="6382">AZ443/AY443</f>
        <v>1.2307692307692308</v>
      </c>
      <c r="BE443">
        <f t="shared" ref="BE443" si="6383">SUM(AT437:AT443)/SUM(AS437:AS443)</f>
        <v>1.9363341443633414E-2</v>
      </c>
      <c r="BF443">
        <f t="shared" ref="BF443" si="6384">SUM(AT430:AT443)/SUM(AS430:AS443)</f>
        <v>2.3524995307514233E-2</v>
      </c>
      <c r="BG443">
        <f t="shared" ref="BG443" si="6385">SUM(AW437:AW443)/SUM(AV437:AV443)</f>
        <v>2.7692307692307693E-2</v>
      </c>
      <c r="BH443">
        <f t="shared" ref="BH443" si="6386">SUM(AY437:AY443)/SUM(AX437:AX443)</f>
        <v>4.1373926619828257E-2</v>
      </c>
      <c r="BI443">
        <f t="shared" ref="BI443" si="6387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3061"/>
        <v>1764186</v>
      </c>
      <c r="BR443" s="20">
        <v>306385</v>
      </c>
      <c r="BS443" s="20">
        <v>65232</v>
      </c>
      <c r="BT443" s="21">
        <f t="shared" si="3062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3063"/>
        <v>12914</v>
      </c>
      <c r="BZ443" s="20">
        <v>2213</v>
      </c>
      <c r="CA443" s="20">
        <v>659</v>
      </c>
      <c r="CB443" s="21">
        <f t="shared" si="3064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3065"/>
        <v>7424</v>
      </c>
      <c r="CH443" s="20">
        <v>1194</v>
      </c>
      <c r="CI443" s="20">
        <v>464</v>
      </c>
      <c r="CJ443" s="21">
        <f t="shared" si="3066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364"/>
        <v>73949</v>
      </c>
      <c r="CP443" s="20">
        <v>15077</v>
      </c>
      <c r="CQ443" s="20">
        <v>863</v>
      </c>
      <c r="CR443" s="21">
        <f t="shared" si="5365"/>
        <v>15940</v>
      </c>
    </row>
    <row r="444" spans="1:96" x14ac:dyDescent="0.35">
      <c r="A444" s="14">
        <f t="shared" si="2823"/>
        <v>44350</v>
      </c>
      <c r="B444" s="9">
        <f t="shared" ref="B444" si="6388">BQ444</f>
        <v>1765991</v>
      </c>
      <c r="C444">
        <f t="shared" ref="C444" si="6389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390">-(J444-J443)+L444</f>
        <v>-2</v>
      </c>
      <c r="N444" s="7">
        <f t="shared" ref="N444" si="6391">B444-C444</f>
        <v>1394268</v>
      </c>
      <c r="O444" s="4">
        <f t="shared" ref="O444" si="6392">C444/B444</f>
        <v>0.21048974768274584</v>
      </c>
      <c r="R444">
        <f t="shared" ref="R444" si="6393">C444-C443</f>
        <v>106</v>
      </c>
      <c r="S444">
        <f t="shared" ref="S444" si="6394">N444-N443</f>
        <v>1699</v>
      </c>
      <c r="T444" s="8">
        <f t="shared" ref="T444" si="6395">R444/V444</f>
        <v>5.8725761772853186E-2</v>
      </c>
      <c r="U444" s="8">
        <f t="shared" ref="U444" si="6396">SUM(R438:R444)/SUM(V438:V444)</f>
        <v>7.3637530633679546E-2</v>
      </c>
      <c r="V444">
        <f t="shared" ref="V444" si="6397">B444-B443</f>
        <v>1805</v>
      </c>
      <c r="W444">
        <f t="shared" ref="W444" si="6398">C444-D444-E444</f>
        <v>4097</v>
      </c>
      <c r="X444" s="3">
        <f t="shared" ref="X444" si="6399">F444/W444</f>
        <v>2.2455455211130095E-2</v>
      </c>
      <c r="Y444">
        <f t="shared" ref="Y444" si="6400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401">Z444-AC444-AF444</f>
        <v>42</v>
      </c>
      <c r="AJ444">
        <f t="shared" ref="AJ444" si="6402">AA444-AD444-AG444</f>
        <v>18</v>
      </c>
      <c r="AK444">
        <f t="shared" ref="AK444" si="6403">AB444-AE444-AH444</f>
        <v>160</v>
      </c>
      <c r="AS444">
        <f t="shared" ref="AS444" si="6404">BM444-BM443</f>
        <v>7843</v>
      </c>
      <c r="AT444">
        <f t="shared" ref="AT444" si="6405">BN444-BN443</f>
        <v>147</v>
      </c>
      <c r="AU444">
        <f t="shared" ref="AU444" si="6406">AT444/AS444</f>
        <v>1.8742827999489991E-2</v>
      </c>
      <c r="AV444">
        <f t="shared" ref="AV444" si="6407">BU444-BU443</f>
        <v>36</v>
      </c>
      <c r="AW444">
        <f t="shared" ref="AW444" si="6408">BV444-BV443</f>
        <v>4</v>
      </c>
      <c r="AX444">
        <f t="shared" ref="AX444" si="6409">CK444-CK443</f>
        <v>178</v>
      </c>
      <c r="AY444">
        <f t="shared" ref="AY444" si="6410">CL444-CL443</f>
        <v>2</v>
      </c>
      <c r="AZ444">
        <f t="shared" ref="AZ444" si="6411">CC444-CC443</f>
        <v>34</v>
      </c>
      <c r="BA444">
        <f t="shared" ref="BA444" si="6412">CD444-CD443</f>
        <v>1</v>
      </c>
      <c r="BB444">
        <f t="shared" ref="BB444" si="6413">AW444/AV444</f>
        <v>0.1111111111111111</v>
      </c>
      <c r="BC444">
        <f t="shared" ref="BC444" si="6414">AY444/AX444</f>
        <v>1.1235955056179775E-2</v>
      </c>
      <c r="BD444">
        <f t="shared" ref="BD444" si="6415">AZ444/AY444</f>
        <v>17</v>
      </c>
      <c r="BE444">
        <f t="shared" ref="BE444" si="6416">SUM(AT438:AT444)/SUM(AS438:AS444)</f>
        <v>2.0308754928996677E-2</v>
      </c>
      <c r="BF444">
        <f t="shared" ref="BF444" si="6417">SUM(AT431:AT444)/SUM(AS431:AS444)</f>
        <v>2.2103496622339295E-2</v>
      </c>
      <c r="BG444">
        <f t="shared" ref="BG444" si="6418">SUM(AW438:AW444)/SUM(AV438:AV444)</f>
        <v>3.64741641337386E-2</v>
      </c>
      <c r="BH444">
        <f t="shared" ref="BH444" si="6419">SUM(AY438:AY444)/SUM(AX438:AX444)</f>
        <v>4.4861337683523655E-2</v>
      </c>
      <c r="BI444">
        <f t="shared" ref="BI444" si="6420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1">
        <f t="shared" si="3061"/>
        <v>1765991</v>
      </c>
      <c r="BR444" s="20">
        <v>306468</v>
      </c>
      <c r="BS444" s="20">
        <v>65255</v>
      </c>
      <c r="BT444" s="21">
        <f t="shared" si="3062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1">
        <f t="shared" si="3063"/>
        <v>12924</v>
      </c>
      <c r="BZ444" s="20">
        <v>2213</v>
      </c>
      <c r="CA444" s="20">
        <v>659</v>
      </c>
      <c r="CB444" s="21">
        <f t="shared" si="3064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1">
        <f t="shared" si="3065"/>
        <v>7430</v>
      </c>
      <c r="CH444" s="20">
        <v>1194</v>
      </c>
      <c r="CI444" s="20">
        <v>465</v>
      </c>
      <c r="CJ444" s="21">
        <f t="shared" si="3066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1">
        <f t="shared" si="5364"/>
        <v>74003</v>
      </c>
      <c r="CP444" s="20">
        <v>15086</v>
      </c>
      <c r="CQ444" s="20">
        <v>862</v>
      </c>
      <c r="CR444" s="21">
        <f t="shared" si="5365"/>
        <v>15948</v>
      </c>
    </row>
    <row r="445" spans="1:96" x14ac:dyDescent="0.35">
      <c r="A445" s="14">
        <f t="shared" si="2823"/>
        <v>44351</v>
      </c>
      <c r="B445" s="9">
        <f t="shared" ref="B445" si="6421">BQ445</f>
        <v>1767532</v>
      </c>
      <c r="C445">
        <f t="shared" ref="C445" si="6422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423">-(J445-J444)+L445</f>
        <v>1</v>
      </c>
      <c r="N445" s="7">
        <f t="shared" ref="N445" si="6424">B445-C445</f>
        <v>1395694</v>
      </c>
      <c r="O445" s="4">
        <f t="shared" ref="O445" si="6425">C445/B445</f>
        <v>0.21037129737962312</v>
      </c>
      <c r="R445">
        <f t="shared" ref="R445" si="6426">C445-C444</f>
        <v>115</v>
      </c>
      <c r="S445">
        <f t="shared" ref="S445" si="6427">N445-N444</f>
        <v>1426</v>
      </c>
      <c r="T445" s="8">
        <f t="shared" ref="T445" si="6428">R445/V445</f>
        <v>7.4626865671641784E-2</v>
      </c>
      <c r="U445" s="8">
        <f t="shared" ref="U445" si="6429">SUM(R439:R445)/SUM(V439:V445)</f>
        <v>7.1997148627777119E-2</v>
      </c>
      <c r="V445">
        <f t="shared" ref="V445" si="6430">B445-B444</f>
        <v>1541</v>
      </c>
      <c r="W445">
        <f t="shared" ref="W445" si="6431">C445-D445-E445</f>
        <v>3885</v>
      </c>
      <c r="X445" s="3">
        <f t="shared" ref="X445" si="6432">F445/W445</f>
        <v>2.3423423423423424E-2</v>
      </c>
      <c r="Y445">
        <f t="shared" ref="Y445" si="643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434">Z445-AC445-AF445</f>
        <v>42</v>
      </c>
      <c r="AJ445">
        <f t="shared" ref="AJ445" si="6435">AA445-AD445-AG445</f>
        <v>17</v>
      </c>
      <c r="AK445">
        <f t="shared" ref="AK445" si="6436">AB445-AE445-AH445</f>
        <v>160</v>
      </c>
      <c r="AS445">
        <f t="shared" ref="AS445" si="6437">BM445-BM444</f>
        <v>6818</v>
      </c>
      <c r="AT445">
        <f t="shared" ref="AT445" si="6438">BN445-BN444</f>
        <v>97</v>
      </c>
      <c r="AU445">
        <f t="shared" ref="AU445" si="6439">AT445/AS445</f>
        <v>1.4227046054561454E-2</v>
      </c>
      <c r="AV445">
        <f t="shared" ref="AV445" si="6440">BU445-BU444</f>
        <v>49</v>
      </c>
      <c r="AW445">
        <f t="shared" ref="AW445" si="6441">BV445-BV444</f>
        <v>-2</v>
      </c>
      <c r="AX445">
        <f t="shared" ref="AX445" si="6442">CK445-CK444</f>
        <v>240</v>
      </c>
      <c r="AY445">
        <f t="shared" ref="AY445" si="6443">CL445-CL444</f>
        <v>7</v>
      </c>
      <c r="AZ445">
        <f t="shared" ref="AZ445" si="6444">CC445-CC444</f>
        <v>44</v>
      </c>
      <c r="BA445">
        <f t="shared" ref="BA445" si="6445">CD445-CD444</f>
        <v>3</v>
      </c>
      <c r="BB445">
        <f t="shared" ref="BB445" si="6446">AW445/AV445</f>
        <v>-4.0816326530612242E-2</v>
      </c>
      <c r="BC445">
        <f t="shared" ref="BC445" si="6447">AY445/AX445</f>
        <v>2.9166666666666667E-2</v>
      </c>
      <c r="BD445">
        <f t="shared" ref="BD445" si="6448">AZ445/AY445</f>
        <v>6.2857142857142856</v>
      </c>
      <c r="BE445">
        <f t="shared" ref="BE445" si="6449">SUM(AT439:AT445)/SUM(AS439:AS445)</f>
        <v>1.8263610160816745E-2</v>
      </c>
      <c r="BF445">
        <f t="shared" ref="BF445" si="6450">SUM(AT432:AT445)/SUM(AS432:AS445)</f>
        <v>2.0828709274207678E-2</v>
      </c>
      <c r="BG445">
        <f t="shared" ref="BG445" si="6451">SUM(AW439:AW445)/SUM(AV439:AV445)</f>
        <v>1.7391304347826087E-2</v>
      </c>
      <c r="BH445">
        <f t="shared" ref="BH445" si="6452">SUM(AY439:AY445)/SUM(AX439:AX445)</f>
        <v>3.9552880481513328E-2</v>
      </c>
      <c r="BI445">
        <f t="shared" ref="BI445" si="6453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1">
        <f t="shared" si="3061"/>
        <v>1767532</v>
      </c>
      <c r="BR445" s="20">
        <v>306559</v>
      </c>
      <c r="BS445" s="20">
        <v>65279</v>
      </c>
      <c r="BT445" s="21">
        <f t="shared" si="3062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1">
        <f t="shared" si="3063"/>
        <v>12934</v>
      </c>
      <c r="BZ445" s="20">
        <v>2214</v>
      </c>
      <c r="CA445" s="20">
        <v>659</v>
      </c>
      <c r="CB445" s="21">
        <f t="shared" si="3064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1">
        <f t="shared" si="3065"/>
        <v>7436</v>
      </c>
      <c r="CH445" s="20">
        <v>1194</v>
      </c>
      <c r="CI445" s="20">
        <v>465</v>
      </c>
      <c r="CJ445" s="21">
        <f t="shared" si="3066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1">
        <f t="shared" si="5364"/>
        <v>74064</v>
      </c>
      <c r="CP445" s="20">
        <v>15097</v>
      </c>
      <c r="CQ445" s="20">
        <v>862</v>
      </c>
      <c r="CR445" s="21">
        <f t="shared" si="5365"/>
        <v>15959</v>
      </c>
    </row>
    <row r="446" spans="1:96" x14ac:dyDescent="0.35">
      <c r="A446" s="14">
        <f t="shared" si="2823"/>
        <v>44352</v>
      </c>
      <c r="B446" s="9">
        <f t="shared" ref="B446" si="6454">BQ446</f>
        <v>1769136</v>
      </c>
      <c r="C446">
        <f t="shared" ref="C446" si="6455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456">-(J446-J445)+L446</f>
        <v>4</v>
      </c>
      <c r="N446" s="7">
        <f t="shared" ref="N446" si="6457">B446-C446</f>
        <v>1397193</v>
      </c>
      <c r="O446" s="4">
        <f t="shared" ref="O446" si="6458">C446/B446</f>
        <v>0.21023991372059581</v>
      </c>
      <c r="R446">
        <f t="shared" ref="R446" si="6459">C446-C445</f>
        <v>105</v>
      </c>
      <c r="S446">
        <f t="shared" ref="S446" si="6460">N446-N445</f>
        <v>1499</v>
      </c>
      <c r="T446" s="8">
        <f t="shared" ref="T446" si="6461">R446/V446</f>
        <v>6.5461346633416462E-2</v>
      </c>
      <c r="U446" s="8">
        <f t="shared" ref="U446" si="6462">SUM(R440:R446)/SUM(V440:V446)</f>
        <v>7.2111507890795998E-2</v>
      </c>
      <c r="V446">
        <f t="shared" ref="V446" si="6463">B446-B445</f>
        <v>1604</v>
      </c>
      <c r="W446">
        <f t="shared" ref="W446" si="6464">C446-D446-E446</f>
        <v>3725</v>
      </c>
      <c r="X446" s="3">
        <f t="shared" ref="X446" si="6465">F446/W446</f>
        <v>2.3624161073825502E-2</v>
      </c>
      <c r="Y446">
        <f t="shared" ref="Y446" si="6466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467">Z446-AC446-AF446</f>
        <v>39</v>
      </c>
      <c r="AJ446">
        <f t="shared" ref="AJ446" si="6468">AA446-AD446-AG446</f>
        <v>15</v>
      </c>
      <c r="AK446">
        <f t="shared" ref="AK446" si="6469">AB446-AE446-AH446</f>
        <v>164</v>
      </c>
      <c r="AS446">
        <f t="shared" ref="AS446" si="6470">BM446-BM445</f>
        <v>6330</v>
      </c>
      <c r="AT446">
        <f t="shared" ref="AT446" si="6471">BN446-BN445</f>
        <v>134</v>
      </c>
      <c r="AU446">
        <f t="shared" ref="AU446" si="6472">AT446/AS446</f>
        <v>2.1169036334913113E-2</v>
      </c>
      <c r="AV446">
        <f t="shared" ref="AV446" si="6473">BU446-BU445</f>
        <v>45</v>
      </c>
      <c r="AW446">
        <f t="shared" ref="AW446" si="6474">BV446-BV445</f>
        <v>3</v>
      </c>
      <c r="AX446">
        <f t="shared" ref="AX446" si="6475">CK446-CK445</f>
        <v>216</v>
      </c>
      <c r="AY446">
        <f t="shared" ref="AY446" si="6476">CL446-CL445</f>
        <v>19</v>
      </c>
      <c r="AZ446">
        <f t="shared" ref="AZ446" si="6477">CC446-CC445</f>
        <v>27</v>
      </c>
      <c r="BA446">
        <f t="shared" ref="BA446" si="6478">CD446-CD445</f>
        <v>-2</v>
      </c>
      <c r="BB446">
        <f t="shared" ref="BB446" si="6479">AW446/AV446</f>
        <v>6.6666666666666666E-2</v>
      </c>
      <c r="BC446">
        <f t="shared" ref="BC446" si="6480">AY446/AX446</f>
        <v>8.7962962962962965E-2</v>
      </c>
      <c r="BD446">
        <f t="shared" ref="BD446" si="6481">AZ446/AY446</f>
        <v>1.4210526315789473</v>
      </c>
      <c r="BE446">
        <f t="shared" ref="BE446" si="6482">SUM(AT440:AT446)/SUM(AS440:AS446)</f>
        <v>1.918809201623816E-2</v>
      </c>
      <c r="BF446">
        <f t="shared" ref="BF446" si="6483">SUM(AT433:AT446)/SUM(AS433:AS446)</f>
        <v>2.0589033994124473E-2</v>
      </c>
      <c r="BG446">
        <f t="shared" ref="BG446" si="6484">SUM(AW440:AW446)/SUM(AV440:AV446)</f>
        <v>3.669724770642202E-2</v>
      </c>
      <c r="BH446">
        <f t="shared" ref="BH446" si="6485">SUM(AY440:AY446)/SUM(AX440:AX446)</f>
        <v>4.4298605414273995E-2</v>
      </c>
      <c r="BI446">
        <f t="shared" ref="BI446" si="6486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1">
        <f t="shared" si="3061"/>
        <v>1769136</v>
      </c>
      <c r="BR446" s="20">
        <v>306652</v>
      </c>
      <c r="BS446" s="20">
        <v>65291</v>
      </c>
      <c r="BT446" s="21">
        <f t="shared" si="3062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1">
        <f t="shared" si="3063"/>
        <v>12952</v>
      </c>
      <c r="BZ446" s="20">
        <v>2214</v>
      </c>
      <c r="CA446" s="20">
        <v>659</v>
      </c>
      <c r="CB446" s="21">
        <f t="shared" si="3064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1">
        <f t="shared" si="3065"/>
        <v>7438</v>
      </c>
      <c r="CH446" s="20">
        <v>1194</v>
      </c>
      <c r="CI446" s="20">
        <v>465</v>
      </c>
      <c r="CJ446" s="21">
        <f t="shared" si="3066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1">
        <f t="shared" si="5364"/>
        <v>74137</v>
      </c>
      <c r="CP446" s="20">
        <v>15109</v>
      </c>
      <c r="CQ446" s="20">
        <v>862</v>
      </c>
      <c r="CR446" s="21">
        <f t="shared" si="5365"/>
        <v>15971</v>
      </c>
    </row>
    <row r="447" spans="1:96" x14ac:dyDescent="0.35">
      <c r="A447" s="14">
        <f t="shared" si="2823"/>
        <v>44353</v>
      </c>
      <c r="B447" s="9">
        <f t="shared" ref="B447" si="6487">BQ447</f>
        <v>1769858</v>
      </c>
      <c r="C447">
        <f t="shared" ref="C447" si="6488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489">-(J447-J446)+L447</f>
        <v>8</v>
      </c>
      <c r="N447" s="7">
        <f t="shared" ref="N447" si="6490">B447-C447</f>
        <v>1397866</v>
      </c>
      <c r="O447" s="4">
        <f t="shared" ref="O447" si="6491">C447/B447</f>
        <v>0.21018183379683567</v>
      </c>
      <c r="R447">
        <f t="shared" ref="R447" si="6492">C447-C446</f>
        <v>49</v>
      </c>
      <c r="S447">
        <f t="shared" ref="S447" si="6493">N447-N446</f>
        <v>673</v>
      </c>
      <c r="T447" s="8">
        <f t="shared" ref="T447" si="6494">R447/V447</f>
        <v>6.7867036011080337E-2</v>
      </c>
      <c r="U447" s="8">
        <f t="shared" ref="U447" si="6495">SUM(R441:R447)/SUM(V441:V447)</f>
        <v>7.0123680925904916E-2</v>
      </c>
      <c r="V447">
        <f t="shared" ref="V447" si="6496">B447-B446</f>
        <v>722</v>
      </c>
      <c r="W447">
        <f t="shared" ref="W447" si="6497">C447-D447-E447</f>
        <v>3646</v>
      </c>
      <c r="X447" s="3">
        <f t="shared" ref="X447" si="6498">F447/W447</f>
        <v>2.1941854086670324E-2</v>
      </c>
      <c r="Y447">
        <f t="shared" ref="Y447" si="6499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500">Z447-AC447-AF447</f>
        <v>37</v>
      </c>
      <c r="AJ447">
        <f t="shared" ref="AJ447" si="6501">AA447-AD447-AG447</f>
        <v>15</v>
      </c>
      <c r="AK447">
        <f t="shared" ref="AK447" si="6502">AB447-AE447-AH447</f>
        <v>174</v>
      </c>
      <c r="AS447">
        <f t="shared" ref="AS447" si="6503">BM447-BM446</f>
        <v>2410</v>
      </c>
      <c r="AT447">
        <f t="shared" ref="AT447" si="6504">BN447-BN446</f>
        <v>51</v>
      </c>
      <c r="AU447">
        <f t="shared" ref="AU447" si="6505">AT447/AS447</f>
        <v>2.116182572614108E-2</v>
      </c>
      <c r="AV447">
        <f t="shared" ref="AV447" si="6506">BU447-BU446</f>
        <v>8</v>
      </c>
      <c r="AW447">
        <f t="shared" ref="AW447" si="6507">BV447-BV446</f>
        <v>-2</v>
      </c>
      <c r="AX447">
        <f t="shared" ref="AX447" si="6508">CK447-CK446</f>
        <v>82</v>
      </c>
      <c r="AY447">
        <f t="shared" ref="AY447" si="6509">CL447-CL446</f>
        <v>4</v>
      </c>
      <c r="AZ447">
        <f t="shared" ref="AZ447" si="6510">CC447-CC446</f>
        <v>4</v>
      </c>
      <c r="BA447">
        <f t="shared" ref="BA447" si="6511">CD447-CD446</f>
        <v>2</v>
      </c>
      <c r="BB447">
        <f t="shared" ref="BB447" si="6512">AW447/AV447</f>
        <v>-0.25</v>
      </c>
      <c r="BC447">
        <f t="shared" ref="BC447" si="6513">AY447/AX447</f>
        <v>4.878048780487805E-2</v>
      </c>
      <c r="BD447">
        <f t="shared" ref="BD447" si="6514">AZ447/AY447</f>
        <v>1</v>
      </c>
      <c r="BE447">
        <f t="shared" ref="BE447" si="6515">SUM(AT441:AT447)/SUM(AS441:AS447)</f>
        <v>1.9433111445136354E-2</v>
      </c>
      <c r="BF447">
        <f t="shared" ref="BF447" si="6516">SUM(AT434:AT447)/SUM(AS434:AS447)</f>
        <v>2.018373989870427E-2</v>
      </c>
      <c r="BG447">
        <f t="shared" ref="BG447" si="6517">SUM(AW441:AW447)/SUM(AV441:AV447)</f>
        <v>2.358490566037736E-2</v>
      </c>
      <c r="BH447">
        <f t="shared" ref="BH447" si="6518">SUM(AY441:AY447)/SUM(AX441:AX447)</f>
        <v>5.229283990345937E-2</v>
      </c>
      <c r="BI447">
        <f t="shared" ref="BI447" si="6519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1">
        <f t="shared" si="3061"/>
        <v>1769858</v>
      </c>
      <c r="BR447" s="20">
        <v>306696</v>
      </c>
      <c r="BS447" s="20">
        <v>65296</v>
      </c>
      <c r="BT447" s="21">
        <f t="shared" si="3062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1">
        <f t="shared" si="3063"/>
        <v>12957</v>
      </c>
      <c r="BZ447" s="20">
        <v>2213</v>
      </c>
      <c r="CA447" s="20">
        <v>659</v>
      </c>
      <c r="CB447" s="21">
        <f t="shared" si="3064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1">
        <f t="shared" si="3065"/>
        <v>7439</v>
      </c>
      <c r="CH447" s="20">
        <v>1194</v>
      </c>
      <c r="CI447" s="20">
        <v>465</v>
      </c>
      <c r="CJ447" s="21">
        <f t="shared" si="3066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1">
        <f t="shared" si="5364"/>
        <v>74170</v>
      </c>
      <c r="CP447" s="20">
        <v>15111</v>
      </c>
      <c r="CQ447" s="20">
        <v>862</v>
      </c>
      <c r="CR447" s="21">
        <f t="shared" si="5365"/>
        <v>15973</v>
      </c>
    </row>
    <row r="448" spans="1:96" x14ac:dyDescent="0.35">
      <c r="A448" s="14">
        <f t="shared" si="2823"/>
        <v>44354</v>
      </c>
      <c r="B448" s="9">
        <f t="shared" ref="B448" si="6520">BQ448</f>
        <v>1770719</v>
      </c>
      <c r="C448">
        <f t="shared" ref="C448" si="6521">BT448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522">-(J448-J447)+L448</f>
        <v>4</v>
      </c>
      <c r="N448" s="7">
        <f t="shared" ref="N448" si="6523">B448-C448</f>
        <v>1398658</v>
      </c>
      <c r="O448" s="4">
        <f t="shared" ref="O448" si="6524">C448/B448</f>
        <v>0.21011860153982648</v>
      </c>
      <c r="R448">
        <f t="shared" ref="R448" si="6525">C448-C447</f>
        <v>69</v>
      </c>
      <c r="S448">
        <f t="shared" ref="S448" si="6526">N448-N447</f>
        <v>792</v>
      </c>
      <c r="T448" s="8">
        <f t="shared" ref="T448" si="6527">R448/V448</f>
        <v>8.0139372822299645E-2</v>
      </c>
      <c r="U448" s="8">
        <f t="shared" ref="U448" si="6528">SUM(R442:R448)/SUM(V442:V448)</f>
        <v>7.2747497219132373E-2</v>
      </c>
      <c r="V448">
        <f t="shared" ref="V448" si="6529">B448-B447</f>
        <v>861</v>
      </c>
      <c r="W448">
        <f t="shared" ref="W448" si="6530">C448-D448-E448</f>
        <v>3613</v>
      </c>
      <c r="X448" s="3">
        <f t="shared" ref="X448" si="6531">F448/W448</f>
        <v>2.3249377248823692E-2</v>
      </c>
      <c r="Y448">
        <f t="shared" ref="Y448" si="6532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533">Z448-AC448-AF448</f>
        <v>37</v>
      </c>
      <c r="AJ448">
        <f t="shared" ref="AJ448" si="6534">AA448-AD448-AG448</f>
        <v>15</v>
      </c>
      <c r="AK448">
        <f t="shared" ref="AK448" si="6535">AB448-AE448-AH448</f>
        <v>177</v>
      </c>
      <c r="AS448">
        <f t="shared" ref="AS448" si="6536">BM448-BM447</f>
        <v>2752</v>
      </c>
      <c r="AT448">
        <f t="shared" ref="AT448" si="6537">BN448-BN447</f>
        <v>89</v>
      </c>
      <c r="AU448">
        <f t="shared" ref="AU448" si="6538">AT448/AS448</f>
        <v>3.2340116279069769E-2</v>
      </c>
      <c r="AV448">
        <f t="shared" ref="AV448" si="6539">BU448-BU447</f>
        <v>12</v>
      </c>
      <c r="AW448">
        <f t="shared" ref="AW448" si="6540">BV448-BV447</f>
        <v>2</v>
      </c>
      <c r="AX448">
        <f t="shared" ref="AX448" si="6541">CK448-CK447</f>
        <v>114</v>
      </c>
      <c r="AY448">
        <f t="shared" ref="AY448" si="6542">CL448-CL447</f>
        <v>11</v>
      </c>
      <c r="AZ448">
        <f t="shared" ref="AZ448" si="6543">CC448-CC447</f>
        <v>9</v>
      </c>
      <c r="BA448">
        <f t="shared" ref="BA448" si="6544">CD448-CD447</f>
        <v>0</v>
      </c>
      <c r="BB448">
        <f t="shared" ref="BB448" si="6545">AW448/AV448</f>
        <v>0.16666666666666666</v>
      </c>
      <c r="BC448">
        <f t="shared" ref="BC448" si="6546">AY448/AX448</f>
        <v>9.6491228070175433E-2</v>
      </c>
      <c r="BD448">
        <f t="shared" ref="BD448" si="6547">AZ448/AY448</f>
        <v>0.81818181818181823</v>
      </c>
      <c r="BE448">
        <f t="shared" ref="BE448" si="6548">SUM(AT442:AT448)/SUM(AS442:AS448)</f>
        <v>1.9252336448598129E-2</v>
      </c>
      <c r="BF448">
        <f t="shared" ref="BF448" si="6549">SUM(AT435:AT448)/SUM(AS435:AS448)</f>
        <v>2.0259934083701261E-2</v>
      </c>
      <c r="BG448">
        <f t="shared" ref="BG448" si="6550">SUM(AW442:AW448)/SUM(AV442:AV448)</f>
        <v>3.2258064516129031E-2</v>
      </c>
      <c r="BH448">
        <f t="shared" ref="BH448" si="6551">SUM(AY442:AY448)/SUM(AX442:AX448)</f>
        <v>5.4644808743169397E-2</v>
      </c>
      <c r="BI448">
        <f t="shared" ref="BI448" si="6552">SUM(BA442:BA448)/SUM(AZ442:AZ448)</f>
        <v>2.4844720496894408E-2</v>
      </c>
      <c r="BM448" s="20">
        <v>5087075</v>
      </c>
      <c r="BN448" s="20">
        <v>402542</v>
      </c>
      <c r="BO448" s="20">
        <v>1474561</v>
      </c>
      <c r="BP448" s="20">
        <v>296158</v>
      </c>
      <c r="BQ448" s="21">
        <f t="shared" si="3061"/>
        <v>1770719</v>
      </c>
      <c r="BR448" s="20">
        <v>306760</v>
      </c>
      <c r="BS448" s="20">
        <v>65301</v>
      </c>
      <c r="BT448" s="21">
        <f t="shared" si="3062"/>
        <v>372061</v>
      </c>
      <c r="BU448" s="20">
        <v>41765</v>
      </c>
      <c r="BV448" s="20">
        <v>3009</v>
      </c>
      <c r="BW448" s="20">
        <v>9527</v>
      </c>
      <c r="BX448" s="20">
        <v>3435</v>
      </c>
      <c r="BY448" s="21">
        <f t="shared" si="3063"/>
        <v>12962</v>
      </c>
      <c r="BZ448" s="20">
        <v>2215</v>
      </c>
      <c r="CA448" s="20">
        <v>659</v>
      </c>
      <c r="CB448" s="21">
        <f t="shared" si="3064"/>
        <v>2874</v>
      </c>
      <c r="CC448" s="20">
        <v>30828</v>
      </c>
      <c r="CD448" s="20">
        <v>1753</v>
      </c>
      <c r="CE448" s="20">
        <v>5564</v>
      </c>
      <c r="CF448" s="20">
        <v>1877</v>
      </c>
      <c r="CG448" s="21">
        <f t="shared" si="3065"/>
        <v>7441</v>
      </c>
      <c r="CH448" s="20">
        <v>1194</v>
      </c>
      <c r="CI448" s="20">
        <v>465</v>
      </c>
      <c r="CJ448" s="21">
        <f t="shared" si="3066"/>
        <v>1659</v>
      </c>
      <c r="CK448" s="20">
        <v>225362</v>
      </c>
      <c r="CL448" s="20">
        <v>17470</v>
      </c>
      <c r="CM448" s="20">
        <v>68872</v>
      </c>
      <c r="CN448" s="20">
        <v>5340</v>
      </c>
      <c r="CO448" s="21">
        <f t="shared" si="5364"/>
        <v>74212</v>
      </c>
      <c r="CP448" s="20">
        <v>15117</v>
      </c>
      <c r="CQ448" s="20">
        <v>862</v>
      </c>
      <c r="CR448" s="21">
        <f t="shared" si="5365"/>
        <v>15979</v>
      </c>
    </row>
    <row r="449" spans="1:96" x14ac:dyDescent="0.35">
      <c r="A449" s="14">
        <f t="shared" si="2823"/>
        <v>44355</v>
      </c>
      <c r="B449" s="9">
        <f t="shared" ref="B449" si="6553">BQ449</f>
        <v>1771796</v>
      </c>
      <c r="C449">
        <f t="shared" ref="C449" si="6554">BT449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6555">-(J449-J448)+L449</f>
        <v>8</v>
      </c>
      <c r="N449" s="7">
        <f t="shared" ref="N449" si="6556">B449-C449</f>
        <v>1399687</v>
      </c>
      <c r="O449" s="4">
        <f t="shared" ref="O449" si="6557">C449/B449</f>
        <v>0.21001797046612589</v>
      </c>
      <c r="R449">
        <f t="shared" ref="R449" si="6558">C449-C448</f>
        <v>48</v>
      </c>
      <c r="S449">
        <f t="shared" ref="S449" si="6559">N449-N448</f>
        <v>1029</v>
      </c>
      <c r="T449" s="8">
        <f t="shared" ref="T449" si="6560">R449/V449</f>
        <v>4.456824512534819E-2</v>
      </c>
      <c r="U449" s="8">
        <f t="shared" ref="U449" si="6561">SUM(R443:R449)/SUM(V443:V449)</f>
        <v>7.0080576759966068E-2</v>
      </c>
      <c r="V449">
        <f t="shared" ref="V449" si="6562">B449-B448</f>
        <v>1077</v>
      </c>
      <c r="W449">
        <f t="shared" ref="W449" si="6563">C449-D449-E449</f>
        <v>3255</v>
      </c>
      <c r="X449" s="3">
        <f t="shared" ref="X449" si="6564">F449/W449</f>
        <v>2.4270353302611368E-2</v>
      </c>
      <c r="Y449">
        <f t="shared" ref="Y449" si="6565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6566">Z449-AC449-AF449</f>
        <v>35</v>
      </c>
      <c r="AJ449">
        <f t="shared" ref="AJ449" si="6567">AA449-AD449-AG449</f>
        <v>14</v>
      </c>
      <c r="AK449">
        <f t="shared" ref="AK449" si="6568">AB449-AE449-AH449</f>
        <v>168</v>
      </c>
      <c r="AS449">
        <f t="shared" ref="AS449" si="6569">BM449-BM448</f>
        <v>4377</v>
      </c>
      <c r="AT449">
        <f t="shared" ref="AT449" si="6570">BN449-BN448</f>
        <v>36</v>
      </c>
      <c r="AU449">
        <f t="shared" ref="AU449" si="6571">AT449/AS449</f>
        <v>8.2248115147361203E-3</v>
      </c>
      <c r="AV449">
        <f t="shared" ref="AV449" si="6572">BU449-BU448</f>
        <v>45</v>
      </c>
      <c r="AW449">
        <f t="shared" ref="AW449" si="6573">BV449-BV448</f>
        <v>0</v>
      </c>
      <c r="AX449">
        <f t="shared" ref="AX449" si="6574">CK449-CK448</f>
        <v>120</v>
      </c>
      <c r="AY449">
        <f t="shared" ref="AY449" si="6575">CL449-CL448</f>
        <v>2</v>
      </c>
      <c r="AZ449">
        <f t="shared" ref="AZ449" si="6576">CC449-CC448</f>
        <v>23</v>
      </c>
      <c r="BA449">
        <f t="shared" ref="BA449" si="6577">CD449-CD448</f>
        <v>0</v>
      </c>
      <c r="BB449">
        <f t="shared" ref="BB449" si="6578">AW449/AV449</f>
        <v>0</v>
      </c>
      <c r="BC449">
        <f t="shared" ref="BC449" si="6579">AY449/AX449</f>
        <v>1.6666666666666666E-2</v>
      </c>
      <c r="BD449">
        <f t="shared" ref="BD449" si="6580">AZ449/AY449</f>
        <v>11.5</v>
      </c>
      <c r="BE449">
        <f t="shared" ref="BE449" si="6581">SUM(AT443:AT449)/SUM(AS443:AS449)</f>
        <v>1.9125821121778675E-2</v>
      </c>
      <c r="BF449">
        <f t="shared" ref="BF449" si="6582">SUM(AT436:AT449)/SUM(AS436:AS449)</f>
        <v>1.9876676686190878E-2</v>
      </c>
      <c r="BG449">
        <f t="shared" ref="BG449" si="6583">SUM(AW443:AW449)/SUM(AV443:AV449)</f>
        <v>3.7499999999999999E-2</v>
      </c>
      <c r="BH449">
        <f t="shared" ref="BH449" si="6584">SUM(AY443:AY449)/SUM(AX443:AX449)</f>
        <v>5.4953560371517031E-2</v>
      </c>
      <c r="BI449">
        <f t="shared" ref="BI449" si="6585">SUM(BA443:BA449)/SUM(AZ443:AZ449)</f>
        <v>5.7803468208092483E-3</v>
      </c>
      <c r="BM449" s="20">
        <v>5091452</v>
      </c>
      <c r="BN449" s="20">
        <v>402578</v>
      </c>
      <c r="BO449" s="20">
        <v>1475419</v>
      </c>
      <c r="BP449" s="20">
        <v>296377</v>
      </c>
      <c r="BQ449" s="21">
        <f t="shared" si="3061"/>
        <v>1771796</v>
      </c>
      <c r="BR449" s="20">
        <v>306806</v>
      </c>
      <c r="BS449" s="20">
        <v>65303</v>
      </c>
      <c r="BT449" s="21">
        <f t="shared" si="3062"/>
        <v>372109</v>
      </c>
      <c r="BU449" s="20">
        <v>41810</v>
      </c>
      <c r="BV449" s="20">
        <v>3009</v>
      </c>
      <c r="BW449" s="20">
        <v>9533</v>
      </c>
      <c r="BX449" s="20">
        <v>3443</v>
      </c>
      <c r="BY449" s="21">
        <f t="shared" si="3063"/>
        <v>12976</v>
      </c>
      <c r="BZ449" s="20">
        <v>2218</v>
      </c>
      <c r="CA449" s="20">
        <v>659</v>
      </c>
      <c r="CB449" s="21">
        <f t="shared" si="3064"/>
        <v>2877</v>
      </c>
      <c r="CC449" s="20">
        <v>30851</v>
      </c>
      <c r="CD449" s="20">
        <v>1753</v>
      </c>
      <c r="CE449" s="20">
        <v>5570</v>
      </c>
      <c r="CF449" s="20">
        <v>1877</v>
      </c>
      <c r="CG449" s="21">
        <f t="shared" si="3065"/>
        <v>7447</v>
      </c>
      <c r="CH449" s="20">
        <v>1194</v>
      </c>
      <c r="CI449" s="20">
        <v>465</v>
      </c>
      <c r="CJ449" s="21">
        <f t="shared" si="3066"/>
        <v>1659</v>
      </c>
      <c r="CK449" s="20">
        <v>225482</v>
      </c>
      <c r="CL449" s="20">
        <v>17472</v>
      </c>
      <c r="CM449" s="20">
        <v>68917</v>
      </c>
      <c r="CN449" s="20">
        <v>5345</v>
      </c>
      <c r="CO449" s="21">
        <f t="shared" si="5364"/>
        <v>74262</v>
      </c>
      <c r="CP449" s="20">
        <v>15124</v>
      </c>
      <c r="CQ449" s="20">
        <v>863</v>
      </c>
      <c r="CR449" s="21">
        <f t="shared" si="5365"/>
        <v>15987</v>
      </c>
    </row>
    <row r="450" spans="1:96" x14ac:dyDescent="0.35">
      <c r="A450" s="14">
        <f t="shared" si="2823"/>
        <v>44356</v>
      </c>
      <c r="B450" s="9">
        <f t="shared" ref="B450" si="6586">BQ450</f>
        <v>1773559</v>
      </c>
      <c r="C450">
        <f t="shared" ref="C450" si="6587">BT450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6588">-(J450-J449)+L450</f>
        <v>1</v>
      </c>
      <c r="N450" s="7">
        <f t="shared" ref="N450" si="6589">B450-C450</f>
        <v>1401320</v>
      </c>
      <c r="O450" s="4">
        <f t="shared" ref="O450" si="6590">C450/B450</f>
        <v>0.20988250179441451</v>
      </c>
      <c r="R450">
        <f t="shared" ref="R450" si="6591">C450-C449</f>
        <v>130</v>
      </c>
      <c r="S450">
        <f t="shared" ref="S450" si="6592">N450-N449</f>
        <v>1633</v>
      </c>
      <c r="T450" s="8">
        <f t="shared" ref="T450" si="6593">R450/V450</f>
        <v>7.3737946681792399E-2</v>
      </c>
      <c r="U450" s="8">
        <f t="shared" ref="U450" si="6594">SUM(R444:R450)/SUM(V444:V450)</f>
        <v>6.636082364237704E-2</v>
      </c>
      <c r="V450">
        <f t="shared" ref="V450" si="6595">B450-B449</f>
        <v>1763</v>
      </c>
      <c r="W450">
        <f t="shared" ref="W450" si="6596">C450-D450-E450</f>
        <v>3101</v>
      </c>
      <c r="X450" s="3">
        <f t="shared" ref="X450" si="6597">F450/W450</f>
        <v>2.7410512737826506E-2</v>
      </c>
      <c r="Y450">
        <f t="shared" ref="Y450" si="659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6599">Z450-AC450-AF450</f>
        <v>36</v>
      </c>
      <c r="AJ450">
        <f t="shared" ref="AJ450" si="6600">AA450-AD450-AG450</f>
        <v>14</v>
      </c>
      <c r="AK450">
        <f t="shared" ref="AK450" si="6601">AB450-AE450-AH450</f>
        <v>171</v>
      </c>
      <c r="AS450">
        <f t="shared" ref="AS450" si="6602">BM450-BM449</f>
        <v>7721</v>
      </c>
      <c r="AT450">
        <f t="shared" ref="AT450" si="6603">BN450-BN449</f>
        <v>169</v>
      </c>
      <c r="AU450">
        <f t="shared" ref="AU450" si="6604">AT450/AS450</f>
        <v>2.1888356430514181E-2</v>
      </c>
      <c r="AV450">
        <f t="shared" ref="AV450" si="6605">BU450-BU449</f>
        <v>74</v>
      </c>
      <c r="AW450">
        <f t="shared" ref="AW450" si="6606">BV450-BV449</f>
        <v>5</v>
      </c>
      <c r="AX450">
        <f t="shared" ref="AX450" si="6607">CK450-CK449</f>
        <v>521</v>
      </c>
      <c r="AY450">
        <f t="shared" ref="AY450" si="6608">CL450-CL449</f>
        <v>23</v>
      </c>
      <c r="AZ450">
        <f t="shared" ref="AZ450" si="6609">CC450-CC449</f>
        <v>37</v>
      </c>
      <c r="BA450">
        <f t="shared" ref="BA450" si="6610">CD450-CD449</f>
        <v>-2</v>
      </c>
      <c r="BB450">
        <f t="shared" ref="BB450" si="6611">AW450/AV450</f>
        <v>6.7567567567567571E-2</v>
      </c>
      <c r="BC450">
        <f t="shared" ref="BC450" si="6612">AY450/AX450</f>
        <v>4.4145873320537425E-2</v>
      </c>
      <c r="BD450">
        <f t="shared" ref="BD450" si="6613">AZ450/AY450</f>
        <v>1.6086956521739131</v>
      </c>
      <c r="BE450">
        <f t="shared" ref="BE450" si="6614">SUM(AT444:AT450)/SUM(AS444:AS450)</f>
        <v>1.8901466628323444E-2</v>
      </c>
      <c r="BF450">
        <f t="shared" ref="BF450" si="6615">SUM(AT437:AT450)/SUM(AS437:AS450)</f>
        <v>1.9135985175080753E-2</v>
      </c>
      <c r="BG450">
        <f t="shared" ref="BG450" si="6616">SUM(AW444:AW450)/SUM(AV444:AV450)</f>
        <v>3.717472118959108E-2</v>
      </c>
      <c r="BH450">
        <f t="shared" ref="BH450" si="6617">SUM(AY444:AY450)/SUM(AX444:AX450)</f>
        <v>4.6227056424201225E-2</v>
      </c>
      <c r="BI450">
        <f t="shared" ref="BI450" si="6618">SUM(BA444:BA450)/SUM(AZ444:AZ450)</f>
        <v>1.1235955056179775E-2</v>
      </c>
      <c r="BM450" s="20">
        <v>5099173</v>
      </c>
      <c r="BN450" s="20">
        <v>402747</v>
      </c>
      <c r="BO450" s="20">
        <v>1476752</v>
      </c>
      <c r="BP450" s="20">
        <v>296807</v>
      </c>
      <c r="BQ450" s="21">
        <f t="shared" si="3061"/>
        <v>1773559</v>
      </c>
      <c r="BR450" s="20">
        <v>306918</v>
      </c>
      <c r="BS450" s="20">
        <v>65321</v>
      </c>
      <c r="BT450" s="21">
        <f t="shared" si="3062"/>
        <v>372239</v>
      </c>
      <c r="BU450" s="20">
        <v>41884</v>
      </c>
      <c r="BV450" s="20">
        <v>3014</v>
      </c>
      <c r="BW450" s="20">
        <v>9543</v>
      </c>
      <c r="BX450" s="20">
        <v>3449</v>
      </c>
      <c r="BY450" s="21">
        <f t="shared" si="3063"/>
        <v>12992</v>
      </c>
      <c r="BZ450" s="20">
        <v>2219</v>
      </c>
      <c r="CA450" s="20">
        <v>659</v>
      </c>
      <c r="CB450" s="21">
        <f t="shared" si="3064"/>
        <v>2878</v>
      </c>
      <c r="CC450" s="20">
        <v>30888</v>
      </c>
      <c r="CD450" s="20">
        <v>1751</v>
      </c>
      <c r="CE450" s="20">
        <v>5576</v>
      </c>
      <c r="CF450" s="20">
        <v>1877</v>
      </c>
      <c r="CG450" s="21">
        <f t="shared" si="3065"/>
        <v>7453</v>
      </c>
      <c r="CH450" s="20">
        <v>1194</v>
      </c>
      <c r="CI450" s="20">
        <v>465</v>
      </c>
      <c r="CJ450" s="21">
        <f t="shared" si="3066"/>
        <v>1659</v>
      </c>
      <c r="CK450" s="20">
        <v>226003</v>
      </c>
      <c r="CL450" s="20">
        <v>17495</v>
      </c>
      <c r="CM450" s="20">
        <v>69011</v>
      </c>
      <c r="CN450" s="20">
        <v>5345</v>
      </c>
      <c r="CO450" s="21">
        <f t="shared" si="5364"/>
        <v>74356</v>
      </c>
      <c r="CP450" s="20">
        <v>15145</v>
      </c>
      <c r="CQ450" s="20">
        <v>863</v>
      </c>
      <c r="CR450" s="21">
        <f t="shared" si="5365"/>
        <v>16008</v>
      </c>
    </row>
    <row r="451" spans="1:96" x14ac:dyDescent="0.35">
      <c r="A451" s="14">
        <f t="shared" si="2823"/>
        <v>44357</v>
      </c>
      <c r="B451" s="9">
        <f t="shared" ref="B451" si="6619">BQ451</f>
        <v>1774522</v>
      </c>
      <c r="C451">
        <f t="shared" ref="C451" si="6620">BT451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6621">-(J451-J450)+L451</f>
        <v>1</v>
      </c>
      <c r="N451" s="7">
        <f t="shared" ref="N451" si="6622">B451-C451</f>
        <v>1402236</v>
      </c>
      <c r="O451" s="4">
        <f t="shared" ref="O451" si="6623">C451/B451</f>
        <v>0.20979508848016537</v>
      </c>
      <c r="R451">
        <f t="shared" ref="R451" si="6624">C451-C450</f>
        <v>47</v>
      </c>
      <c r="S451">
        <f t="shared" ref="S451" si="6625">N451-N450</f>
        <v>916</v>
      </c>
      <c r="T451" s="8">
        <f t="shared" ref="T451" si="6626">R451/V451</f>
        <v>4.8805815160955349E-2</v>
      </c>
      <c r="U451" s="8">
        <f t="shared" ref="U451" si="6627">SUM(R445:R451)/SUM(V445:V451)</f>
        <v>6.5994607900597815E-2</v>
      </c>
      <c r="V451">
        <f t="shared" ref="V451" si="6628">B451-B450</f>
        <v>963</v>
      </c>
      <c r="W451">
        <f t="shared" ref="W451" si="6629">C451-D451-E451</f>
        <v>2921</v>
      </c>
      <c r="X451" s="3">
        <f t="shared" ref="X451" si="6630">F451/W451</f>
        <v>2.5333789798014379E-2</v>
      </c>
      <c r="Y451">
        <f t="shared" ref="Y451" si="6631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6632">Z451-AC451-AF451</f>
        <v>35</v>
      </c>
      <c r="AJ451">
        <f t="shared" ref="AJ451" si="6633">AA451-AD451-AG451</f>
        <v>12</v>
      </c>
      <c r="AK451">
        <f t="shared" ref="AK451" si="6634">AB451-AE451-AH451</f>
        <v>180</v>
      </c>
      <c r="AS451">
        <f t="shared" ref="AS451" si="6635">BM451-BM450</f>
        <v>4298</v>
      </c>
      <c r="AT451">
        <f t="shared" ref="AT451" si="6636">BN451-BN450</f>
        <v>67</v>
      </c>
      <c r="AU451">
        <f t="shared" ref="AU451" si="6637">AT451/AS451</f>
        <v>1.5588645881805491E-2</v>
      </c>
      <c r="AV451">
        <f t="shared" ref="AV451" si="6638">BU451-BU450</f>
        <v>27</v>
      </c>
      <c r="AW451">
        <f t="shared" ref="AW451" si="6639">BV451-BV450</f>
        <v>-1</v>
      </c>
      <c r="AX451">
        <f t="shared" ref="AX451" si="6640">CK451-CK450</f>
        <v>201</v>
      </c>
      <c r="AY451">
        <f t="shared" ref="AY451" si="6641">CL451-CL450</f>
        <v>3</v>
      </c>
      <c r="AZ451">
        <f t="shared" ref="AZ451" si="6642">CC451-CC450</f>
        <v>13</v>
      </c>
      <c r="BA451">
        <f t="shared" ref="BA451" si="6643">CD451-CD450</f>
        <v>1</v>
      </c>
      <c r="BB451">
        <f t="shared" ref="BB451" si="6644">AW451/AV451</f>
        <v>-3.7037037037037035E-2</v>
      </c>
      <c r="BC451">
        <f t="shared" ref="BC451" si="6645">AY451/AX451</f>
        <v>1.4925373134328358E-2</v>
      </c>
      <c r="BD451">
        <f t="shared" ref="BD451" si="6646">AZ451/AY451</f>
        <v>4.333333333333333</v>
      </c>
      <c r="BE451">
        <f t="shared" ref="BE451" si="6647">SUM(AT445:AT451)/SUM(AS445:AS451)</f>
        <v>1.8527055840488676E-2</v>
      </c>
      <c r="BF451">
        <f t="shared" ref="BF451" si="6648">SUM(AT438:AT451)/SUM(AS438:AS451)</f>
        <v>1.9467533704273062E-2</v>
      </c>
      <c r="BG451">
        <f t="shared" ref="BG451" si="6649">SUM(AW445:AW451)/SUM(AV445:AV451)</f>
        <v>1.9230769230769232E-2</v>
      </c>
      <c r="BH451">
        <f t="shared" ref="BH451" si="6650">SUM(AY445:AY451)/SUM(AX445:AX451)</f>
        <v>4.6184738955823292E-2</v>
      </c>
      <c r="BI451">
        <f t="shared" ref="BI451" si="6651">SUM(BA445:BA451)/SUM(AZ445:AZ451)</f>
        <v>1.2738853503184714E-2</v>
      </c>
      <c r="BM451" s="20">
        <v>5103471</v>
      </c>
      <c r="BN451" s="20">
        <v>402814</v>
      </c>
      <c r="BO451" s="20">
        <v>1477610</v>
      </c>
      <c r="BP451" s="20">
        <v>296912</v>
      </c>
      <c r="BQ451" s="21">
        <f t="shared" si="3061"/>
        <v>1774522</v>
      </c>
      <c r="BR451" s="20">
        <v>306957</v>
      </c>
      <c r="BS451" s="20">
        <v>65329</v>
      </c>
      <c r="BT451" s="21">
        <f t="shared" si="3062"/>
        <v>372286</v>
      </c>
      <c r="BU451" s="20">
        <v>41911</v>
      </c>
      <c r="BV451" s="20">
        <v>3013</v>
      </c>
      <c r="BW451" s="20">
        <v>9546</v>
      </c>
      <c r="BX451" s="20">
        <v>3451</v>
      </c>
      <c r="BY451" s="21">
        <f t="shared" si="3063"/>
        <v>12997</v>
      </c>
      <c r="BZ451" s="20">
        <v>2218</v>
      </c>
      <c r="CA451" s="20">
        <v>659</v>
      </c>
      <c r="CB451" s="21">
        <f t="shared" si="3064"/>
        <v>2877</v>
      </c>
      <c r="CC451" s="20">
        <v>30901</v>
      </c>
      <c r="CD451" s="20">
        <v>1752</v>
      </c>
      <c r="CE451" s="20">
        <v>5576</v>
      </c>
      <c r="CF451" s="20">
        <v>1880</v>
      </c>
      <c r="CG451" s="21">
        <f t="shared" si="3065"/>
        <v>7456</v>
      </c>
      <c r="CH451" s="20">
        <v>1194</v>
      </c>
      <c r="CI451" s="20">
        <v>465</v>
      </c>
      <c r="CJ451" s="21">
        <f t="shared" si="3066"/>
        <v>1659</v>
      </c>
      <c r="CK451" s="20">
        <v>226204</v>
      </c>
      <c r="CL451" s="20">
        <v>17498</v>
      </c>
      <c r="CM451" s="20">
        <v>69075</v>
      </c>
      <c r="CN451" s="20">
        <v>5331</v>
      </c>
      <c r="CO451" s="21">
        <f t="shared" si="5364"/>
        <v>74406</v>
      </c>
      <c r="CP451" s="20">
        <v>15150</v>
      </c>
      <c r="CQ451" s="20">
        <v>863</v>
      </c>
      <c r="CR451" s="21">
        <f t="shared" si="5365"/>
        <v>16013</v>
      </c>
    </row>
    <row r="452" spans="1:96" x14ac:dyDescent="0.35">
      <c r="A452" s="14">
        <f t="shared" si="2823"/>
        <v>44358</v>
      </c>
      <c r="B452" s="9">
        <f t="shared" ref="B452" si="6652">BQ452</f>
        <v>1775675</v>
      </c>
      <c r="C452">
        <f t="shared" ref="C452" si="6653">BT452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6654">-(J452-J451)+L452</f>
        <v>5</v>
      </c>
      <c r="N452" s="7">
        <f t="shared" ref="N452" si="6655">B452-C452</f>
        <v>1403299</v>
      </c>
      <c r="O452" s="4">
        <f t="shared" ref="O452" si="6656">C452/B452</f>
        <v>0.20970954707364806</v>
      </c>
      <c r="R452">
        <f t="shared" ref="R452" si="6657">C452-C451</f>
        <v>90</v>
      </c>
      <c r="S452">
        <f t="shared" ref="S452" si="6658">N452-N451</f>
        <v>1063</v>
      </c>
      <c r="T452" s="8">
        <f t="shared" ref="T452" si="6659">R452/V452</f>
        <v>7.8057241977450134E-2</v>
      </c>
      <c r="U452" s="8">
        <f t="shared" ref="U452" si="6660">SUM(R446:R452)/SUM(V446:V452)</f>
        <v>6.6069016333046793E-2</v>
      </c>
      <c r="V452">
        <f t="shared" ref="V452" si="6661">B452-B451</f>
        <v>1153</v>
      </c>
      <c r="W452">
        <f t="shared" ref="W452" si="6662">C452-D452-E452</f>
        <v>2800</v>
      </c>
      <c r="X452" s="3">
        <f t="shared" ref="X452" si="6663">F452/W452</f>
        <v>2.6071428571428572E-2</v>
      </c>
      <c r="Y452">
        <f t="shared" ref="Y452" si="6664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6665">Z452-AC452-AF452</f>
        <v>28</v>
      </c>
      <c r="AJ452">
        <f t="shared" ref="AJ452" si="6666">AA452-AD452-AG452</f>
        <v>11</v>
      </c>
      <c r="AK452">
        <f t="shared" ref="AK452" si="6667">AB452-AE452-AH452</f>
        <v>183</v>
      </c>
      <c r="AS452">
        <f t="shared" ref="AS452" si="6668">BM452-BM451</f>
        <v>5116</v>
      </c>
      <c r="AT452">
        <f t="shared" ref="AT452" si="6669">BN452-BN451</f>
        <v>75</v>
      </c>
      <c r="AU452">
        <f t="shared" ref="AU452" si="6670">AT452/AS452</f>
        <v>1.4659890539483971E-2</v>
      </c>
      <c r="AV452">
        <f t="shared" ref="AV452" si="6671">BU452-BU451</f>
        <v>78</v>
      </c>
      <c r="AW452">
        <f t="shared" ref="AW452" si="6672">BV452-BV451</f>
        <v>-1</v>
      </c>
      <c r="AX452">
        <f t="shared" ref="AX452" si="6673">CK452-CK451</f>
        <v>191</v>
      </c>
      <c r="AY452">
        <f t="shared" ref="AY452" si="6674">CL452-CL451</f>
        <v>23</v>
      </c>
      <c r="AZ452">
        <f t="shared" ref="AZ452" si="6675">CC452-CC451</f>
        <v>27</v>
      </c>
      <c r="BA452">
        <f t="shared" ref="BA452" si="6676">CD452-CD451</f>
        <v>0</v>
      </c>
      <c r="BB452">
        <f t="shared" ref="BB452" si="6677">AW452/AV452</f>
        <v>-1.282051282051282E-2</v>
      </c>
      <c r="BC452">
        <f t="shared" ref="BC452" si="6678">AY452/AX452</f>
        <v>0.12041884816753927</v>
      </c>
      <c r="BD452">
        <f t="shared" ref="BD452" si="6679">AZ452/AY452</f>
        <v>1.173913043478261</v>
      </c>
      <c r="BE452">
        <f t="shared" ref="BE452" si="6680">SUM(AT446:AT452)/SUM(AS446:AS452)</f>
        <v>1.8815901102896618E-2</v>
      </c>
      <c r="BF452">
        <f t="shared" ref="BF452" si="6681">SUM(AT439:AT452)/SUM(AS439:AS452)</f>
        <v>1.8523535870634704E-2</v>
      </c>
      <c r="BG452">
        <f t="shared" ref="BG452" si="6682">SUM(AW446:AW452)/SUM(AV446:AV452)</f>
        <v>2.0761245674740483E-2</v>
      </c>
      <c r="BH452">
        <f t="shared" ref="BH452" si="6683">SUM(AY446:AY452)/SUM(AX446:AX452)</f>
        <v>5.8823529411764705E-2</v>
      </c>
      <c r="BI452">
        <f t="shared" ref="BI452" si="6684">SUM(BA446:BA452)/SUM(AZ446:AZ452)</f>
        <v>-7.1428571428571426E-3</v>
      </c>
      <c r="BM452" s="20">
        <v>5108587</v>
      </c>
      <c r="BN452" s="20">
        <v>402889</v>
      </c>
      <c r="BO452" s="20">
        <v>1478498</v>
      </c>
      <c r="BP452" s="20">
        <v>297177</v>
      </c>
      <c r="BQ452" s="21">
        <f t="shared" si="3061"/>
        <v>1775675</v>
      </c>
      <c r="BR452" s="20">
        <v>307031</v>
      </c>
      <c r="BS452" s="20">
        <v>65345</v>
      </c>
      <c r="BT452" s="21">
        <f t="shared" si="3062"/>
        <v>372376</v>
      </c>
      <c r="BU452" s="20">
        <v>41989</v>
      </c>
      <c r="BV452" s="20">
        <v>3012</v>
      </c>
      <c r="BW452" s="20">
        <v>9549</v>
      </c>
      <c r="BX452" s="20">
        <v>3455</v>
      </c>
      <c r="BY452" s="21">
        <f t="shared" si="3063"/>
        <v>13004</v>
      </c>
      <c r="BZ452" s="20">
        <v>2218</v>
      </c>
      <c r="CA452" s="20">
        <v>659</v>
      </c>
      <c r="CB452" s="21">
        <f t="shared" si="3064"/>
        <v>2877</v>
      </c>
      <c r="CC452" s="20">
        <v>30928</v>
      </c>
      <c r="CD452" s="20">
        <v>1752</v>
      </c>
      <c r="CE452" s="20">
        <v>5585</v>
      </c>
      <c r="CF452" s="20">
        <v>1876</v>
      </c>
      <c r="CG452" s="21">
        <f t="shared" si="3065"/>
        <v>7461</v>
      </c>
      <c r="CH452" s="20">
        <v>1194</v>
      </c>
      <c r="CI452" s="20">
        <v>465</v>
      </c>
      <c r="CJ452" s="21">
        <f t="shared" si="3066"/>
        <v>1659</v>
      </c>
      <c r="CK452" s="20">
        <v>226395</v>
      </c>
      <c r="CL452" s="20">
        <v>17521</v>
      </c>
      <c r="CM452" s="20">
        <v>69112</v>
      </c>
      <c r="CN452" s="20">
        <v>5337</v>
      </c>
      <c r="CO452" s="21">
        <f t="shared" si="5364"/>
        <v>74449</v>
      </c>
      <c r="CP452" s="20">
        <v>15169</v>
      </c>
      <c r="CQ452" s="20">
        <v>865</v>
      </c>
      <c r="CR452" s="21">
        <f t="shared" si="5365"/>
        <v>16034</v>
      </c>
    </row>
    <row r="453" spans="1:96" x14ac:dyDescent="0.35">
      <c r="A453" s="14">
        <f t="shared" si="2823"/>
        <v>44359</v>
      </c>
      <c r="B453" s="9">
        <f t="shared" ref="B453" si="6685">BQ453</f>
        <v>1777671</v>
      </c>
      <c r="C453">
        <f t="shared" ref="C453" si="6686">BT453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6687">-(J453-J452)+L453</f>
        <v>3</v>
      </c>
      <c r="N453" s="7">
        <f t="shared" ref="N453" si="6688">B453-C453</f>
        <v>1405155</v>
      </c>
      <c r="O453" s="4">
        <f t="shared" ref="O453" si="6689">C453/B453</f>
        <v>0.20955283626722829</v>
      </c>
      <c r="R453">
        <f t="shared" ref="R453" si="6690">C453-C452</f>
        <v>140</v>
      </c>
      <c r="S453">
        <f t="shared" ref="S453" si="6691">N453-N452</f>
        <v>1856</v>
      </c>
      <c r="T453" s="8">
        <f t="shared" ref="T453" si="6692">R453/V453</f>
        <v>7.0140280561122245E-2</v>
      </c>
      <c r="U453" s="8">
        <f t="shared" ref="U453" si="6693">SUM(R447:R453)/SUM(V447:V453)</f>
        <v>6.7135325131810197E-2</v>
      </c>
      <c r="V453">
        <f t="shared" ref="V453" si="6694">B453-B452</f>
        <v>1996</v>
      </c>
      <c r="W453">
        <f t="shared" ref="W453" si="6695">C453-D453-E453</f>
        <v>2726</v>
      </c>
      <c r="X453" s="3">
        <f t="shared" ref="X453" si="6696">F453/W453</f>
        <v>2.9713866471019808E-2</v>
      </c>
      <c r="Y453">
        <f t="shared" ref="Y453" si="6697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6698">Z453-AC453-AF453</f>
        <v>27</v>
      </c>
      <c r="AJ453">
        <f t="shared" ref="AJ453" si="6699">AA453-AD453-AG453</f>
        <v>11</v>
      </c>
      <c r="AK453">
        <f t="shared" ref="AK453" si="6700">AB453-AE453-AH453</f>
        <v>191</v>
      </c>
      <c r="AS453">
        <f t="shared" ref="AS453" si="6701">BM453-BM452</f>
        <v>7472</v>
      </c>
      <c r="AT453">
        <f t="shared" ref="AT453" si="6702">BN453-BN452</f>
        <v>190</v>
      </c>
      <c r="AU453">
        <f t="shared" ref="AU453" si="6703">AT453/AS453</f>
        <v>2.5428265524625269E-2</v>
      </c>
      <c r="AV453">
        <f t="shared" ref="AV453" si="6704">BU453-BU452</f>
        <v>34</v>
      </c>
      <c r="AW453">
        <f t="shared" ref="AW453" si="6705">BV453-BV452</f>
        <v>5</v>
      </c>
      <c r="AX453">
        <f t="shared" ref="AX453" si="6706">CK453-CK452</f>
        <v>406</v>
      </c>
      <c r="AY453">
        <f t="shared" ref="AY453" si="6707">CL453-CL452</f>
        <v>21</v>
      </c>
      <c r="AZ453">
        <f t="shared" ref="AZ453" si="6708">CC453-CC452</f>
        <v>104</v>
      </c>
      <c r="BA453">
        <f t="shared" ref="BA453" si="6709">CD453-CD452</f>
        <v>-2</v>
      </c>
      <c r="BB453">
        <f t="shared" ref="BB453" si="6710">AW453/AV453</f>
        <v>0.14705882352941177</v>
      </c>
      <c r="BC453">
        <f t="shared" ref="BC453" si="6711">AY453/AX453</f>
        <v>5.1724137931034482E-2</v>
      </c>
      <c r="BD453">
        <f t="shared" ref="BD453" si="6712">AZ453/AY453</f>
        <v>4.9523809523809526</v>
      </c>
      <c r="BE453">
        <f t="shared" ref="BE453" si="6713">SUM(AT447:AT453)/SUM(AS447:AS453)</f>
        <v>1.982662683769695E-2</v>
      </c>
      <c r="BF453">
        <f t="shared" ref="BF453" si="6714">SUM(AT440:AT453)/SUM(AS440:AS453)</f>
        <v>1.9494767638123103E-2</v>
      </c>
      <c r="BG453">
        <f t="shared" ref="BG453" si="6715">SUM(AW447:AW453)/SUM(AV447:AV453)</f>
        <v>2.8776978417266189E-2</v>
      </c>
      <c r="BH453">
        <f t="shared" ref="BH453" si="6716">SUM(AY447:AY453)/SUM(AX447:AX453)</f>
        <v>5.321100917431193E-2</v>
      </c>
      <c r="BI453">
        <f t="shared" ref="BI453" si="6717">SUM(BA447:BA453)/SUM(AZ447:AZ453)</f>
        <v>-4.608294930875576E-3</v>
      </c>
      <c r="BM453" s="20">
        <v>5116059</v>
      </c>
      <c r="BN453" s="20">
        <v>403079</v>
      </c>
      <c r="BO453" s="20">
        <v>1480215</v>
      </c>
      <c r="BP453" s="20">
        <v>297456</v>
      </c>
      <c r="BQ453" s="21">
        <f t="shared" si="3061"/>
        <v>1777671</v>
      </c>
      <c r="BR453" s="20">
        <v>307151</v>
      </c>
      <c r="BS453" s="20">
        <v>65365</v>
      </c>
      <c r="BT453" s="21">
        <f t="shared" si="3062"/>
        <v>372516</v>
      </c>
      <c r="BU453" s="20">
        <v>42023</v>
      </c>
      <c r="BV453" s="20">
        <v>3017</v>
      </c>
      <c r="BW453" s="20">
        <v>9560</v>
      </c>
      <c r="BX453" s="20">
        <v>3458</v>
      </c>
      <c r="BY453" s="21">
        <f t="shared" si="3063"/>
        <v>13018</v>
      </c>
      <c r="BZ453" s="20">
        <v>2218</v>
      </c>
      <c r="CA453" s="20">
        <v>659</v>
      </c>
      <c r="CB453" s="21">
        <f t="shared" si="3064"/>
        <v>2877</v>
      </c>
      <c r="CC453" s="20">
        <v>31032</v>
      </c>
      <c r="CD453" s="20">
        <v>1750</v>
      </c>
      <c r="CE453" s="20">
        <v>5598</v>
      </c>
      <c r="CF453" s="20">
        <v>1877</v>
      </c>
      <c r="CG453" s="21">
        <f t="shared" si="3065"/>
        <v>7475</v>
      </c>
      <c r="CH453" s="20">
        <v>1194</v>
      </c>
      <c r="CI453" s="20">
        <v>465</v>
      </c>
      <c r="CJ453" s="21">
        <f t="shared" si="3066"/>
        <v>1659</v>
      </c>
      <c r="CK453" s="20">
        <v>226801</v>
      </c>
      <c r="CL453" s="20">
        <v>17542</v>
      </c>
      <c r="CM453" s="20">
        <v>69232</v>
      </c>
      <c r="CN453" s="20">
        <v>5341</v>
      </c>
      <c r="CO453" s="21">
        <f t="shared" si="5364"/>
        <v>74573</v>
      </c>
      <c r="CP453" s="20">
        <v>15189</v>
      </c>
      <c r="CQ453" s="20">
        <v>864</v>
      </c>
      <c r="CR453" s="21">
        <f t="shared" si="5365"/>
        <v>16053</v>
      </c>
    </row>
    <row r="454" spans="1:96" x14ac:dyDescent="0.35">
      <c r="A454" s="14">
        <f t="shared" si="2823"/>
        <v>44360</v>
      </c>
      <c r="B454" s="9">
        <f t="shared" ref="B454" si="6718">BQ454</f>
        <v>1778410</v>
      </c>
      <c r="C454">
        <f t="shared" ref="C454" si="6719">BT454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6720">-(J454-J453)+L454</f>
        <v>6</v>
      </c>
      <c r="N454" s="7">
        <f t="shared" ref="N454" si="6721">B454-C454</f>
        <v>1405839</v>
      </c>
      <c r="O454" s="4">
        <f t="shared" ref="O454" si="6722">C454/B454</f>
        <v>0.20949668524131107</v>
      </c>
      <c r="R454">
        <f t="shared" ref="R454" si="6723">C454-C453</f>
        <v>55</v>
      </c>
      <c r="S454">
        <f t="shared" ref="S454" si="6724">N454-N453</f>
        <v>684</v>
      </c>
      <c r="T454" s="8">
        <f t="shared" ref="T454" si="6725">R454/V454</f>
        <v>7.4424898511502025E-2</v>
      </c>
      <c r="U454" s="8">
        <f t="shared" ref="U454" si="6726">SUM(R448:R454)/SUM(V448:V454)</f>
        <v>6.7703461178671653E-2</v>
      </c>
      <c r="V454">
        <f t="shared" ref="V454" si="6727">B454-B453</f>
        <v>739</v>
      </c>
      <c r="W454">
        <f t="shared" ref="W454" si="6728">C454-D454-E454</f>
        <v>2706</v>
      </c>
      <c r="X454" s="3">
        <f t="shared" ref="X454" si="6729">F454/W454</f>
        <v>3.0303030303030304E-2</v>
      </c>
      <c r="Y454">
        <f t="shared" ref="Y454" si="6730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6731">Z454-AC454-AF454</f>
        <v>27</v>
      </c>
      <c r="AJ454">
        <f t="shared" ref="AJ454" si="6732">AA454-AD454-AG454</f>
        <v>11</v>
      </c>
      <c r="AK454">
        <f t="shared" ref="AK454" si="6733">AB454-AE454-AH454</f>
        <v>205</v>
      </c>
      <c r="AS454">
        <f t="shared" ref="AS454" si="6734">BM454-BM453</f>
        <v>2524</v>
      </c>
      <c r="AT454">
        <f t="shared" ref="AT454" si="6735">BN454-BN453</f>
        <v>46</v>
      </c>
      <c r="AU454">
        <f t="shared" ref="AU454" si="6736">AT454/AS454</f>
        <v>1.8225039619651346E-2</v>
      </c>
      <c r="AV454">
        <f t="shared" ref="AV454" si="6737">BU454-BU453</f>
        <v>3</v>
      </c>
      <c r="AW454">
        <f t="shared" ref="AW454" si="6738">BV454-BV453</f>
        <v>-7</v>
      </c>
      <c r="AX454">
        <f t="shared" ref="AX454" si="6739">CK454-CK453</f>
        <v>72</v>
      </c>
      <c r="AY454">
        <f t="shared" ref="AY454" si="6740">CL454-CL453</f>
        <v>17</v>
      </c>
      <c r="AZ454">
        <f t="shared" ref="AZ454" si="6741">CC454-CC453</f>
        <v>6</v>
      </c>
      <c r="BA454">
        <f t="shared" ref="BA454" si="6742">CD454-CD453</f>
        <v>3</v>
      </c>
      <c r="BB454">
        <f t="shared" ref="BB454" si="6743">AW454/AV454</f>
        <v>-2.3333333333333335</v>
      </c>
      <c r="BC454">
        <f t="shared" ref="BC454" si="6744">AY454/AX454</f>
        <v>0.2361111111111111</v>
      </c>
      <c r="BD454">
        <f t="shared" ref="BD454" si="6745">AZ454/AY454</f>
        <v>0.35294117647058826</v>
      </c>
      <c r="BE454">
        <f t="shared" ref="BE454" si="6746">SUM(AT448:AT454)/SUM(AS448:AS454)</f>
        <v>1.9614711033274956E-2</v>
      </c>
      <c r="BF454">
        <f t="shared" ref="BF454" si="6747">SUM(AT441:AT454)/SUM(AS441:AS454)</f>
        <v>1.9520107388556408E-2</v>
      </c>
      <c r="BG454">
        <f t="shared" ref="BG454" si="6748">SUM(AW448:AW454)/SUM(AV448:AV454)</f>
        <v>1.098901098901099E-2</v>
      </c>
      <c r="BH454">
        <f t="shared" ref="BH454" si="6749">SUM(AY448:AY454)/SUM(AX448:AX454)</f>
        <v>6.1538461538461542E-2</v>
      </c>
      <c r="BI454">
        <f t="shared" ref="BI454" si="6750">SUM(BA448:BA454)/SUM(AZ448:AZ454)</f>
        <v>0</v>
      </c>
      <c r="BM454" s="20">
        <v>5118583</v>
      </c>
      <c r="BN454" s="20">
        <v>403125</v>
      </c>
      <c r="BO454" s="20">
        <v>1480897</v>
      </c>
      <c r="BP454" s="20">
        <v>297513</v>
      </c>
      <c r="BQ454" s="21">
        <f t="shared" si="3061"/>
        <v>1778410</v>
      </c>
      <c r="BR454" s="20">
        <v>307197</v>
      </c>
      <c r="BS454" s="20">
        <v>65374</v>
      </c>
      <c r="BT454" s="21">
        <f t="shared" si="3062"/>
        <v>372571</v>
      </c>
      <c r="BU454" s="20">
        <v>42026</v>
      </c>
      <c r="BV454" s="20">
        <v>3010</v>
      </c>
      <c r="BW454" s="20">
        <v>9560</v>
      </c>
      <c r="BX454" s="20">
        <v>3458</v>
      </c>
      <c r="BY454" s="21">
        <f t="shared" si="3063"/>
        <v>13018</v>
      </c>
      <c r="BZ454" s="20">
        <v>2218</v>
      </c>
      <c r="CA454" s="20">
        <v>659</v>
      </c>
      <c r="CB454" s="21">
        <f t="shared" si="3064"/>
        <v>2877</v>
      </c>
      <c r="CC454" s="20">
        <v>31038</v>
      </c>
      <c r="CD454" s="20">
        <v>1753</v>
      </c>
      <c r="CE454" s="20">
        <v>5590</v>
      </c>
      <c r="CF454" s="20">
        <v>1876</v>
      </c>
      <c r="CG454" s="21">
        <f t="shared" si="3065"/>
        <v>7466</v>
      </c>
      <c r="CH454" s="20">
        <v>1194</v>
      </c>
      <c r="CI454" s="20">
        <v>465</v>
      </c>
      <c r="CJ454" s="21">
        <f t="shared" si="3066"/>
        <v>1659</v>
      </c>
      <c r="CK454" s="20">
        <v>226873</v>
      </c>
      <c r="CL454" s="20">
        <v>17559</v>
      </c>
      <c r="CM454" s="20">
        <v>69266</v>
      </c>
      <c r="CN454" s="20">
        <v>5343</v>
      </c>
      <c r="CO454" s="21">
        <f t="shared" si="5364"/>
        <v>74609</v>
      </c>
      <c r="CP454" s="20">
        <v>15202</v>
      </c>
      <c r="CQ454" s="20">
        <v>864</v>
      </c>
      <c r="CR454" s="21">
        <f t="shared" si="5365"/>
        <v>16066</v>
      </c>
    </row>
    <row r="455" spans="1:96" x14ac:dyDescent="0.35">
      <c r="A455" s="14">
        <f t="shared" si="2823"/>
        <v>44361</v>
      </c>
      <c r="B455" s="9">
        <f t="shared" ref="B455" si="6751">BQ455</f>
        <v>1779146</v>
      </c>
      <c r="C455">
        <f t="shared" ref="C455" si="6752">BT455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6753">-(J455-J454)+L455</f>
        <v>7</v>
      </c>
      <c r="N455" s="7">
        <f t="shared" ref="N455" si="6754">B455-C455</f>
        <v>1406521</v>
      </c>
      <c r="O455" s="4">
        <f t="shared" ref="O455" si="6755">C455/B455</f>
        <v>0.2094403719537351</v>
      </c>
      <c r="R455">
        <f t="shared" ref="R455" si="6756">C455-C454</f>
        <v>54</v>
      </c>
      <c r="S455">
        <f t="shared" ref="S455" si="6757">N455-N454</f>
        <v>682</v>
      </c>
      <c r="T455" s="8">
        <f t="shared" ref="T455" si="6758">R455/V455</f>
        <v>7.3369565217391311E-2</v>
      </c>
      <c r="U455" s="8">
        <f t="shared" ref="U455" si="6759">SUM(R449:R455)/SUM(V449:V455)</f>
        <v>6.692773228907084E-2</v>
      </c>
      <c r="V455">
        <f t="shared" ref="V455" si="6760">B455-B454</f>
        <v>736</v>
      </c>
      <c r="W455">
        <f t="shared" ref="W455:W456" si="6761">C455-D455-E455</f>
        <v>2660</v>
      </c>
      <c r="X455" s="3">
        <f t="shared" ref="X455:X456" si="6762">F455/W455</f>
        <v>3.0451127819548871E-2</v>
      </c>
      <c r="Y455">
        <f t="shared" ref="Y455" si="676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6764">Z455-AC455-AF455</f>
        <v>26</v>
      </c>
      <c r="AJ455">
        <f t="shared" ref="AJ455" si="6765">AA455-AD455-AG455</f>
        <v>9</v>
      </c>
      <c r="AK455">
        <f t="shared" ref="AK455" si="6766">AB455-AE455-AH455</f>
        <v>214</v>
      </c>
      <c r="AS455">
        <f t="shared" ref="AS455" si="6767">BM455-BM454</f>
        <v>2155</v>
      </c>
      <c r="AT455">
        <f t="shared" ref="AT455" si="6768">BN455-BN454</f>
        <v>66</v>
      </c>
      <c r="AU455">
        <f t="shared" ref="AU455" si="6769">AT455/AS455</f>
        <v>3.0626450116009282E-2</v>
      </c>
      <c r="AV455">
        <f t="shared" ref="AV455" si="6770">BU455-BU454</f>
        <v>16</v>
      </c>
      <c r="AW455">
        <f t="shared" ref="AW455" si="6771">BV455-BV454</f>
        <v>3</v>
      </c>
      <c r="AX455">
        <f t="shared" ref="AX455" si="6772">CK455-CK454</f>
        <v>108</v>
      </c>
      <c r="AY455">
        <f t="shared" ref="AY455" si="6773">CL455-CL454</f>
        <v>1</v>
      </c>
      <c r="AZ455">
        <f t="shared" ref="AZ455" si="6774">CC455-CC454</f>
        <v>7</v>
      </c>
      <c r="BA455">
        <f t="shared" ref="BA455" si="6775">CD455-CD454</f>
        <v>0</v>
      </c>
      <c r="BB455">
        <f t="shared" ref="BB455" si="6776">AW455/AV455</f>
        <v>0.1875</v>
      </c>
      <c r="BC455">
        <f t="shared" ref="BC455" si="6777">AY455/AX455</f>
        <v>9.2592592592592587E-3</v>
      </c>
      <c r="BD455">
        <f t="shared" ref="BD455" si="6778">AZ455/AY455</f>
        <v>7</v>
      </c>
      <c r="BE455">
        <f t="shared" ref="BE455" si="6779">SUM(AT449:AT455)/SUM(AS449:AS455)</f>
        <v>1.9279327451504621E-2</v>
      </c>
      <c r="BF455">
        <f t="shared" ref="BF455" si="6780">SUM(AT442:AT455)/SUM(AS442:AS455)</f>
        <v>1.9265113270428753E-2</v>
      </c>
      <c r="BG455">
        <f t="shared" ref="BG455" si="6781">SUM(AW449:AW455)/SUM(AV449:AV455)</f>
        <v>1.444043321299639E-2</v>
      </c>
      <c r="BH455">
        <f t="shared" ref="BH455" si="6782">SUM(AY449:AY455)/SUM(AX449:AX455)</f>
        <v>5.5589870290302656E-2</v>
      </c>
      <c r="BI455">
        <f t="shared" ref="BI455" si="6783">SUM(BA449:BA455)/SUM(AZ449:AZ455)</f>
        <v>0</v>
      </c>
      <c r="BM455" s="20">
        <v>5120738</v>
      </c>
      <c r="BN455" s="20">
        <v>403191</v>
      </c>
      <c r="BO455" s="20">
        <v>1481602</v>
      </c>
      <c r="BP455" s="20">
        <v>297544</v>
      </c>
      <c r="BQ455" s="21">
        <f t="shared" si="3061"/>
        <v>1779146</v>
      </c>
      <c r="BR455" s="20">
        <v>307246</v>
      </c>
      <c r="BS455" s="20">
        <v>65379</v>
      </c>
      <c r="BT455" s="21">
        <f t="shared" si="3062"/>
        <v>372625</v>
      </c>
      <c r="BU455" s="20">
        <v>42042</v>
      </c>
      <c r="BV455" s="20">
        <v>3013</v>
      </c>
      <c r="BW455" s="20">
        <v>9564</v>
      </c>
      <c r="BX455" s="20">
        <v>3461</v>
      </c>
      <c r="BY455" s="21">
        <f t="shared" si="3063"/>
        <v>13025</v>
      </c>
      <c r="BZ455" s="20">
        <v>2218</v>
      </c>
      <c r="CA455" s="20">
        <v>659</v>
      </c>
      <c r="CB455" s="21">
        <f t="shared" si="3064"/>
        <v>2877</v>
      </c>
      <c r="CC455" s="20">
        <v>31045</v>
      </c>
      <c r="CD455" s="20">
        <v>1753</v>
      </c>
      <c r="CE455" s="20">
        <v>5590</v>
      </c>
      <c r="CF455" s="20">
        <v>1878</v>
      </c>
      <c r="CG455" s="21">
        <f t="shared" si="3065"/>
        <v>7468</v>
      </c>
      <c r="CH455" s="20">
        <v>1195</v>
      </c>
      <c r="CI455" s="20">
        <v>465</v>
      </c>
      <c r="CJ455" s="21">
        <f t="shared" si="3066"/>
        <v>1660</v>
      </c>
      <c r="CK455" s="20">
        <v>226981</v>
      </c>
      <c r="CL455" s="20">
        <v>17560</v>
      </c>
      <c r="CM455" s="20">
        <v>69300</v>
      </c>
      <c r="CN455" s="20">
        <v>5343</v>
      </c>
      <c r="CO455" s="21">
        <f t="shared" si="5364"/>
        <v>74643</v>
      </c>
      <c r="CP455" s="20">
        <v>15207</v>
      </c>
      <c r="CQ455" s="20">
        <v>864</v>
      </c>
      <c r="CR455" s="21">
        <f t="shared" si="5365"/>
        <v>16071</v>
      </c>
    </row>
    <row r="456" spans="1:96" x14ac:dyDescent="0.35">
      <c r="A456" s="14">
        <f t="shared" si="2823"/>
        <v>44362</v>
      </c>
      <c r="B456" s="9">
        <f t="shared" ref="B456" si="6784">BQ456</f>
        <v>1780117</v>
      </c>
      <c r="C456">
        <f t="shared" ref="C456" si="6785">BT456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6786">-(J456-J455)+L456</f>
        <v>8</v>
      </c>
      <c r="N456" s="7">
        <f t="shared" ref="N456" si="6787">B456-C456</f>
        <v>1407402</v>
      </c>
      <c r="O456" s="4">
        <f t="shared" ref="O456" si="6788">C456/B456</f>
        <v>0.20937668703798684</v>
      </c>
      <c r="R456">
        <f t="shared" ref="R456" si="6789">C456-C455</f>
        <v>90</v>
      </c>
      <c r="S456">
        <f t="shared" ref="S456" si="6790">N456-N455</f>
        <v>881</v>
      </c>
      <c r="T456" s="8">
        <f t="shared" ref="T456" si="6791">R456/V456</f>
        <v>9.2687950566426369E-2</v>
      </c>
      <c r="U456" s="8">
        <f t="shared" ref="U456" si="6792">SUM(R450:R456)/SUM(V450:V456)</f>
        <v>7.2827785121980529E-2</v>
      </c>
      <c r="V456">
        <f t="shared" ref="V456" si="6793">B456-B455</f>
        <v>971</v>
      </c>
      <c r="W456">
        <f t="shared" ref="W456" si="6794">C456-D456-E456</f>
        <v>2406</v>
      </c>
      <c r="X456" s="3">
        <f t="shared" ref="X456" si="6795">F456/W456</f>
        <v>3.5743973399833748E-2</v>
      </c>
      <c r="Y456">
        <f t="shared" ref="Y456" si="6796">E456-E455</f>
        <v>0</v>
      </c>
      <c r="AS456">
        <f t="shared" ref="AS456" si="6797">BM456-BM455</f>
        <v>4063</v>
      </c>
      <c r="AT456">
        <f t="shared" ref="AT456" si="6798">BN456-BN455</f>
        <v>166</v>
      </c>
      <c r="AU456">
        <f t="shared" ref="AU456" si="6799">AT456/AS456</f>
        <v>4.085650996800394E-2</v>
      </c>
      <c r="AV456">
        <f t="shared" ref="AV456" si="6800">BU456-BU455</f>
        <v>24</v>
      </c>
      <c r="AW456">
        <f t="shared" ref="AW456" si="6801">BV456-BV455</f>
        <v>-3</v>
      </c>
      <c r="AX456">
        <f t="shared" ref="AX456" si="6802">CK456-CK455</f>
        <v>97</v>
      </c>
      <c r="AY456">
        <f t="shared" ref="AY456" si="6803">CL456-CL455</f>
        <v>12</v>
      </c>
      <c r="AZ456">
        <f t="shared" ref="AZ456" si="6804">CC456-CC455</f>
        <v>14</v>
      </c>
      <c r="BA456">
        <f t="shared" ref="BA456" si="6805">CD456-CD455</f>
        <v>1</v>
      </c>
      <c r="BB456">
        <f t="shared" ref="BB456" si="6806">AW456/AV456</f>
        <v>-0.125</v>
      </c>
      <c r="BC456">
        <f t="shared" ref="BC456" si="6807">AY456/AX456</f>
        <v>0.12371134020618557</v>
      </c>
      <c r="BD456">
        <f t="shared" ref="BD456" si="6808">AZ456/AY456</f>
        <v>1.1666666666666667</v>
      </c>
      <c r="BE456">
        <f t="shared" ref="BE456" si="6809">SUM(AT450:AT456)/SUM(AS450:AS456)</f>
        <v>2.3359021260007797E-2</v>
      </c>
      <c r="BF456">
        <f t="shared" ref="BF456" si="6810">SUM(AT443:AT456)/SUM(AS443:AS456)</f>
        <v>2.1061580441251081E-2</v>
      </c>
      <c r="BG456">
        <f t="shared" ref="BG456" si="6811">SUM(AW450:AW456)/SUM(AV450:AV456)</f>
        <v>3.90625E-3</v>
      </c>
      <c r="BH456">
        <f t="shared" ref="BH456" si="6812">SUM(AY450:AY456)/SUM(AX450:AX456)</f>
        <v>6.2656641604010022E-2</v>
      </c>
      <c r="BI456">
        <f t="shared" ref="BI456" si="6813">SUM(BA450:BA456)/SUM(AZ450:AZ456)</f>
        <v>4.807692307692308E-3</v>
      </c>
      <c r="BM456" s="20">
        <v>5124801</v>
      </c>
      <c r="BN456" s="20">
        <v>403357</v>
      </c>
      <c r="BO456" s="20">
        <v>1482385</v>
      </c>
      <c r="BP456" s="20">
        <v>297732</v>
      </c>
      <c r="BQ456" s="21">
        <f t="shared" si="3061"/>
        <v>1780117</v>
      </c>
      <c r="BR456" s="20">
        <v>307318</v>
      </c>
      <c r="BS456" s="20">
        <v>65397</v>
      </c>
      <c r="BT456" s="21">
        <f t="shared" si="3062"/>
        <v>372715</v>
      </c>
      <c r="BU456" s="20">
        <v>42066</v>
      </c>
      <c r="BV456" s="20">
        <v>3010</v>
      </c>
      <c r="BW456" s="20">
        <v>9566</v>
      </c>
      <c r="BX456" s="20">
        <v>3466</v>
      </c>
      <c r="BY456" s="21">
        <f t="shared" si="3063"/>
        <v>13032</v>
      </c>
      <c r="BZ456" s="20">
        <v>2220</v>
      </c>
      <c r="CA456" s="20">
        <v>359</v>
      </c>
      <c r="CB456" s="21">
        <f t="shared" si="3064"/>
        <v>2579</v>
      </c>
      <c r="CC456" s="20">
        <v>31059</v>
      </c>
      <c r="CD456" s="20">
        <v>1754</v>
      </c>
      <c r="CE456" s="20">
        <v>5595</v>
      </c>
      <c r="CF456" s="20">
        <v>1880</v>
      </c>
      <c r="CG456" s="21">
        <f t="shared" si="3065"/>
        <v>7475</v>
      </c>
      <c r="CH456" s="20">
        <v>1195</v>
      </c>
      <c r="CI456" s="20">
        <v>465</v>
      </c>
      <c r="CJ456" s="21">
        <f t="shared" si="3066"/>
        <v>1660</v>
      </c>
      <c r="CK456" s="20">
        <v>227078</v>
      </c>
      <c r="CL456" s="20">
        <v>17572</v>
      </c>
      <c r="CM456" s="20">
        <v>69326</v>
      </c>
      <c r="CN456" s="20">
        <v>5347</v>
      </c>
      <c r="CO456" s="21">
        <f t="shared" si="5364"/>
        <v>74673</v>
      </c>
      <c r="CP456" s="20">
        <v>15215</v>
      </c>
      <c r="CQ456" s="20">
        <v>864</v>
      </c>
      <c r="CR456" s="21">
        <f t="shared" si="5365"/>
        <v>16079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R228:R456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Y228:Y456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F228:F456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J454:J456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K228:K456 L453:L456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I229:I456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W229:W456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35</v>
      </c>
      <c r="T2">
        <f>MAX(covid19!AH:AH)</f>
        <v>312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2021-06-15T12:21:46Z</dcterms:modified>
</cp:coreProperties>
</file>