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22CF9163-FBB6-4C46-83FB-3BAC83ACBAAC}" xr6:coauthVersionLast="47" xr6:coauthVersionMax="47" xr10:uidLastSave="{00000000-0000-0000-0000-000000000000}"/>
  <bookViews>
    <workbookView xWindow="28680" yWindow="-120" windowWidth="21840" windowHeight="13290" xr2:uid="{00000000-000D-0000-FFFF-FFFF00000000}"/>
  </bookViews>
  <sheets>
    <sheet name="covid19" sheetId="1" r:id="rId1"/>
    <sheet name="Age Range Break Down" sheetId="8" r:id="rId2"/>
    <sheet name="Wartburg Positive Tests" sheetId="5" r:id="rId3"/>
    <sheet name="Sheet2" sheetId="4" r:id="rId4"/>
    <sheet name="NewRecovered" sheetId="2" r:id="rId5"/>
    <sheet name="Sheet1" sheetId="3" r:id="rId6"/>
    <sheet name="Sheet3" sheetId="6" r:id="rId7"/>
    <sheet name="ScreenRead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0" i="1" l="1"/>
  <c r="X520" i="1" s="1"/>
  <c r="V520" i="1"/>
  <c r="S520" i="1"/>
  <c r="R520" i="1"/>
  <c r="T520" i="1" s="1"/>
  <c r="O520" i="1"/>
  <c r="N520" i="1"/>
  <c r="Y520" i="1"/>
  <c r="C3" i="8"/>
  <c r="D3" i="8"/>
  <c r="B3" i="8"/>
  <c r="AK520" i="1"/>
  <c r="AJ520" i="1"/>
  <c r="AI520" i="1"/>
  <c r="M521" i="1"/>
  <c r="K5" i="8"/>
  <c r="K7" i="8"/>
  <c r="K9" i="8"/>
  <c r="K11" i="8"/>
  <c r="L1" i="8"/>
  <c r="K1" i="8"/>
  <c r="J1" i="8"/>
  <c r="AT521" i="1"/>
  <c r="BA521" i="1"/>
  <c r="K4" i="8" s="1"/>
  <c r="H11" i="8"/>
  <c r="H10" i="8"/>
  <c r="H9" i="8"/>
  <c r="H8" i="8"/>
  <c r="H7" i="8"/>
  <c r="H6" i="8"/>
  <c r="H5" i="8"/>
  <c r="H4" i="8"/>
  <c r="H13" i="8" s="1"/>
  <c r="H1" i="8"/>
  <c r="CR521" i="1"/>
  <c r="CQ521" i="1"/>
  <c r="CJ521" i="1"/>
  <c r="CI521" i="1"/>
  <c r="G11" i="8"/>
  <c r="G10" i="8"/>
  <c r="G9" i="8"/>
  <c r="G8" i="8"/>
  <c r="G7" i="8"/>
  <c r="G6" i="8"/>
  <c r="G5" i="8"/>
  <c r="G4" i="8"/>
  <c r="G13" i="8" s="1"/>
  <c r="G1" i="8"/>
  <c r="F13" i="8"/>
  <c r="F5" i="8"/>
  <c r="F6" i="8"/>
  <c r="F7" i="8"/>
  <c r="F8" i="8"/>
  <c r="F9" i="8"/>
  <c r="F10" i="8"/>
  <c r="F11" i="8"/>
  <c r="F4" i="8"/>
  <c r="F1" i="8"/>
  <c r="B2" i="8"/>
  <c r="CB521" i="1"/>
  <c r="CA521" i="1"/>
  <c r="BT521" i="1"/>
  <c r="BS521" i="1"/>
  <c r="AK516" i="1"/>
  <c r="AJ516" i="1"/>
  <c r="AI516" i="1"/>
  <c r="Y516" i="1"/>
  <c r="W516" i="1"/>
  <c r="X516" i="1" s="1"/>
  <c r="O516" i="1"/>
  <c r="N516" i="1"/>
  <c r="AK517" i="1"/>
  <c r="AJ517" i="1"/>
  <c r="AI517" i="1"/>
  <c r="BA517" i="1"/>
  <c r="AT517" i="1"/>
  <c r="CR517" i="1"/>
  <c r="CQ517" i="1"/>
  <c r="CJ517" i="1"/>
  <c r="CI517" i="1"/>
  <c r="CB517" i="1"/>
  <c r="CA517" i="1"/>
  <c r="BT517" i="1"/>
  <c r="C517" i="1" s="1"/>
  <c r="BS517" i="1"/>
  <c r="B517" i="1" s="1"/>
  <c r="M517" i="1"/>
  <c r="U520" i="1" l="1"/>
  <c r="K10" i="8"/>
  <c r="K8" i="8"/>
  <c r="K6" i="8"/>
  <c r="K13" i="8" s="1"/>
  <c r="AK512" i="1"/>
  <c r="AJ512" i="1"/>
  <c r="AI512" i="1"/>
  <c r="Y512" i="1"/>
  <c r="W512" i="1"/>
  <c r="X512" i="1" s="1"/>
  <c r="O512" i="1"/>
  <c r="N512" i="1"/>
  <c r="N510" i="1"/>
  <c r="M513" i="1"/>
  <c r="BA513" i="1"/>
  <c r="AT513" i="1"/>
  <c r="CA513" i="1"/>
  <c r="CA510" i="1"/>
  <c r="CB513" i="1"/>
  <c r="CB510" i="1"/>
  <c r="CQ513" i="1"/>
  <c r="CQ510" i="1"/>
  <c r="CR513" i="1"/>
  <c r="CJ513" i="1"/>
  <c r="CI513" i="1"/>
  <c r="BT513" i="1"/>
  <c r="BS513" i="1"/>
  <c r="M510" i="1"/>
  <c r="BA510" i="1"/>
  <c r="CR510" i="1"/>
  <c r="CJ510" i="1"/>
  <c r="CI510" i="1"/>
  <c r="AT510" i="1"/>
  <c r="BT510" i="1"/>
  <c r="BS510" i="1"/>
  <c r="AK510" i="1"/>
  <c r="AJ510" i="1"/>
  <c r="AI510" i="1"/>
  <c r="Y510" i="1"/>
  <c r="W510" i="1"/>
  <c r="X510" i="1" s="1"/>
  <c r="O510" i="1"/>
  <c r="M506" i="1"/>
  <c r="A505" i="1"/>
  <c r="AT506" i="1"/>
  <c r="BA506" i="1"/>
  <c r="AI506" i="1"/>
  <c r="AJ506" i="1"/>
  <c r="AK506" i="1"/>
  <c r="Y506" i="1"/>
  <c r="CR506" i="1"/>
  <c r="CQ506" i="1"/>
  <c r="CJ506" i="1"/>
  <c r="CI506" i="1"/>
  <c r="CB506" i="1"/>
  <c r="CA506" i="1"/>
  <c r="BT506" i="1"/>
  <c r="C506" i="1" s="1"/>
  <c r="BS506" i="1"/>
  <c r="B506" i="1" s="1"/>
  <c r="AK504" i="1"/>
  <c r="AJ504" i="1"/>
  <c r="AI504" i="1"/>
  <c r="Y504" i="1"/>
  <c r="M503" i="1"/>
  <c r="M504" i="1"/>
  <c r="AT504" i="1"/>
  <c r="BA504" i="1"/>
  <c r="CR504" i="1"/>
  <c r="CQ504" i="1"/>
  <c r="CJ504" i="1"/>
  <c r="CI504" i="1"/>
  <c r="CB504" i="1"/>
  <c r="CA504" i="1"/>
  <c r="BT504" i="1"/>
  <c r="C504" i="1" s="1"/>
  <c r="BS504" i="1"/>
  <c r="B504" i="1" s="1"/>
  <c r="AK502" i="1"/>
  <c r="AJ502" i="1"/>
  <c r="AI502" i="1"/>
  <c r="M501" i="1"/>
  <c r="M502" i="1"/>
  <c r="Y502" i="1"/>
  <c r="AT502" i="1"/>
  <c r="BA502" i="1"/>
  <c r="CR502" i="1"/>
  <c r="CQ502" i="1"/>
  <c r="CJ502" i="1"/>
  <c r="CI502" i="1"/>
  <c r="CB502" i="1"/>
  <c r="CA502" i="1"/>
  <c r="BT502" i="1"/>
  <c r="C502" i="1" s="1"/>
  <c r="BS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Q500" i="1"/>
  <c r="CJ500" i="1"/>
  <c r="CI500" i="1"/>
  <c r="CB500" i="1"/>
  <c r="CA500" i="1"/>
  <c r="BT500" i="1"/>
  <c r="BS500" i="1"/>
  <c r="CR496" i="1" l="1"/>
  <c r="CQ496" i="1"/>
  <c r="CJ496" i="1"/>
  <c r="CI496" i="1"/>
  <c r="CB496" i="1"/>
  <c r="CA496" i="1"/>
  <c r="BT496" i="1"/>
  <c r="BS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Q495" i="1"/>
  <c r="CJ495" i="1"/>
  <c r="CI495" i="1"/>
  <c r="CB495" i="1"/>
  <c r="CA495" i="1"/>
  <c r="BT495" i="1"/>
  <c r="C495" i="1" s="1"/>
  <c r="BS495" i="1"/>
  <c r="B495" i="1" s="1"/>
  <c r="AK494" i="1"/>
  <c r="AJ494" i="1"/>
  <c r="AI494" i="1"/>
  <c r="W495" i="1" l="1"/>
  <c r="X495" i="1" s="1"/>
  <c r="O495" i="1"/>
  <c r="N495" i="1"/>
  <c r="CR493" i="1"/>
  <c r="CQ493" i="1"/>
  <c r="CJ493" i="1"/>
  <c r="CI493" i="1"/>
  <c r="CB493" i="1"/>
  <c r="CA493" i="1"/>
  <c r="BT493" i="1"/>
  <c r="BS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Q481" i="1"/>
  <c r="CJ481" i="1"/>
  <c r="CI481" i="1"/>
  <c r="CB481" i="1"/>
  <c r="CA481" i="1"/>
  <c r="BT481" i="1"/>
  <c r="C481" i="1" s="1"/>
  <c r="BS481" i="1"/>
  <c r="B481" i="1" s="1"/>
  <c r="W481" i="1" l="1"/>
  <c r="X481" i="1" s="1"/>
  <c r="N481" i="1"/>
  <c r="O481" i="1"/>
  <c r="AI479" i="1"/>
  <c r="AJ479" i="1"/>
  <c r="AK479" i="1"/>
  <c r="CR479" i="1" l="1"/>
  <c r="CQ479" i="1"/>
  <c r="CJ479" i="1"/>
  <c r="CI479" i="1"/>
  <c r="CB479" i="1"/>
  <c r="CA479" i="1"/>
  <c r="BT479" i="1"/>
  <c r="C479" i="1" s="1"/>
  <c r="BS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Q478" i="1"/>
  <c r="CJ478" i="1"/>
  <c r="CI478" i="1"/>
  <c r="CB478" i="1"/>
  <c r="CA478" i="1"/>
  <c r="BT478" i="1"/>
  <c r="C478" i="1" s="1"/>
  <c r="BS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Q477" i="1"/>
  <c r="CJ477" i="1"/>
  <c r="CI477" i="1"/>
  <c r="CB477" i="1"/>
  <c r="CA477" i="1"/>
  <c r="BT477" i="1"/>
  <c r="C477" i="1" s="1"/>
  <c r="BS477" i="1"/>
  <c r="B477" i="1" s="1"/>
  <c r="AS477" i="1"/>
  <c r="AT477" i="1"/>
  <c r="AV477" i="1"/>
  <c r="AW477" i="1"/>
  <c r="AX477" i="1"/>
  <c r="AY477" i="1"/>
  <c r="AZ477" i="1"/>
  <c r="BA477" i="1"/>
  <c r="M477" i="1"/>
  <c r="Y477" i="1"/>
  <c r="AI476" i="1"/>
  <c r="AJ476" i="1"/>
  <c r="AK476" i="1"/>
  <c r="BC477" i="1" l="1"/>
  <c r="AU478" i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Q476" i="1"/>
  <c r="CJ476" i="1"/>
  <c r="CI476" i="1"/>
  <c r="CB476" i="1"/>
  <c r="CA476" i="1"/>
  <c r="BT476" i="1"/>
  <c r="C476" i="1" s="1"/>
  <c r="R477" i="1" s="1"/>
  <c r="BS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Q475" i="1"/>
  <c r="CJ475" i="1"/>
  <c r="CI475" i="1"/>
  <c r="CB475" i="1"/>
  <c r="CA475" i="1"/>
  <c r="BT475" i="1"/>
  <c r="BS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Q474" i="1"/>
  <c r="CJ474" i="1"/>
  <c r="CI474" i="1"/>
  <c r="BT474" i="1"/>
  <c r="C474" i="1" s="1"/>
  <c r="CB474" i="1"/>
  <c r="CA474" i="1"/>
  <c r="BS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Q473" i="1"/>
  <c r="CJ473" i="1"/>
  <c r="CI473" i="1"/>
  <c r="CB473" i="1"/>
  <c r="CA473" i="1"/>
  <c r="BT473" i="1"/>
  <c r="C473" i="1" s="1"/>
  <c r="BS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5" i="1"/>
  <c r="BC473" i="1"/>
  <c r="BD473" i="1"/>
  <c r="BB473" i="1"/>
  <c r="W473" i="1"/>
  <c r="X473" i="1" s="1"/>
  <c r="N473" i="1"/>
  <c r="S474" i="1" s="1"/>
  <c r="O473" i="1"/>
  <c r="CR472" i="1"/>
  <c r="CQ472" i="1"/>
  <c r="CJ472" i="1"/>
  <c r="CI472" i="1"/>
  <c r="CB472" i="1"/>
  <c r="CA472" i="1"/>
  <c r="BT472" i="1"/>
  <c r="C472" i="1" s="1"/>
  <c r="R473" i="1" s="1"/>
  <c r="BS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Q471" i="1"/>
  <c r="CJ471" i="1"/>
  <c r="CI471" i="1"/>
  <c r="CB471" i="1"/>
  <c r="CA471" i="1"/>
  <c r="BT471" i="1"/>
  <c r="C471" i="1" s="1"/>
  <c r="R472" i="1" s="1"/>
  <c r="BS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Q470" i="1"/>
  <c r="CJ470" i="1"/>
  <c r="CI470" i="1"/>
  <c r="CB470" i="1"/>
  <c r="CA470" i="1"/>
  <c r="BT470" i="1"/>
  <c r="C470" i="1" s="1"/>
  <c r="BS470" i="1"/>
  <c r="B470" i="1" s="1"/>
  <c r="V471" i="1" s="1"/>
  <c r="AS470" i="1"/>
  <c r="AT470" i="1"/>
  <c r="AV470" i="1"/>
  <c r="AW470" i="1"/>
  <c r="AX470" i="1"/>
  <c r="AY470" i="1"/>
  <c r="AZ470" i="1"/>
  <c r="BA470" i="1"/>
  <c r="M470" i="1"/>
  <c r="Y470" i="1"/>
  <c r="AI469" i="1"/>
  <c r="AJ469" i="1"/>
  <c r="AK469" i="1"/>
  <c r="BE476" i="1" l="1"/>
  <c r="BI476" i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Q469" i="1"/>
  <c r="CJ469" i="1"/>
  <c r="CI469" i="1"/>
  <c r="CB469" i="1"/>
  <c r="CA469" i="1"/>
  <c r="BT469" i="1"/>
  <c r="C469" i="1" s="1"/>
  <c r="BS469" i="1"/>
  <c r="B469" i="1" s="1"/>
  <c r="V470" i="1" s="1"/>
  <c r="AS469" i="1"/>
  <c r="AT469" i="1"/>
  <c r="AV469" i="1"/>
  <c r="AW469" i="1"/>
  <c r="AX469" i="1"/>
  <c r="AY469" i="1"/>
  <c r="AZ469" i="1"/>
  <c r="BA469" i="1"/>
  <c r="M469" i="1"/>
  <c r="Y469" i="1"/>
  <c r="AI468" i="1"/>
  <c r="AJ468" i="1"/>
  <c r="AK468" i="1"/>
  <c r="BI475" i="1" l="1"/>
  <c r="BG475" i="1"/>
  <c r="AU469" i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Q468" i="1"/>
  <c r="CJ468" i="1"/>
  <c r="CI468" i="1"/>
  <c r="CB468" i="1"/>
  <c r="CA468" i="1"/>
  <c r="BT468" i="1"/>
  <c r="C468" i="1" s="1"/>
  <c r="R469" i="1" s="1"/>
  <c r="BS468" i="1"/>
  <c r="B468" i="1" s="1"/>
  <c r="V469" i="1" s="1"/>
  <c r="AS468" i="1"/>
  <c r="AT468" i="1"/>
  <c r="AV468" i="1"/>
  <c r="AW468" i="1"/>
  <c r="AX468" i="1"/>
  <c r="AY468" i="1"/>
  <c r="AZ468" i="1"/>
  <c r="BA468" i="1"/>
  <c r="M468" i="1"/>
  <c r="Y468" i="1"/>
  <c r="AI467" i="1"/>
  <c r="AJ467" i="1"/>
  <c r="AK467" i="1"/>
  <c r="BI474" i="1" l="1"/>
  <c r="BG474" i="1"/>
  <c r="BH474" i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Q467" i="1"/>
  <c r="CJ467" i="1"/>
  <c r="CI467" i="1"/>
  <c r="CB467" i="1"/>
  <c r="CA467" i="1"/>
  <c r="BT467" i="1"/>
  <c r="C467" i="1" s="1"/>
  <c r="R468" i="1" s="1"/>
  <c r="BS467" i="1"/>
  <c r="B467" i="1" s="1"/>
  <c r="V468" i="1" s="1"/>
  <c r="AS467" i="1"/>
  <c r="AT467" i="1"/>
  <c r="AV467" i="1"/>
  <c r="AW467" i="1"/>
  <c r="AX467" i="1"/>
  <c r="AY467" i="1"/>
  <c r="AZ467" i="1"/>
  <c r="BA467" i="1"/>
  <c r="M467" i="1"/>
  <c r="Y467" i="1"/>
  <c r="AI466" i="1"/>
  <c r="AJ466" i="1"/>
  <c r="AK466" i="1"/>
  <c r="BE473" i="1" l="1"/>
  <c r="BH473" i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Q466" i="1"/>
  <c r="CJ466" i="1"/>
  <c r="CI466" i="1"/>
  <c r="CB466" i="1"/>
  <c r="CA466" i="1"/>
  <c r="BT466" i="1"/>
  <c r="C466" i="1" s="1"/>
  <c r="R467" i="1" s="1"/>
  <c r="BS466" i="1"/>
  <c r="B466" i="1" s="1"/>
  <c r="AS466" i="1"/>
  <c r="AT466" i="1"/>
  <c r="AV466" i="1"/>
  <c r="AW466" i="1"/>
  <c r="AX466" i="1"/>
  <c r="AY466" i="1"/>
  <c r="AZ466" i="1"/>
  <c r="BA466" i="1"/>
  <c r="M466" i="1"/>
  <c r="Y466" i="1"/>
  <c r="BI472" i="1" l="1"/>
  <c r="BG472" i="1"/>
  <c r="BF479" i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Q465" i="1"/>
  <c r="CJ465" i="1"/>
  <c r="CI465" i="1"/>
  <c r="CB465" i="1"/>
  <c r="CA465" i="1"/>
  <c r="BT465" i="1"/>
  <c r="C465" i="1" s="1"/>
  <c r="R466" i="1" s="1"/>
  <c r="BS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Q464" i="1"/>
  <c r="CJ464" i="1"/>
  <c r="CI464" i="1"/>
  <c r="CB464" i="1"/>
  <c r="CA464" i="1"/>
  <c r="BT464" i="1"/>
  <c r="C464" i="1" s="1"/>
  <c r="R465" i="1" s="1"/>
  <c r="BS464" i="1"/>
  <c r="B464" i="1" s="1"/>
  <c r="V465" i="1" s="1"/>
  <c r="AS464" i="1"/>
  <c r="AT464" i="1"/>
  <c r="AV464" i="1"/>
  <c r="AW464" i="1"/>
  <c r="AX464" i="1"/>
  <c r="AY464" i="1"/>
  <c r="AZ464" i="1"/>
  <c r="BA464" i="1"/>
  <c r="M464" i="1"/>
  <c r="Y464" i="1"/>
  <c r="AI463" i="1"/>
  <c r="AJ463" i="1"/>
  <c r="AK463" i="1"/>
  <c r="BH470" i="1" l="1"/>
  <c r="BI470" i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Q463" i="1"/>
  <c r="CJ463" i="1"/>
  <c r="CI463" i="1"/>
  <c r="CB463" i="1"/>
  <c r="CA463" i="1"/>
  <c r="BT463" i="1"/>
  <c r="C463" i="1" s="1"/>
  <c r="BS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Q462" i="1"/>
  <c r="CJ462" i="1"/>
  <c r="CI462" i="1"/>
  <c r="CB462" i="1"/>
  <c r="CA462" i="1"/>
  <c r="BT462" i="1"/>
  <c r="BS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Q461" i="1"/>
  <c r="CJ461" i="1"/>
  <c r="CI461" i="1"/>
  <c r="CB461" i="1"/>
  <c r="CA461" i="1"/>
  <c r="BT461" i="1"/>
  <c r="C461" i="1" s="1"/>
  <c r="R462" i="1" s="1"/>
  <c r="BS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Q460" i="1"/>
  <c r="CJ460" i="1"/>
  <c r="CI460" i="1"/>
  <c r="BT460" i="1"/>
  <c r="C460" i="1" s="1"/>
  <c r="CB460" i="1"/>
  <c r="CA460" i="1"/>
  <c r="BS460" i="1"/>
  <c r="B460" i="1" s="1"/>
  <c r="AS460" i="1"/>
  <c r="AT460" i="1"/>
  <c r="AV460" i="1"/>
  <c r="AW460" i="1"/>
  <c r="AX460" i="1"/>
  <c r="AY460" i="1"/>
  <c r="AZ460" i="1"/>
  <c r="BA460" i="1"/>
  <c r="M460" i="1"/>
  <c r="Y460" i="1"/>
  <c r="AI459" i="1"/>
  <c r="AJ459" i="1"/>
  <c r="AK459" i="1"/>
  <c r="BH466" i="1" l="1"/>
  <c r="BB460" i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Q459" i="1"/>
  <c r="CJ459" i="1"/>
  <c r="CI459" i="1"/>
  <c r="CB459" i="1"/>
  <c r="CA459" i="1"/>
  <c r="BT459" i="1"/>
  <c r="C459" i="1" s="1"/>
  <c r="BS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Q458" i="1"/>
  <c r="CJ458" i="1"/>
  <c r="CI458" i="1"/>
  <c r="CB458" i="1"/>
  <c r="CA458" i="1"/>
  <c r="BT458" i="1"/>
  <c r="BS458" i="1"/>
  <c r="B458" i="1" s="1"/>
  <c r="V459" i="1" s="1"/>
  <c r="AS458" i="1"/>
  <c r="AT458" i="1"/>
  <c r="AV458" i="1"/>
  <c r="AW458" i="1"/>
  <c r="AX458" i="1"/>
  <c r="AY458" i="1"/>
  <c r="BH464" i="1" s="1"/>
  <c r="AZ458" i="1"/>
  <c r="BA458" i="1"/>
  <c r="M458" i="1"/>
  <c r="Y458" i="1"/>
  <c r="C458" i="1"/>
  <c r="AI457" i="1"/>
  <c r="AJ457" i="1"/>
  <c r="AK457" i="1"/>
  <c r="BG464" i="1" l="1"/>
  <c r="BF471" i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Q457" i="1"/>
  <c r="CJ457" i="1"/>
  <c r="CI457" i="1"/>
  <c r="CB457" i="1"/>
  <c r="CA457" i="1"/>
  <c r="BT457" i="1"/>
  <c r="C457" i="1" s="1"/>
  <c r="R458" i="1" s="1"/>
  <c r="BS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Q456" i="1"/>
  <c r="CJ456" i="1"/>
  <c r="CI456" i="1"/>
  <c r="CB456" i="1"/>
  <c r="CA456" i="1"/>
  <c r="BT456" i="1"/>
  <c r="C456" i="1" s="1"/>
  <c r="R457" i="1" s="1"/>
  <c r="BS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Q455" i="1"/>
  <c r="CJ455" i="1"/>
  <c r="CI455" i="1"/>
  <c r="CB455" i="1"/>
  <c r="CA455" i="1"/>
  <c r="BT455" i="1"/>
  <c r="C455" i="1" s="1"/>
  <c r="BS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Q454" i="1"/>
  <c r="CJ454" i="1"/>
  <c r="CI454" i="1"/>
  <c r="BT454" i="1"/>
  <c r="C454" i="1" s="1"/>
  <c r="R455" i="1" s="1"/>
  <c r="CB454" i="1"/>
  <c r="CA454" i="1"/>
  <c r="BS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Q453" i="1"/>
  <c r="CJ453" i="1"/>
  <c r="CI453" i="1"/>
  <c r="CB453" i="1"/>
  <c r="CA453" i="1"/>
  <c r="BT453" i="1"/>
  <c r="C453" i="1" s="1"/>
  <c r="BS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Q452" i="1"/>
  <c r="CJ452" i="1"/>
  <c r="CI452" i="1"/>
  <c r="CB452" i="1"/>
  <c r="CA452" i="1"/>
  <c r="BT452" i="1"/>
  <c r="BS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Q451" i="1"/>
  <c r="CJ451" i="1"/>
  <c r="CI451" i="1"/>
  <c r="CB451" i="1"/>
  <c r="CA451" i="1"/>
  <c r="BT451" i="1"/>
  <c r="C451" i="1" s="1"/>
  <c r="BS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Q450" i="1"/>
  <c r="CJ450" i="1"/>
  <c r="CI450" i="1"/>
  <c r="CB450" i="1"/>
  <c r="CA450" i="1"/>
  <c r="BT450" i="1"/>
  <c r="C450" i="1" s="1"/>
  <c r="BS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Q449" i="1"/>
  <c r="CJ449" i="1"/>
  <c r="CI449" i="1"/>
  <c r="CB449" i="1"/>
  <c r="CA449" i="1"/>
  <c r="BT449" i="1"/>
  <c r="C449" i="1" s="1"/>
  <c r="R450" i="1" s="1"/>
  <c r="BS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Q448" i="1"/>
  <c r="CI448" i="1"/>
  <c r="CB448" i="1"/>
  <c r="CA448" i="1"/>
  <c r="BT448" i="1"/>
  <c r="C448" i="1" s="1"/>
  <c r="BS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Q447" i="1"/>
  <c r="CJ447" i="1"/>
  <c r="CI447" i="1"/>
  <c r="CB447" i="1"/>
  <c r="CA447" i="1"/>
  <c r="BT447" i="1"/>
  <c r="C447" i="1" s="1"/>
  <c r="BS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Q446" i="1"/>
  <c r="CJ446" i="1"/>
  <c r="CI446" i="1"/>
  <c r="CB446" i="1"/>
  <c r="CA446" i="1"/>
  <c r="BT446" i="1"/>
  <c r="C446" i="1" s="1"/>
  <c r="BS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Q445" i="1"/>
  <c r="CI445" i="1"/>
  <c r="CB445" i="1"/>
  <c r="CA445" i="1"/>
  <c r="BT445" i="1"/>
  <c r="C445" i="1" s="1"/>
  <c r="BS445" i="1"/>
  <c r="B445" i="1" s="1"/>
  <c r="V446" i="1" s="1"/>
  <c r="AS445" i="1"/>
  <c r="AT445" i="1"/>
  <c r="AV445" i="1"/>
  <c r="AW445" i="1"/>
  <c r="BG451" i="1" s="1"/>
  <c r="AX445" i="1"/>
  <c r="AY445" i="1"/>
  <c r="AZ445" i="1"/>
  <c r="BA445" i="1"/>
  <c r="M445" i="1"/>
  <c r="Y445" i="1"/>
  <c r="AI444" i="1"/>
  <c r="AJ444" i="1"/>
  <c r="AK444" i="1"/>
  <c r="BH451" i="1" l="1"/>
  <c r="BF458" i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Q444" i="1"/>
  <c r="CJ444" i="1"/>
  <c r="CI444" i="1"/>
  <c r="CB444" i="1"/>
  <c r="CA444" i="1"/>
  <c r="BT444" i="1"/>
  <c r="C444" i="1" s="1"/>
  <c r="W444" i="1" s="1"/>
  <c r="X444" i="1" s="1"/>
  <c r="BS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Q443" i="1"/>
  <c r="CR443" i="1"/>
  <c r="CN442" i="1"/>
  <c r="CM442" i="1"/>
  <c r="CL442" i="1"/>
  <c r="AY443" i="1" s="1"/>
  <c r="CK442" i="1"/>
  <c r="AX443" i="1" s="1"/>
  <c r="CJ443" i="1"/>
  <c r="CI443" i="1"/>
  <c r="CB443" i="1"/>
  <c r="CA443" i="1"/>
  <c r="BT443" i="1"/>
  <c r="C443" i="1" s="1"/>
  <c r="R444" i="1" s="1"/>
  <c r="BS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Q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I442" i="1"/>
  <c r="CB442" i="1"/>
  <c r="CA442" i="1"/>
  <c r="BT442" i="1"/>
  <c r="C442" i="1" s="1"/>
  <c r="BS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Q441" i="1"/>
  <c r="CJ441" i="1"/>
  <c r="CI441" i="1"/>
  <c r="CB441" i="1"/>
  <c r="CA441" i="1"/>
  <c r="BT441" i="1"/>
  <c r="C441" i="1" s="1"/>
  <c r="R442" i="1" s="1"/>
  <c r="BS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Q440" i="1"/>
  <c r="CJ440" i="1"/>
  <c r="CI440" i="1"/>
  <c r="CB440" i="1"/>
  <c r="CA440" i="1"/>
  <c r="BT440" i="1"/>
  <c r="BS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Q439" i="1"/>
  <c r="CJ439" i="1"/>
  <c r="CI439" i="1"/>
  <c r="CB439" i="1"/>
  <c r="CA439" i="1"/>
  <c r="BT439" i="1"/>
  <c r="C439" i="1" s="1"/>
  <c r="R440" i="1" s="1"/>
  <c r="BS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Q438" i="1"/>
  <c r="CJ438" i="1"/>
  <c r="CI438" i="1"/>
  <c r="CB438" i="1"/>
  <c r="CA438" i="1"/>
  <c r="BT438" i="1"/>
  <c r="BS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Q437" i="1"/>
  <c r="CJ437" i="1"/>
  <c r="CI437" i="1"/>
  <c r="CB437" i="1"/>
  <c r="CA437" i="1"/>
  <c r="BT437" i="1"/>
  <c r="C437" i="1" s="1"/>
  <c r="W437" i="1" s="1"/>
  <c r="X437" i="1" s="1"/>
  <c r="BS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U445" i="1"/>
  <c r="T439" i="1"/>
  <c r="BC437" i="1"/>
  <c r="BB437" i="1"/>
  <c r="N437" i="1"/>
  <c r="S438" i="1" s="1"/>
  <c r="O437" i="1"/>
  <c r="AU437" i="1"/>
  <c r="AI436" i="1"/>
  <c r="AJ436" i="1"/>
  <c r="AK436" i="1"/>
  <c r="U444" i="1" l="1"/>
  <c r="T438" i="1"/>
  <c r="CR436" i="1"/>
  <c r="CQ436" i="1"/>
  <c r="CJ436" i="1"/>
  <c r="CI436" i="1"/>
  <c r="CB436" i="1"/>
  <c r="CA436" i="1"/>
  <c r="BT436" i="1"/>
  <c r="C436" i="1" s="1"/>
  <c r="R437" i="1" s="1"/>
  <c r="BS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Q435" i="1"/>
  <c r="CJ435" i="1"/>
  <c r="CI435" i="1"/>
  <c r="CB435" i="1"/>
  <c r="CA435" i="1"/>
  <c r="BT435" i="1"/>
  <c r="C435" i="1" s="1"/>
  <c r="BS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Q434" i="1"/>
  <c r="CJ434" i="1"/>
  <c r="CI434" i="1"/>
  <c r="CB434" i="1"/>
  <c r="CA434" i="1"/>
  <c r="BT434" i="1"/>
  <c r="C434" i="1" s="1"/>
  <c r="R435" i="1" s="1"/>
  <c r="BS434" i="1"/>
  <c r="B434" i="1" s="1"/>
  <c r="AS434" i="1"/>
  <c r="AT434" i="1"/>
  <c r="AV434" i="1"/>
  <c r="AW434" i="1"/>
  <c r="AX434" i="1"/>
  <c r="AY434" i="1"/>
  <c r="AZ434" i="1"/>
  <c r="BA434" i="1"/>
  <c r="M434" i="1"/>
  <c r="Y434" i="1"/>
  <c r="AI433" i="1"/>
  <c r="AJ433" i="1"/>
  <c r="AK433" i="1"/>
  <c r="AU434" i="1" l="1"/>
  <c r="BG440" i="1"/>
  <c r="BH440" i="1"/>
  <c r="BF447" i="1"/>
  <c r="BE440" i="1"/>
  <c r="BD434" i="1"/>
  <c r="BI440" i="1"/>
  <c r="V435" i="1"/>
  <c r="T435" i="1" s="1"/>
  <c r="U442" i="1"/>
  <c r="T436" i="1"/>
  <c r="S436" i="1"/>
  <c r="BC434" i="1"/>
  <c r="BB434" i="1"/>
  <c r="W434" i="1"/>
  <c r="X434" i="1" s="1"/>
  <c r="N434" i="1"/>
  <c r="S435" i="1" s="1"/>
  <c r="O434" i="1"/>
  <c r="CR433" i="1"/>
  <c r="CQ433" i="1"/>
  <c r="CJ433" i="1"/>
  <c r="CI433" i="1"/>
  <c r="CB433" i="1"/>
  <c r="CA433" i="1"/>
  <c r="BT433" i="1"/>
  <c r="C433" i="1" s="1"/>
  <c r="W433" i="1" s="1"/>
  <c r="X433" i="1" s="1"/>
  <c r="BS433" i="1"/>
  <c r="B433" i="1" s="1"/>
  <c r="AS433" i="1"/>
  <c r="AT433" i="1"/>
  <c r="AV433" i="1"/>
  <c r="AW433" i="1"/>
  <c r="AX433" i="1"/>
  <c r="AY433" i="1"/>
  <c r="AZ433" i="1"/>
  <c r="BA433" i="1"/>
  <c r="M433" i="1"/>
  <c r="Y433" i="1"/>
  <c r="AI432" i="1"/>
  <c r="AJ432" i="1"/>
  <c r="AK432" i="1"/>
  <c r="R434" i="1" l="1"/>
  <c r="BG439" i="1"/>
  <c r="BD433" i="1"/>
  <c r="BI439" i="1"/>
  <c r="BC433" i="1"/>
  <c r="BH439" i="1"/>
  <c r="BF446" i="1"/>
  <c r="BE439" i="1"/>
  <c r="V434" i="1"/>
  <c r="T434" i="1" s="1"/>
  <c r="U441" i="1"/>
  <c r="BB433" i="1"/>
  <c r="N433" i="1"/>
  <c r="S434" i="1" s="1"/>
  <c r="O433" i="1"/>
  <c r="AU433" i="1"/>
  <c r="CR432" i="1"/>
  <c r="CQ432" i="1"/>
  <c r="CJ432" i="1"/>
  <c r="CI432" i="1"/>
  <c r="CB432" i="1"/>
  <c r="CA432" i="1"/>
  <c r="BT432" i="1"/>
  <c r="C432" i="1" s="1"/>
  <c r="BS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U440" i="1" l="1"/>
  <c r="BG438" i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Q431" i="1"/>
  <c r="CJ431" i="1"/>
  <c r="CI431" i="1"/>
  <c r="CB431" i="1"/>
  <c r="CA431" i="1"/>
  <c r="BT431" i="1"/>
  <c r="C431" i="1" s="1"/>
  <c r="BS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Q430" i="1"/>
  <c r="CJ430" i="1"/>
  <c r="CI430" i="1"/>
  <c r="CB430" i="1"/>
  <c r="CA430" i="1"/>
  <c r="BT430" i="1"/>
  <c r="C430" i="1" s="1"/>
  <c r="R431" i="1" s="1"/>
  <c r="BS430" i="1"/>
  <c r="B430" i="1" s="1"/>
  <c r="V431" i="1" s="1"/>
  <c r="AS430" i="1"/>
  <c r="AT430" i="1"/>
  <c r="AV430" i="1"/>
  <c r="AW430" i="1"/>
  <c r="AX430" i="1"/>
  <c r="AY430" i="1"/>
  <c r="AZ430" i="1"/>
  <c r="BA430" i="1"/>
  <c r="M430" i="1"/>
  <c r="Y430" i="1"/>
  <c r="AI429" i="1"/>
  <c r="AJ429" i="1"/>
  <c r="AK429" i="1"/>
  <c r="BG436" i="1" l="1"/>
  <c r="U437" i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Q429" i="1"/>
  <c r="CJ429" i="1"/>
  <c r="CI429" i="1"/>
  <c r="CB429" i="1"/>
  <c r="CA429" i="1"/>
  <c r="BT429" i="1"/>
  <c r="BS429" i="1"/>
  <c r="B429" i="1" s="1"/>
  <c r="V430" i="1" s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Q428" i="1"/>
  <c r="CJ428" i="1"/>
  <c r="CI428" i="1"/>
  <c r="CB428" i="1"/>
  <c r="CA428" i="1"/>
  <c r="BT428" i="1"/>
  <c r="C428" i="1" s="1"/>
  <c r="R429" i="1" s="1"/>
  <c r="BS428" i="1"/>
  <c r="B428" i="1" s="1"/>
  <c r="V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T429" i="1" l="1"/>
  <c r="BH434" i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Q427" i="1"/>
  <c r="CJ427" i="1"/>
  <c r="CI427" i="1"/>
  <c r="BT427" i="1"/>
  <c r="C427" i="1" s="1"/>
  <c r="CB427" i="1"/>
  <c r="CA427" i="1"/>
  <c r="BS427" i="1"/>
  <c r="B427" i="1" s="1"/>
  <c r="AS427" i="1"/>
  <c r="AT427" i="1"/>
  <c r="AV427" i="1"/>
  <c r="AW427" i="1"/>
  <c r="AX427" i="1"/>
  <c r="AY427" i="1"/>
  <c r="AZ427" i="1"/>
  <c r="BA427" i="1"/>
  <c r="M427" i="1"/>
  <c r="Y427" i="1"/>
  <c r="BG433" i="1" l="1"/>
  <c r="BD427" i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Q426" i="1"/>
  <c r="CJ426" i="1"/>
  <c r="CI426" i="1"/>
  <c r="CB426" i="1"/>
  <c r="CA426" i="1"/>
  <c r="BT426" i="1"/>
  <c r="C426" i="1" s="1"/>
  <c r="BS426" i="1"/>
  <c r="B426" i="1" s="1"/>
  <c r="V427" i="1" s="1"/>
  <c r="AS426" i="1"/>
  <c r="AT426" i="1"/>
  <c r="AV426" i="1"/>
  <c r="AW426" i="1"/>
  <c r="AX426" i="1"/>
  <c r="AY426" i="1"/>
  <c r="AZ426" i="1"/>
  <c r="BA426" i="1"/>
  <c r="M426" i="1"/>
  <c r="Y426" i="1"/>
  <c r="AI425" i="1"/>
  <c r="AJ425" i="1"/>
  <c r="AK425" i="1"/>
  <c r="BG432" i="1" l="1"/>
  <c r="BH432" i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Q425" i="1"/>
  <c r="CJ425" i="1"/>
  <c r="CI425" i="1"/>
  <c r="CB425" i="1"/>
  <c r="CA425" i="1"/>
  <c r="BT425" i="1"/>
  <c r="C425" i="1" s="1"/>
  <c r="W425" i="1" s="1"/>
  <c r="X425" i="1" s="1"/>
  <c r="BS425" i="1"/>
  <c r="B425" i="1" s="1"/>
  <c r="V426" i="1" s="1"/>
  <c r="AS425" i="1"/>
  <c r="AT425" i="1"/>
  <c r="AV425" i="1"/>
  <c r="AW425" i="1"/>
  <c r="AX425" i="1"/>
  <c r="AY425" i="1"/>
  <c r="BH431" i="1" s="1"/>
  <c r="AZ425" i="1"/>
  <c r="BA425" i="1"/>
  <c r="M425" i="1"/>
  <c r="Y425" i="1"/>
  <c r="AI424" i="1"/>
  <c r="AJ424" i="1"/>
  <c r="AK424" i="1"/>
  <c r="BG431" i="1" l="1"/>
  <c r="BD425" i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Q424" i="1"/>
  <c r="CJ424" i="1"/>
  <c r="CI424" i="1"/>
  <c r="CB424" i="1"/>
  <c r="CA424" i="1"/>
  <c r="BT424" i="1"/>
  <c r="C424" i="1" s="1"/>
  <c r="BS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Q423" i="1"/>
  <c r="CJ423" i="1"/>
  <c r="CI423" i="1"/>
  <c r="CB423" i="1"/>
  <c r="CA423" i="1"/>
  <c r="BT423" i="1"/>
  <c r="C423" i="1" s="1"/>
  <c r="BS423" i="1"/>
  <c r="B423" i="1" s="1"/>
  <c r="V424" i="1" s="1"/>
  <c r="AS423" i="1"/>
  <c r="AT423" i="1"/>
  <c r="AV423" i="1"/>
  <c r="AW423" i="1"/>
  <c r="AX423" i="1"/>
  <c r="AY423" i="1"/>
  <c r="AZ423" i="1"/>
  <c r="BA423" i="1"/>
  <c r="M423" i="1"/>
  <c r="Y423" i="1"/>
  <c r="AI422" i="1"/>
  <c r="AJ422" i="1"/>
  <c r="AK422" i="1"/>
  <c r="BG429" i="1" l="1"/>
  <c r="BD423" i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Q422" i="1"/>
  <c r="CJ422" i="1"/>
  <c r="CI422" i="1"/>
  <c r="CB422" i="1"/>
  <c r="CA422" i="1"/>
  <c r="BT422" i="1"/>
  <c r="C422" i="1" s="1"/>
  <c r="BS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Q421" i="1"/>
  <c r="CJ421" i="1"/>
  <c r="CI421" i="1"/>
  <c r="CB421" i="1"/>
  <c r="CA421" i="1"/>
  <c r="BT421" i="1"/>
  <c r="C421" i="1" s="1"/>
  <c r="BS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Q420" i="1"/>
  <c r="CJ420" i="1"/>
  <c r="CI420" i="1"/>
  <c r="CB420" i="1"/>
  <c r="CA420" i="1"/>
  <c r="BT420" i="1"/>
  <c r="C420" i="1" s="1"/>
  <c r="BS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Q419" i="1"/>
  <c r="CJ419" i="1"/>
  <c r="CI419" i="1"/>
  <c r="CB419" i="1"/>
  <c r="CA419" i="1"/>
  <c r="BT419" i="1"/>
  <c r="BS419" i="1"/>
  <c r="B419" i="1" s="1"/>
  <c r="V420" i="1" s="1"/>
  <c r="AS419" i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AU419" i="1" l="1"/>
  <c r="BH425" i="1"/>
  <c r="BD419" i="1"/>
  <c r="BI425" i="1"/>
  <c r="BC419" i="1"/>
  <c r="BF432" i="1"/>
  <c r="BE425" i="1"/>
  <c r="R420" i="1"/>
  <c r="U426" i="1" s="1"/>
  <c r="S421" i="1"/>
  <c r="U427" i="1"/>
  <c r="T421" i="1"/>
  <c r="BB419" i="1"/>
  <c r="N419" i="1"/>
  <c r="S420" i="1" s="1"/>
  <c r="O419" i="1"/>
  <c r="CR418" i="1"/>
  <c r="CQ418" i="1"/>
  <c r="CJ418" i="1"/>
  <c r="CI418" i="1"/>
  <c r="CB418" i="1"/>
  <c r="CA418" i="1"/>
  <c r="BT418" i="1"/>
  <c r="C418" i="1" s="1"/>
  <c r="BS418" i="1"/>
  <c r="B418" i="1" s="1"/>
  <c r="V419" i="1" s="1"/>
  <c r="AS418" i="1"/>
  <c r="AT418" i="1"/>
  <c r="AV418" i="1"/>
  <c r="AW418" i="1"/>
  <c r="AX418" i="1"/>
  <c r="AY418" i="1"/>
  <c r="AZ418" i="1"/>
  <c r="BA418" i="1"/>
  <c r="M418" i="1"/>
  <c r="Y418" i="1"/>
  <c r="AI417" i="1"/>
  <c r="AJ417" i="1"/>
  <c r="AK417" i="1"/>
  <c r="T420" i="1" l="1"/>
  <c r="BH424" i="1"/>
  <c r="BG424" i="1"/>
  <c r="N418" i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Q417" i="1"/>
  <c r="CJ417" i="1"/>
  <c r="CI417" i="1"/>
  <c r="CB417" i="1"/>
  <c r="CA417" i="1"/>
  <c r="BT417" i="1"/>
  <c r="BS417" i="1"/>
  <c r="B417" i="1" s="1"/>
  <c r="V418" i="1" s="1"/>
  <c r="AS417" i="1"/>
  <c r="AT417" i="1"/>
  <c r="AV417" i="1"/>
  <c r="AW417" i="1"/>
  <c r="AX417" i="1"/>
  <c r="AY417" i="1"/>
  <c r="AZ417" i="1"/>
  <c r="BA417" i="1"/>
  <c r="M417" i="1"/>
  <c r="Y417" i="1"/>
  <c r="C417" i="1"/>
  <c r="R418" i="1" s="1"/>
  <c r="AI416" i="1"/>
  <c r="AJ416" i="1"/>
  <c r="AK416" i="1"/>
  <c r="BG423" i="1" l="1"/>
  <c r="BD417" i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Q416" i="1"/>
  <c r="CJ416" i="1"/>
  <c r="CI416" i="1"/>
  <c r="CB416" i="1"/>
  <c r="CA416" i="1"/>
  <c r="BT416" i="1"/>
  <c r="BS416" i="1"/>
  <c r="B416" i="1" s="1"/>
  <c r="V417" i="1" s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Q415" i="1"/>
  <c r="CJ415" i="1"/>
  <c r="CI415" i="1"/>
  <c r="CB415" i="1"/>
  <c r="CA415" i="1"/>
  <c r="BT415" i="1"/>
  <c r="C415" i="1" s="1"/>
  <c r="R416" i="1" s="1"/>
  <c r="BS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Q414" i="1"/>
  <c r="CJ414" i="1"/>
  <c r="CI414" i="1"/>
  <c r="CB414" i="1"/>
  <c r="CA414" i="1"/>
  <c r="BT414" i="1"/>
  <c r="C414" i="1" s="1"/>
  <c r="R415" i="1" s="1"/>
  <c r="BS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Q413" i="1"/>
  <c r="CQ412" i="1"/>
  <c r="CR412" i="1"/>
  <c r="CJ413" i="1"/>
  <c r="CI413" i="1"/>
  <c r="CB413" i="1"/>
  <c r="CA413" i="1"/>
  <c r="BT413" i="1"/>
  <c r="C413" i="1" s="1"/>
  <c r="BS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I412" i="1"/>
  <c r="CB412" i="1"/>
  <c r="CA412" i="1"/>
  <c r="BT412" i="1"/>
  <c r="BS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Q411" i="1"/>
  <c r="CJ411" i="1"/>
  <c r="CI411" i="1"/>
  <c r="CB411" i="1"/>
  <c r="CA411" i="1"/>
  <c r="BT411" i="1"/>
  <c r="C411" i="1" s="1"/>
  <c r="BS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Q410" i="1"/>
  <c r="CJ410" i="1"/>
  <c r="CI410" i="1"/>
  <c r="CB410" i="1"/>
  <c r="CA410" i="1"/>
  <c r="BT410" i="1"/>
  <c r="BS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Q409" i="1"/>
  <c r="CJ409" i="1"/>
  <c r="CI409" i="1"/>
  <c r="CB409" i="1"/>
  <c r="CA409" i="1"/>
  <c r="BT409" i="1"/>
  <c r="C409" i="1" s="1"/>
  <c r="BS409" i="1"/>
  <c r="B409" i="1" s="1"/>
  <c r="V410" i="1" s="1"/>
  <c r="AS409" i="1"/>
  <c r="AT409" i="1"/>
  <c r="AV409" i="1"/>
  <c r="AW409" i="1"/>
  <c r="AX409" i="1"/>
  <c r="AY409" i="1"/>
  <c r="BH415" i="1" s="1"/>
  <c r="AZ409" i="1"/>
  <c r="BA409" i="1"/>
  <c r="M409" i="1"/>
  <c r="Y409" i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Q408" i="1"/>
  <c r="CJ408" i="1"/>
  <c r="CI408" i="1"/>
  <c r="CB408" i="1"/>
  <c r="CA408" i="1"/>
  <c r="BT408" i="1"/>
  <c r="C408" i="1" s="1"/>
  <c r="BS408" i="1"/>
  <c r="B408" i="1" s="1"/>
  <c r="V409" i="1" s="1"/>
  <c r="AS408" i="1"/>
  <c r="AT408" i="1"/>
  <c r="AV408" i="1"/>
  <c r="AW408" i="1"/>
  <c r="BG414" i="1" s="1"/>
  <c r="AX408" i="1"/>
  <c r="AY408" i="1"/>
  <c r="AZ408" i="1"/>
  <c r="BA408" i="1"/>
  <c r="M408" i="1"/>
  <c r="Y408" i="1"/>
  <c r="AI407" i="1"/>
  <c r="AJ407" i="1"/>
  <c r="AK407" i="1"/>
  <c r="BH414" i="1" l="1"/>
  <c r="BD408" i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Q407" i="1"/>
  <c r="CJ407" i="1"/>
  <c r="CI407" i="1"/>
  <c r="BT407" i="1"/>
  <c r="C407" i="1" s="1"/>
  <c r="CB407" i="1"/>
  <c r="CA407" i="1"/>
  <c r="BS407" i="1"/>
  <c r="B407" i="1" s="1"/>
  <c r="V408" i="1" s="1"/>
  <c r="AS407" i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AU407" i="1" l="1"/>
  <c r="BH413" i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Q406" i="1"/>
  <c r="CJ406" i="1"/>
  <c r="CI406" i="1"/>
  <c r="CB406" i="1"/>
  <c r="CA406" i="1"/>
  <c r="BT406" i="1"/>
  <c r="C406" i="1" s="1"/>
  <c r="BS406" i="1"/>
  <c r="B406" i="1" s="1"/>
  <c r="V407" i="1" s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Q405" i="1"/>
  <c r="CJ405" i="1"/>
  <c r="CI405" i="1"/>
  <c r="CB405" i="1"/>
  <c r="CA405" i="1"/>
  <c r="BT405" i="1"/>
  <c r="C405" i="1" s="1"/>
  <c r="W405" i="1" s="1"/>
  <c r="X405" i="1" s="1"/>
  <c r="BS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Q404" i="1"/>
  <c r="CJ404" i="1"/>
  <c r="CI404" i="1"/>
  <c r="CB404" i="1"/>
  <c r="CA404" i="1"/>
  <c r="BT404" i="1"/>
  <c r="C404" i="1" s="1"/>
  <c r="BS404" i="1"/>
  <c r="AS404" i="1"/>
  <c r="AT404" i="1"/>
  <c r="AU404" i="1" s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Q403" i="1"/>
  <c r="CJ403" i="1"/>
  <c r="CI403" i="1"/>
  <c r="CB403" i="1"/>
  <c r="CA403" i="1"/>
  <c r="BT403" i="1"/>
  <c r="C403" i="1" s="1"/>
  <c r="R404" i="1" s="1"/>
  <c r="BS403" i="1"/>
  <c r="AS403" i="1"/>
  <c r="AT403" i="1"/>
  <c r="AV403" i="1"/>
  <c r="AW403" i="1"/>
  <c r="AX403" i="1"/>
  <c r="AY403" i="1"/>
  <c r="AZ403" i="1"/>
  <c r="BA403" i="1"/>
  <c r="M403" i="1"/>
  <c r="Y403" i="1"/>
  <c r="AI402" i="1"/>
  <c r="AJ402" i="1"/>
  <c r="AK402" i="1"/>
  <c r="B403" i="1"/>
  <c r="V404" i="1" s="1"/>
  <c r="BH409" i="1" l="1"/>
  <c r="BB403" i="1"/>
  <c r="U410" i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Q402" i="1"/>
  <c r="CJ402" i="1"/>
  <c r="CI402" i="1"/>
  <c r="CB402" i="1"/>
  <c r="CA402" i="1"/>
  <c r="BT402" i="1"/>
  <c r="BS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Q401" i="1"/>
  <c r="CJ401" i="1"/>
  <c r="CI401" i="1"/>
  <c r="CB401" i="1"/>
  <c r="CA401" i="1"/>
  <c r="BT401" i="1"/>
  <c r="C401" i="1" s="1"/>
  <c r="BS401" i="1"/>
  <c r="B401" i="1" s="1"/>
  <c r="V402" i="1" s="1"/>
  <c r="AS401" i="1"/>
  <c r="AT401" i="1"/>
  <c r="AV401" i="1"/>
  <c r="AW401" i="1"/>
  <c r="AX401" i="1"/>
  <c r="AY401" i="1"/>
  <c r="AZ401" i="1"/>
  <c r="BA401" i="1"/>
  <c r="M401" i="1"/>
  <c r="Y401" i="1"/>
  <c r="AU401" i="1" l="1"/>
  <c r="BH407" i="1"/>
  <c r="BF414" i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Q400" i="1"/>
  <c r="CJ400" i="1"/>
  <c r="CI400" i="1"/>
  <c r="CB400" i="1"/>
  <c r="CA400" i="1"/>
  <c r="BT400" i="1"/>
  <c r="C400" i="1" s="1"/>
  <c r="W400" i="1" s="1"/>
  <c r="X400" i="1" s="1"/>
  <c r="BS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Q399" i="1"/>
  <c r="CJ399" i="1"/>
  <c r="CI399" i="1"/>
  <c r="CB399" i="1"/>
  <c r="CA399" i="1"/>
  <c r="BT399" i="1"/>
  <c r="C399" i="1" s="1"/>
  <c r="R400" i="1" s="1"/>
  <c r="BS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Q398" i="1"/>
  <c r="CJ398" i="1"/>
  <c r="CI398" i="1"/>
  <c r="CB398" i="1"/>
  <c r="CA398" i="1"/>
  <c r="BT398" i="1"/>
  <c r="C398" i="1" s="1"/>
  <c r="R399" i="1" s="1"/>
  <c r="BS398" i="1"/>
  <c r="B398" i="1" s="1"/>
  <c r="AS398" i="1"/>
  <c r="AT398" i="1"/>
  <c r="AV398" i="1"/>
  <c r="AW398" i="1"/>
  <c r="AX398" i="1"/>
  <c r="AY398" i="1"/>
  <c r="AZ398" i="1"/>
  <c r="BA398" i="1"/>
  <c r="M398" i="1"/>
  <c r="Y398" i="1"/>
  <c r="AI397" i="1"/>
  <c r="AJ397" i="1"/>
  <c r="AK397" i="1"/>
  <c r="BH404" i="1" l="1"/>
  <c r="BB398" i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Q397" i="1"/>
  <c r="CJ397" i="1"/>
  <c r="CI397" i="1"/>
  <c r="CB397" i="1"/>
  <c r="CA397" i="1"/>
  <c r="BT397" i="1"/>
  <c r="C397" i="1" s="1"/>
  <c r="BS397" i="1"/>
  <c r="B397" i="1" s="1"/>
  <c r="AS397" i="1"/>
  <c r="AT397" i="1"/>
  <c r="AV397" i="1"/>
  <c r="AW397" i="1"/>
  <c r="AX397" i="1"/>
  <c r="AY397" i="1"/>
  <c r="AZ397" i="1"/>
  <c r="BA397" i="1"/>
  <c r="M397" i="1"/>
  <c r="Y397" i="1"/>
  <c r="AI396" i="1"/>
  <c r="AJ396" i="1"/>
  <c r="AK396" i="1"/>
  <c r="BG403" i="1" l="1"/>
  <c r="BD397" i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Q396" i="1"/>
  <c r="CJ396" i="1"/>
  <c r="CI396" i="1"/>
  <c r="CB396" i="1"/>
  <c r="CA396" i="1"/>
  <c r="BT396" i="1"/>
  <c r="BS396" i="1"/>
  <c r="B396" i="1" s="1"/>
  <c r="V397" i="1" s="1"/>
  <c r="AS396" i="1"/>
  <c r="AT396" i="1"/>
  <c r="AV396" i="1"/>
  <c r="AW396" i="1"/>
  <c r="AX396" i="1"/>
  <c r="AY396" i="1"/>
  <c r="AZ396" i="1"/>
  <c r="BA396" i="1"/>
  <c r="M396" i="1"/>
  <c r="Y396" i="1"/>
  <c r="C396" i="1"/>
  <c r="R397" i="1" s="1"/>
  <c r="AI395" i="1"/>
  <c r="AJ395" i="1"/>
  <c r="AK395" i="1"/>
  <c r="BG402" i="1" l="1"/>
  <c r="BD396" i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Q395" i="1"/>
  <c r="CJ395" i="1"/>
  <c r="CI395" i="1"/>
  <c r="CB395" i="1"/>
  <c r="CA395" i="1"/>
  <c r="BT395" i="1"/>
  <c r="C395" i="1" s="1"/>
  <c r="BS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T396" i="1" s="1"/>
  <c r="AU395" i="1"/>
  <c r="BF408" i="1"/>
  <c r="BE401" i="1"/>
  <c r="BH401" i="1"/>
  <c r="BD395" i="1"/>
  <c r="BI401" i="1"/>
  <c r="BG401" i="1"/>
  <c r="U402" i="1"/>
  <c r="S397" i="1"/>
  <c r="BC395" i="1"/>
  <c r="BB395" i="1"/>
  <c r="O395" i="1"/>
  <c r="N395" i="1"/>
  <c r="CR394" i="1"/>
  <c r="CQ394" i="1"/>
  <c r="CJ394" i="1"/>
  <c r="CI394" i="1"/>
  <c r="CB394" i="1"/>
  <c r="CA394" i="1"/>
  <c r="BT394" i="1"/>
  <c r="C394" i="1" s="1"/>
  <c r="BS394" i="1"/>
  <c r="B394" i="1" s="1"/>
  <c r="V395" i="1" s="1"/>
  <c r="AS394" i="1"/>
  <c r="AT394" i="1"/>
  <c r="AV394" i="1"/>
  <c r="AW394" i="1"/>
  <c r="AX394" i="1"/>
  <c r="AY394" i="1"/>
  <c r="AZ394" i="1"/>
  <c r="BA394" i="1"/>
  <c r="M394" i="1"/>
  <c r="Y394" i="1"/>
  <c r="AI393" i="1"/>
  <c r="AJ393" i="1"/>
  <c r="AK393" i="1"/>
  <c r="BG400" i="1" l="1"/>
  <c r="BD394" i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Q393" i="1"/>
  <c r="CJ393" i="1"/>
  <c r="CI393" i="1"/>
  <c r="CB393" i="1"/>
  <c r="CA393" i="1"/>
  <c r="BT393" i="1"/>
  <c r="C393" i="1" s="1"/>
  <c r="BS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Q392" i="1"/>
  <c r="CJ392" i="1"/>
  <c r="CI392" i="1"/>
  <c r="CB392" i="1"/>
  <c r="CA392" i="1"/>
  <c r="BT392" i="1"/>
  <c r="C392" i="1" s="1"/>
  <c r="R393" i="1" s="1"/>
  <c r="BS392" i="1"/>
  <c r="B392" i="1" s="1"/>
  <c r="V393" i="1" s="1"/>
  <c r="AS392" i="1"/>
  <c r="AT392" i="1"/>
  <c r="AV392" i="1"/>
  <c r="AW392" i="1"/>
  <c r="AX392" i="1"/>
  <c r="AY392" i="1"/>
  <c r="AZ392" i="1"/>
  <c r="BA392" i="1"/>
  <c r="M392" i="1"/>
  <c r="Y392" i="1"/>
  <c r="BG398" i="1" l="1"/>
  <c r="BB392" i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Q391" i="1"/>
  <c r="CJ391" i="1"/>
  <c r="CI391" i="1"/>
  <c r="CB391" i="1"/>
  <c r="CA391" i="1"/>
  <c r="BT391" i="1"/>
  <c r="C391" i="1" s="1"/>
  <c r="BS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Q390" i="1"/>
  <c r="CJ390" i="1"/>
  <c r="CI390" i="1"/>
  <c r="CB390" i="1"/>
  <c r="CA390" i="1"/>
  <c r="BT390" i="1"/>
  <c r="C390" i="1" s="1"/>
  <c r="BS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Q389" i="1"/>
  <c r="CJ389" i="1"/>
  <c r="CI389" i="1"/>
  <c r="CB389" i="1"/>
  <c r="CA389" i="1"/>
  <c r="BT389" i="1"/>
  <c r="C389" i="1" s="1"/>
  <c r="BS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Q388" i="1"/>
  <c r="CJ388" i="1"/>
  <c r="CI388" i="1"/>
  <c r="CB388" i="1"/>
  <c r="CA388" i="1"/>
  <c r="BT388" i="1"/>
  <c r="C388" i="1" s="1"/>
  <c r="R389" i="1" s="1"/>
  <c r="BS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BC388" i="1"/>
  <c r="BB388" i="1"/>
  <c r="W388" i="1"/>
  <c r="X388" i="1" s="1"/>
  <c r="N388" i="1"/>
  <c r="O388" i="1"/>
  <c r="AU388" i="1"/>
  <c r="AS387" i="1"/>
  <c r="AT387" i="1"/>
  <c r="AU387" i="1" s="1"/>
  <c r="AV387" i="1"/>
  <c r="AW387" i="1"/>
  <c r="AX387" i="1"/>
  <c r="AY387" i="1"/>
  <c r="BH393" i="1" s="1"/>
  <c r="AZ387" i="1"/>
  <c r="BA387" i="1"/>
  <c r="CR387" i="1"/>
  <c r="CQ387" i="1"/>
  <c r="CJ387" i="1"/>
  <c r="CI387" i="1"/>
  <c r="CB387" i="1"/>
  <c r="CA387" i="1"/>
  <c r="BT387" i="1"/>
  <c r="C387" i="1" s="1"/>
  <c r="BS387" i="1"/>
  <c r="B387" i="1" s="1"/>
  <c r="V388" i="1" s="1"/>
  <c r="M387" i="1"/>
  <c r="Y387" i="1"/>
  <c r="AI386" i="1"/>
  <c r="AJ386" i="1"/>
  <c r="AK386" i="1"/>
  <c r="U395" i="1" l="1"/>
  <c r="BB387" i="1"/>
  <c r="BG393" i="1"/>
  <c r="BC387" i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V386" i="1"/>
  <c r="AW386" i="1"/>
  <c r="AX386" i="1"/>
  <c r="AY386" i="1"/>
  <c r="AZ386" i="1"/>
  <c r="BA386" i="1"/>
  <c r="CR386" i="1"/>
  <c r="CQ386" i="1"/>
  <c r="CJ386" i="1"/>
  <c r="CI386" i="1"/>
  <c r="CB386" i="1"/>
  <c r="CA386" i="1"/>
  <c r="BT386" i="1"/>
  <c r="C386" i="1" s="1"/>
  <c r="BS386" i="1"/>
  <c r="B386" i="1" s="1"/>
  <c r="V387" i="1" s="1"/>
  <c r="M386" i="1"/>
  <c r="Y386" i="1"/>
  <c r="AI385" i="1"/>
  <c r="AJ385" i="1"/>
  <c r="AK385" i="1"/>
  <c r="BG392" i="1" l="1"/>
  <c r="AU386" i="1"/>
  <c r="BH392" i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AZ385" i="1"/>
  <c r="BA385" i="1"/>
  <c r="CR385" i="1"/>
  <c r="CQ385" i="1"/>
  <c r="CJ385" i="1"/>
  <c r="CI385" i="1"/>
  <c r="CB385" i="1"/>
  <c r="CA385" i="1"/>
  <c r="BT385" i="1"/>
  <c r="C385" i="1" s="1"/>
  <c r="W385" i="1" s="1"/>
  <c r="X385" i="1" s="1"/>
  <c r="BS385" i="1"/>
  <c r="B385" i="1" s="1"/>
  <c r="M385" i="1"/>
  <c r="Y385" i="1"/>
  <c r="AI384" i="1"/>
  <c r="AJ384" i="1"/>
  <c r="AK384" i="1"/>
  <c r="BH391" i="1" l="1"/>
  <c r="AU385" i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V384" i="1"/>
  <c r="AW384" i="1"/>
  <c r="AX384" i="1"/>
  <c r="AY384" i="1"/>
  <c r="BH390" i="1" s="1"/>
  <c r="AZ384" i="1"/>
  <c r="BA384" i="1"/>
  <c r="CR384" i="1"/>
  <c r="CQ384" i="1"/>
  <c r="CJ384" i="1"/>
  <c r="CI384" i="1"/>
  <c r="CB384" i="1"/>
  <c r="CA384" i="1"/>
  <c r="BT384" i="1"/>
  <c r="C384" i="1" s="1"/>
  <c r="R385" i="1" s="1"/>
  <c r="BS384" i="1"/>
  <c r="B384" i="1" s="1"/>
  <c r="V385" i="1" s="1"/>
  <c r="M384" i="1"/>
  <c r="Y384" i="1"/>
  <c r="AI383" i="1"/>
  <c r="AJ383" i="1"/>
  <c r="AK383" i="1"/>
  <c r="BB384" i="1" l="1"/>
  <c r="AU384" i="1"/>
  <c r="BC384" i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V383" i="1"/>
  <c r="AW383" i="1"/>
  <c r="AX383" i="1"/>
  <c r="AY383" i="1"/>
  <c r="AZ383" i="1"/>
  <c r="BA383" i="1"/>
  <c r="CR383" i="1"/>
  <c r="CQ383" i="1"/>
  <c r="CJ383" i="1"/>
  <c r="CI383" i="1"/>
  <c r="CB383" i="1"/>
  <c r="CA383" i="1"/>
  <c r="BT383" i="1"/>
  <c r="C383" i="1" s="1"/>
  <c r="BS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U383" i="1" l="1"/>
  <c r="BH389" i="1"/>
  <c r="BB383" i="1"/>
  <c r="BC383" i="1"/>
  <c r="BF396" i="1"/>
  <c r="BE389" i="1"/>
  <c r="BD383" i="1"/>
  <c r="BI389" i="1"/>
  <c r="BG389" i="1"/>
  <c r="S385" i="1"/>
  <c r="R384" i="1"/>
  <c r="W383" i="1"/>
  <c r="X383" i="1" s="1"/>
  <c r="N383" i="1"/>
  <c r="O383" i="1"/>
  <c r="AS382" i="1"/>
  <c r="AT382" i="1"/>
  <c r="AU382" i="1" s="1"/>
  <c r="AV382" i="1"/>
  <c r="AW382" i="1"/>
  <c r="AX382" i="1"/>
  <c r="AY382" i="1"/>
  <c r="AZ382" i="1"/>
  <c r="BA382" i="1"/>
  <c r="CR382" i="1"/>
  <c r="CQ382" i="1"/>
  <c r="CJ382" i="1"/>
  <c r="CI382" i="1"/>
  <c r="CB382" i="1"/>
  <c r="CA382" i="1"/>
  <c r="BT382" i="1"/>
  <c r="C382" i="1" s="1"/>
  <c r="BS382" i="1"/>
  <c r="B382" i="1" s="1"/>
  <c r="V383" i="1" s="1"/>
  <c r="M382" i="1"/>
  <c r="BH388" i="1" l="1"/>
  <c r="BG388" i="1"/>
  <c r="BC382" i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AZ381" i="1"/>
  <c r="BA381" i="1"/>
  <c r="CR381" i="1"/>
  <c r="CQ381" i="1"/>
  <c r="CJ381" i="1"/>
  <c r="CI381" i="1"/>
  <c r="CB381" i="1"/>
  <c r="CA381" i="1"/>
  <c r="BT381" i="1"/>
  <c r="C381" i="1" s="1"/>
  <c r="BS381" i="1"/>
  <c r="B381" i="1" s="1"/>
  <c r="V382" i="1" s="1"/>
  <c r="M381" i="1"/>
  <c r="BC381" i="1" l="1"/>
  <c r="BF394" i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Q380" i="1"/>
  <c r="CJ380" i="1"/>
  <c r="CI380" i="1"/>
  <c r="CB380" i="1"/>
  <c r="CA380" i="1"/>
  <c r="BT380" i="1"/>
  <c r="C380" i="1" s="1"/>
  <c r="BS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Q379" i="1"/>
  <c r="CI379" i="1"/>
  <c r="CB379" i="1"/>
  <c r="CA379" i="1"/>
  <c r="BT379" i="1"/>
  <c r="C379" i="1" s="1"/>
  <c r="BS379" i="1"/>
  <c r="B379" i="1" s="1"/>
  <c r="M379" i="1"/>
  <c r="Y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Q378" i="1"/>
  <c r="CJ378" i="1"/>
  <c r="CI378" i="1"/>
  <c r="CB378" i="1"/>
  <c r="CA378" i="1"/>
  <c r="BT378" i="1"/>
  <c r="C378" i="1" s="1"/>
  <c r="BS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AX377" i="1"/>
  <c r="AY377" i="1"/>
  <c r="AZ377" i="1"/>
  <c r="BA377" i="1"/>
  <c r="CR377" i="1"/>
  <c r="CQ377" i="1"/>
  <c r="CJ377" i="1"/>
  <c r="CI377" i="1"/>
  <c r="CB377" i="1"/>
  <c r="CA377" i="1"/>
  <c r="BT377" i="1"/>
  <c r="C377" i="1" s="1"/>
  <c r="BS377" i="1"/>
  <c r="B377" i="1" s="1"/>
  <c r="V378" i="1" s="1"/>
  <c r="M377" i="1"/>
  <c r="Y377" i="1"/>
  <c r="AI376" i="1"/>
  <c r="AJ376" i="1"/>
  <c r="AK376" i="1"/>
  <c r="BG383" i="1" l="1"/>
  <c r="BH383" i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T376" i="1"/>
  <c r="AV376" i="1"/>
  <c r="AW376" i="1"/>
  <c r="AX376" i="1"/>
  <c r="AY376" i="1"/>
  <c r="AZ376" i="1"/>
  <c r="BA376" i="1"/>
  <c r="CR376" i="1"/>
  <c r="CQ376" i="1"/>
  <c r="CJ376" i="1"/>
  <c r="CI376" i="1"/>
  <c r="CB376" i="1"/>
  <c r="CA376" i="1"/>
  <c r="BT376" i="1"/>
  <c r="C376" i="1" s="1"/>
  <c r="W376" i="1" s="1"/>
  <c r="X376" i="1" s="1"/>
  <c r="BS376" i="1"/>
  <c r="B376" i="1" s="1"/>
  <c r="V377" i="1" s="1"/>
  <c r="M376" i="1"/>
  <c r="Y376" i="1"/>
  <c r="AU376" i="1" l="1"/>
  <c r="BH382" i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AY375" i="1"/>
  <c r="AZ375" i="1"/>
  <c r="BA375" i="1"/>
  <c r="CR375" i="1"/>
  <c r="CQ375" i="1"/>
  <c r="CJ375" i="1"/>
  <c r="CI375" i="1"/>
  <c r="BT375" i="1"/>
  <c r="C375" i="1" s="1"/>
  <c r="CB375" i="1"/>
  <c r="CA375" i="1"/>
  <c r="BS375" i="1"/>
  <c r="B375" i="1" s="1"/>
  <c r="V376" i="1" s="1"/>
  <c r="M375" i="1"/>
  <c r="Y375" i="1"/>
  <c r="AI374" i="1"/>
  <c r="AJ374" i="1"/>
  <c r="AK374" i="1"/>
  <c r="BC375" i="1" l="1"/>
  <c r="BD375" i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AX374" i="1"/>
  <c r="AY374" i="1"/>
  <c r="AZ374" i="1"/>
  <c r="BA374" i="1"/>
  <c r="CR374" i="1"/>
  <c r="CQ374" i="1"/>
  <c r="CJ374" i="1"/>
  <c r="CI374" i="1"/>
  <c r="CB374" i="1"/>
  <c r="CA374" i="1"/>
  <c r="BT374" i="1"/>
  <c r="C374" i="1" s="1"/>
  <c r="BS374" i="1"/>
  <c r="B374" i="1" s="1"/>
  <c r="V375" i="1" s="1"/>
  <c r="M374" i="1"/>
  <c r="Y374" i="1"/>
  <c r="BG380" i="1" l="1"/>
  <c r="BC374" i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Q373" i="1"/>
  <c r="CJ373" i="1"/>
  <c r="CI373" i="1"/>
  <c r="CB373" i="1"/>
  <c r="CA373" i="1"/>
  <c r="BT373" i="1"/>
  <c r="C373" i="1" s="1"/>
  <c r="BS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Q372" i="1"/>
  <c r="CJ372" i="1"/>
  <c r="CI372" i="1"/>
  <c r="CB372" i="1"/>
  <c r="CA372" i="1"/>
  <c r="BT372" i="1"/>
  <c r="C372" i="1" s="1"/>
  <c r="W372" i="1" s="1"/>
  <c r="X372" i="1" s="1"/>
  <c r="BS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AX371" i="1"/>
  <c r="AY371" i="1"/>
  <c r="AZ371" i="1"/>
  <c r="BA371" i="1"/>
  <c r="CR371" i="1"/>
  <c r="CQ371" i="1"/>
  <c r="CJ371" i="1"/>
  <c r="CI371" i="1"/>
  <c r="CB371" i="1"/>
  <c r="CA371" i="1"/>
  <c r="BT371" i="1"/>
  <c r="BS371" i="1"/>
  <c r="B371" i="1" s="1"/>
  <c r="V372" i="1" s="1"/>
  <c r="M371" i="1"/>
  <c r="Y371" i="1"/>
  <c r="C371" i="1"/>
  <c r="AI370" i="1"/>
  <c r="AJ370" i="1"/>
  <c r="AK370" i="1"/>
  <c r="BG377" i="1" l="1"/>
  <c r="BH377" i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Q370" i="1"/>
  <c r="CJ370" i="1"/>
  <c r="CI370" i="1"/>
  <c r="CB370" i="1"/>
  <c r="CA370" i="1"/>
  <c r="BT370" i="1"/>
  <c r="C370" i="1" s="1"/>
  <c r="W370" i="1" s="1"/>
  <c r="X370" i="1" s="1"/>
  <c r="BS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Q369" i="1"/>
  <c r="CJ369" i="1"/>
  <c r="CI369" i="1"/>
  <c r="CB369" i="1"/>
  <c r="CA369" i="1"/>
  <c r="BT369" i="1"/>
  <c r="C369" i="1" s="1"/>
  <c r="R370" i="1" s="1"/>
  <c r="BS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AZ368" i="1"/>
  <c r="BA368" i="1"/>
  <c r="BH374" i="1" l="1"/>
  <c r="BD368" i="1"/>
  <c r="BI374" i="1"/>
  <c r="BB368" i="1"/>
  <c r="AU368" i="1"/>
  <c r="BF381" i="1"/>
  <c r="BE374" i="1"/>
  <c r="BC368" i="1"/>
  <c r="CJ368" i="1"/>
  <c r="CR368" i="1"/>
  <c r="CQ368" i="1"/>
  <c r="CI368" i="1"/>
  <c r="CB368" i="1"/>
  <c r="CA368" i="1"/>
  <c r="BT368" i="1"/>
  <c r="C368" i="1" s="1"/>
  <c r="R369" i="1" s="1"/>
  <c r="BS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Q367" i="1"/>
  <c r="CJ367" i="1"/>
  <c r="CI367" i="1"/>
  <c r="CB367" i="1"/>
  <c r="CA367" i="1"/>
  <c r="BT367" i="1"/>
  <c r="C367" i="1" s="1"/>
  <c r="BS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 s="1"/>
  <c r="AV366" i="1"/>
  <c r="AW366" i="1"/>
  <c r="AX366" i="1"/>
  <c r="AY366" i="1"/>
  <c r="AZ366" i="1"/>
  <c r="BA366" i="1"/>
  <c r="CR366" i="1"/>
  <c r="CQ366" i="1"/>
  <c r="CJ366" i="1"/>
  <c r="CI366" i="1"/>
  <c r="CB366" i="1"/>
  <c r="CA366" i="1"/>
  <c r="BT366" i="1"/>
  <c r="C366" i="1" s="1"/>
  <c r="W366" i="1" s="1"/>
  <c r="X366" i="1" s="1"/>
  <c r="BS366" i="1"/>
  <c r="B366" i="1" s="1"/>
  <c r="V367" i="1" s="1"/>
  <c r="M366" i="1"/>
  <c r="Y366" i="1"/>
  <c r="BB366" i="1" l="1"/>
  <c r="BH372" i="1"/>
  <c r="R367" i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V365" i="1"/>
  <c r="AW365" i="1"/>
  <c r="AX365" i="1"/>
  <c r="AY365" i="1"/>
  <c r="BH371" i="1" s="1"/>
  <c r="AZ365" i="1"/>
  <c r="BA365" i="1"/>
  <c r="CR365" i="1"/>
  <c r="CQ365" i="1"/>
  <c r="CJ365" i="1"/>
  <c r="CI365" i="1"/>
  <c r="CB365" i="1"/>
  <c r="CA365" i="1"/>
  <c r="BT365" i="1"/>
  <c r="C365" i="1" s="1"/>
  <c r="R366" i="1" s="1"/>
  <c r="BS365" i="1"/>
  <c r="B365" i="1" s="1"/>
  <c r="V366" i="1" s="1"/>
  <c r="M365" i="1"/>
  <c r="Y365" i="1"/>
  <c r="AI364" i="1"/>
  <c r="AJ364" i="1"/>
  <c r="AK364" i="1"/>
  <c r="AU365" i="1" l="1"/>
  <c r="BG371" i="1"/>
  <c r="BB365" i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Q364" i="1"/>
  <c r="CJ364" i="1"/>
  <c r="CI364" i="1"/>
  <c r="CB364" i="1"/>
  <c r="CA364" i="1"/>
  <c r="BT364" i="1"/>
  <c r="C364" i="1" s="1"/>
  <c r="R365" i="1" s="1"/>
  <c r="BS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Q363" i="1"/>
  <c r="CJ363" i="1"/>
  <c r="CI363" i="1"/>
  <c r="CB363" i="1"/>
  <c r="CA363" i="1"/>
  <c r="BT363" i="1"/>
  <c r="C363" i="1" s="1"/>
  <c r="W363" i="1" s="1"/>
  <c r="X363" i="1" s="1"/>
  <c r="BS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O363" i="1"/>
  <c r="N363" i="1"/>
  <c r="AS362" i="1"/>
  <c r="AT362" i="1"/>
  <c r="AV362" i="1"/>
  <c r="AW362" i="1"/>
  <c r="AX362" i="1"/>
  <c r="AY362" i="1"/>
  <c r="AZ362" i="1"/>
  <c r="BA362" i="1"/>
  <c r="CR362" i="1"/>
  <c r="CQ362" i="1"/>
  <c r="CJ362" i="1"/>
  <c r="CI362" i="1"/>
  <c r="CB362" i="1"/>
  <c r="CA362" i="1"/>
  <c r="BT362" i="1"/>
  <c r="BS362" i="1"/>
  <c r="M362" i="1"/>
  <c r="Y362" i="1"/>
  <c r="BH368" i="1" l="1"/>
  <c r="T364" i="1"/>
  <c r="BB362" i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Q361" i="1"/>
  <c r="CJ361" i="1"/>
  <c r="CI361" i="1"/>
  <c r="CB361" i="1"/>
  <c r="CA361" i="1"/>
  <c r="BT361" i="1"/>
  <c r="C361" i="1" s="1"/>
  <c r="R362" i="1" s="1"/>
  <c r="BS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Q360" i="1"/>
  <c r="CJ360" i="1"/>
  <c r="CI360" i="1"/>
  <c r="CB360" i="1"/>
  <c r="CA360" i="1"/>
  <c r="BT360" i="1"/>
  <c r="C360" i="1" s="1"/>
  <c r="BS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V359" i="1"/>
  <c r="AW359" i="1"/>
  <c r="AX359" i="1"/>
  <c r="AY359" i="1"/>
  <c r="AZ359" i="1"/>
  <c r="BA359" i="1"/>
  <c r="CR359" i="1"/>
  <c r="CQ359" i="1"/>
  <c r="CJ359" i="1"/>
  <c r="CI359" i="1"/>
  <c r="CB359" i="1"/>
  <c r="CA359" i="1"/>
  <c r="BT359" i="1"/>
  <c r="C359" i="1" s="1"/>
  <c r="W359" i="1" s="1"/>
  <c r="X359" i="1" s="1"/>
  <c r="BS359" i="1"/>
  <c r="B359" i="1" s="1"/>
  <c r="V360" i="1" s="1"/>
  <c r="M359" i="1"/>
  <c r="Y359" i="1"/>
  <c r="AI358" i="1"/>
  <c r="AJ358" i="1"/>
  <c r="AK358" i="1"/>
  <c r="BH365" i="1" l="1"/>
  <c r="AU359" i="1"/>
  <c r="T361" i="1"/>
  <c r="BG365" i="1"/>
  <c r="BC359" i="1"/>
  <c r="BF372" i="1"/>
  <c r="BE365" i="1"/>
  <c r="BD359" i="1"/>
  <c r="BI365" i="1"/>
  <c r="BB359" i="1"/>
  <c r="R360" i="1"/>
  <c r="S361" i="1"/>
  <c r="N359" i="1"/>
  <c r="O359" i="1"/>
  <c r="AS358" i="1"/>
  <c r="AT358" i="1"/>
  <c r="AV358" i="1"/>
  <c r="AW358" i="1"/>
  <c r="AX358" i="1"/>
  <c r="AY358" i="1"/>
  <c r="BH364" i="1" s="1"/>
  <c r="AZ358" i="1"/>
  <c r="BA358" i="1"/>
  <c r="CR358" i="1"/>
  <c r="CQ358" i="1"/>
  <c r="CJ358" i="1"/>
  <c r="CI358" i="1"/>
  <c r="CB358" i="1"/>
  <c r="CA358" i="1"/>
  <c r="BT358" i="1"/>
  <c r="C358" i="1" s="1"/>
  <c r="R359" i="1" s="1"/>
  <c r="BS358" i="1"/>
  <c r="B358" i="1" s="1"/>
  <c r="V359" i="1" s="1"/>
  <c r="M358" i="1"/>
  <c r="Y358" i="1"/>
  <c r="AI357" i="1"/>
  <c r="AJ357" i="1"/>
  <c r="AK357" i="1"/>
  <c r="BB358" i="1" l="1"/>
  <c r="BC358" i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Q357" i="1"/>
  <c r="CJ357" i="1"/>
  <c r="CI357" i="1"/>
  <c r="CB357" i="1"/>
  <c r="CA357" i="1"/>
  <c r="BT357" i="1"/>
  <c r="C357" i="1" s="1"/>
  <c r="BS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Q356" i="1"/>
  <c r="CJ356" i="1"/>
  <c r="CI356" i="1"/>
  <c r="BT356" i="1"/>
  <c r="C356" i="1" s="1"/>
  <c r="R357" i="1" s="1"/>
  <c r="CB356" i="1"/>
  <c r="CA356" i="1"/>
  <c r="BS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V355" i="1"/>
  <c r="AW355" i="1"/>
  <c r="AX355" i="1"/>
  <c r="AY355" i="1"/>
  <c r="AZ355" i="1"/>
  <c r="BA355" i="1"/>
  <c r="CR355" i="1"/>
  <c r="CQ355" i="1"/>
  <c r="CJ355" i="1"/>
  <c r="CI355" i="1"/>
  <c r="BT355" i="1"/>
  <c r="C355" i="1" s="1"/>
  <c r="R356" i="1" s="1"/>
  <c r="CB355" i="1"/>
  <c r="CA355" i="1"/>
  <c r="BS355" i="1"/>
  <c r="B355" i="1" s="1"/>
  <c r="V356" i="1" s="1"/>
  <c r="M355" i="1"/>
  <c r="Y355" i="1"/>
  <c r="BH361" i="1" l="1"/>
  <c r="AU355" i="1"/>
  <c r="BC355" i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Q354" i="1"/>
  <c r="CJ354" i="1"/>
  <c r="CI354" i="1"/>
  <c r="BT354" i="1"/>
  <c r="CB354" i="1"/>
  <c r="CA354" i="1"/>
  <c r="BS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AX353" i="1"/>
  <c r="AY353" i="1"/>
  <c r="AZ353" i="1"/>
  <c r="BA353" i="1"/>
  <c r="CR353" i="1"/>
  <c r="CQ353" i="1"/>
  <c r="CJ353" i="1"/>
  <c r="CI353" i="1"/>
  <c r="CB353" i="1"/>
  <c r="CA353" i="1"/>
  <c r="BT353" i="1"/>
  <c r="BS353" i="1"/>
  <c r="B353" i="1" s="1"/>
  <c r="V354" i="1" s="1"/>
  <c r="AI352" i="1"/>
  <c r="M353" i="1"/>
  <c r="Y353" i="1"/>
  <c r="C353" i="1"/>
  <c r="BG359" i="1" l="1"/>
  <c r="BH359" i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AX352" i="1"/>
  <c r="AY352" i="1"/>
  <c r="AZ352" i="1"/>
  <c r="BA352" i="1"/>
  <c r="CR352" i="1"/>
  <c r="AB353" i="1" s="1"/>
  <c r="AK353" i="1" s="1"/>
  <c r="CQ352" i="1"/>
  <c r="CJ352" i="1"/>
  <c r="AA353" i="1" s="1"/>
  <c r="AJ353" i="1" s="1"/>
  <c r="CI352" i="1"/>
  <c r="CB352" i="1"/>
  <c r="CA352" i="1"/>
  <c r="BT352" i="1"/>
  <c r="C352" i="1" s="1"/>
  <c r="R353" i="1" s="1"/>
  <c r="BS352" i="1"/>
  <c r="B352" i="1" s="1"/>
  <c r="V353" i="1" s="1"/>
  <c r="M352" i="1"/>
  <c r="Y352" i="1"/>
  <c r="BG358" i="1" l="1"/>
  <c r="BH358" i="1"/>
  <c r="BB352" i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Q351" i="1"/>
  <c r="CJ351" i="1"/>
  <c r="AA352" i="1" s="1"/>
  <c r="AJ352" i="1" s="1"/>
  <c r="CI351" i="1"/>
  <c r="CB351" i="1"/>
  <c r="CA351" i="1"/>
  <c r="BT351" i="1"/>
  <c r="C351" i="1" s="1"/>
  <c r="W351" i="1" s="1"/>
  <c r="X351" i="1" s="1"/>
  <c r="BS351" i="1"/>
  <c r="B351" i="1" s="1"/>
  <c r="V352" i="1" s="1"/>
  <c r="M351" i="1"/>
  <c r="Y351" i="1"/>
  <c r="BB351" i="1" l="1"/>
  <c r="BC351" i="1"/>
  <c r="BH357" i="1"/>
  <c r="BF364" i="1"/>
  <c r="BE357" i="1"/>
  <c r="BD351" i="1"/>
  <c r="BI357" i="1"/>
  <c r="BG357" i="1"/>
  <c r="R352" i="1"/>
  <c r="U358" i="1" s="1"/>
  <c r="S353" i="1"/>
  <c r="AU351" i="1"/>
  <c r="N351" i="1"/>
  <c r="S352" i="1" s="1"/>
  <c r="O351" i="1"/>
  <c r="AS350" i="1"/>
  <c r="AT350" i="1"/>
  <c r="AV350" i="1"/>
  <c r="AW350" i="1"/>
  <c r="AX350" i="1"/>
  <c r="AY350" i="1"/>
  <c r="BC350" i="1" s="1"/>
  <c r="AZ350" i="1"/>
  <c r="BA350" i="1"/>
  <c r="CR350" i="1"/>
  <c r="AB351" i="1" s="1"/>
  <c r="AK351" i="1" s="1"/>
  <c r="CQ350" i="1"/>
  <c r="CJ350" i="1"/>
  <c r="AA351" i="1" s="1"/>
  <c r="AJ351" i="1" s="1"/>
  <c r="CI350" i="1"/>
  <c r="CB350" i="1"/>
  <c r="CA350" i="1"/>
  <c r="BT350" i="1"/>
  <c r="C350" i="1" s="1"/>
  <c r="BS350" i="1"/>
  <c r="B350" i="1" s="1"/>
  <c r="M350" i="1"/>
  <c r="Y350" i="1"/>
  <c r="T352" i="1" l="1"/>
  <c r="BG356" i="1"/>
  <c r="BB350" i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AX349" i="1"/>
  <c r="AY349" i="1"/>
  <c r="BC349" i="1" s="1"/>
  <c r="AZ349" i="1"/>
  <c r="BA349" i="1"/>
  <c r="CR349" i="1"/>
  <c r="CQ349" i="1"/>
  <c r="CJ349" i="1"/>
  <c r="CI349" i="1"/>
  <c r="CB349" i="1"/>
  <c r="CA349" i="1"/>
  <c r="BT349" i="1"/>
  <c r="C349" i="1" s="1"/>
  <c r="R350" i="1" s="1"/>
  <c r="BS349" i="1"/>
  <c r="B349" i="1" s="1"/>
  <c r="M349" i="1"/>
  <c r="Y349" i="1"/>
  <c r="AI348" i="1"/>
  <c r="AJ348" i="1"/>
  <c r="AK348" i="1"/>
  <c r="BG355" i="1" l="1"/>
  <c r="BD349" i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Q348" i="1"/>
  <c r="CJ348" i="1"/>
  <c r="CI348" i="1"/>
  <c r="CB348" i="1"/>
  <c r="CA348" i="1"/>
  <c r="BT348" i="1"/>
  <c r="C348" i="1" s="1"/>
  <c r="W348" i="1" s="1"/>
  <c r="X348" i="1" s="1"/>
  <c r="BS348" i="1"/>
  <c r="B348" i="1" s="1"/>
  <c r="V349" i="1" s="1"/>
  <c r="M348" i="1"/>
  <c r="Y348" i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Q347" i="1"/>
  <c r="CJ347" i="1"/>
  <c r="CI347" i="1"/>
  <c r="CA347" i="1"/>
  <c r="CB347" i="1"/>
  <c r="BT347" i="1"/>
  <c r="C347" i="1" s="1"/>
  <c r="BS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AY346" i="1"/>
  <c r="AZ346" i="1"/>
  <c r="BA346" i="1"/>
  <c r="CR346" i="1"/>
  <c r="CQ346" i="1"/>
  <c r="CJ346" i="1"/>
  <c r="CI346" i="1"/>
  <c r="CB346" i="1"/>
  <c r="CA346" i="1"/>
  <c r="BT346" i="1"/>
  <c r="C346" i="1" s="1"/>
  <c r="BS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C346" i="1" l="1"/>
  <c r="BF359" i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 s="1"/>
  <c r="AV345" i="1"/>
  <c r="AW345" i="1"/>
  <c r="AX345" i="1"/>
  <c r="AY345" i="1"/>
  <c r="BH351" i="1" s="1"/>
  <c r="AZ345" i="1"/>
  <c r="BA345" i="1"/>
  <c r="CR345" i="1"/>
  <c r="CQ345" i="1"/>
  <c r="CJ345" i="1"/>
  <c r="CI345" i="1"/>
  <c r="CB345" i="1"/>
  <c r="CA345" i="1"/>
  <c r="BT345" i="1"/>
  <c r="BS345" i="1"/>
  <c r="B345" i="1" s="1"/>
  <c r="V346" i="1" s="1"/>
  <c r="Y345" i="1"/>
  <c r="M345" i="1"/>
  <c r="C345" i="1"/>
  <c r="W345" i="1" s="1"/>
  <c r="X345" i="1" s="1"/>
  <c r="BG351" i="1" l="1"/>
  <c r="BC345" i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S344" i="1"/>
  <c r="B344" i="1" s="1"/>
  <c r="V345" i="1" s="1"/>
  <c r="BT344" i="1"/>
  <c r="C344" i="1" s="1"/>
  <c r="R345" i="1" s="1"/>
  <c r="CA344" i="1"/>
  <c r="CB344" i="1"/>
  <c r="CI344" i="1"/>
  <c r="CJ344" i="1"/>
  <c r="CQ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 s="1"/>
  <c r="AV343" i="1"/>
  <c r="AW343" i="1"/>
  <c r="AX343" i="1"/>
  <c r="AY343" i="1"/>
  <c r="AZ343" i="1"/>
  <c r="BA343" i="1"/>
  <c r="CA343" i="1"/>
  <c r="CB343" i="1"/>
  <c r="CI343" i="1"/>
  <c r="CJ343" i="1"/>
  <c r="CQ343" i="1"/>
  <c r="CR343" i="1"/>
  <c r="BT343" i="1"/>
  <c r="C343" i="1" s="1"/>
  <c r="BS343" i="1"/>
  <c r="B343" i="1" s="1"/>
  <c r="V344" i="1" s="1"/>
  <c r="M343" i="1"/>
  <c r="Y343" i="1"/>
  <c r="AI342" i="1"/>
  <c r="AJ342" i="1"/>
  <c r="AK342" i="1"/>
  <c r="BG349" i="1" l="1"/>
  <c r="BC343" i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Q342" i="1"/>
  <c r="CJ342" i="1"/>
  <c r="CI342" i="1"/>
  <c r="CB342" i="1"/>
  <c r="CA342" i="1"/>
  <c r="BT342" i="1"/>
  <c r="C342" i="1" s="1"/>
  <c r="BS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CA341" i="1"/>
  <c r="CB341" i="1"/>
  <c r="CI341" i="1"/>
  <c r="CJ341" i="1"/>
  <c r="BT341" i="1"/>
  <c r="C341" i="1" s="1"/>
  <c r="BS341" i="1"/>
  <c r="B341" i="1" s="1"/>
  <c r="BW1" i="1"/>
  <c r="BX1" i="1"/>
  <c r="BR1" i="1"/>
  <c r="BZ1" i="1" s="1"/>
  <c r="BQ1" i="1"/>
  <c r="BY1" i="1" s="1"/>
  <c r="CH1" i="1"/>
  <c r="CG1" i="1"/>
  <c r="CR341" i="1"/>
  <c r="CP1" i="1"/>
  <c r="CO1" i="1"/>
  <c r="AY521" i="1" s="1"/>
  <c r="CQ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L7" i="8" l="1"/>
  <c r="L4" i="8"/>
  <c r="L6" i="8"/>
  <c r="L8" i="8"/>
  <c r="L10" i="8"/>
  <c r="L5" i="8"/>
  <c r="L9" i="8"/>
  <c r="L11" i="8"/>
  <c r="BD340" i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L13" i="8" l="1"/>
  <c r="BH345" i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BD334" i="1" l="1"/>
  <c r="T334" i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F346" i="1" l="1"/>
  <c r="BI339" i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 s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 s="1"/>
  <c r="AV324" i="1"/>
  <c r="AW324" i="1"/>
  <c r="AX324" i="1"/>
  <c r="AY324" i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H330" i="1" l="1"/>
  <c r="BD324" i="1"/>
  <c r="BE330" i="1"/>
  <c r="BF337" i="1"/>
  <c r="BB324" i="1"/>
  <c r="BI330" i="1"/>
  <c r="BG330" i="1"/>
  <c r="S325" i="1"/>
  <c r="T324" i="1"/>
  <c r="U330" i="1"/>
  <c r="BC324" i="1"/>
  <c r="AS323" i="1"/>
  <c r="AT323" i="1"/>
  <c r="AV323" i="1"/>
  <c r="AW323" i="1"/>
  <c r="AX323" i="1"/>
  <c r="AY323" i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H329" i="1" l="1"/>
  <c r="BF336" i="1"/>
  <c r="BG329" i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BH324" i="1" l="1"/>
  <c r="AU318" i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BH323" i="1" l="1"/>
  <c r="AU317" i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 s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AZ302" i="1"/>
  <c r="BA302" i="1"/>
  <c r="M302" i="1"/>
  <c r="N302" i="1"/>
  <c r="O302" i="1"/>
  <c r="R302" i="1"/>
  <c r="V302" i="1"/>
  <c r="W302" i="1"/>
  <c r="X302" i="1" s="1"/>
  <c r="Y302" i="1"/>
  <c r="BH308" i="1" l="1"/>
  <c r="BI308" i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H307" i="1" l="1"/>
  <c r="BF314" i="1"/>
  <c r="BI307" i="1"/>
  <c r="BD301" i="1"/>
  <c r="BC301" i="1"/>
  <c r="BB301" i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F313" i="1" l="1"/>
  <c r="BI306" i="1"/>
  <c r="BD300" i="1"/>
  <c r="BC300" i="1"/>
  <c r="T300" i="1"/>
  <c r="U306" i="1"/>
  <c r="S301" i="1"/>
  <c r="BB300" i="1"/>
  <c r="BH306" i="1"/>
  <c r="AU300" i="1"/>
  <c r="BE306" i="1"/>
  <c r="AS299" i="1"/>
  <c r="AT299" i="1"/>
  <c r="AV299" i="1"/>
  <c r="AW299" i="1"/>
  <c r="AX299" i="1"/>
  <c r="AY299" i="1"/>
  <c r="AZ299" i="1"/>
  <c r="BA299" i="1"/>
  <c r="M299" i="1"/>
  <c r="N299" i="1"/>
  <c r="S300" i="1" s="1"/>
  <c r="O299" i="1"/>
  <c r="R299" i="1"/>
  <c r="V299" i="1"/>
  <c r="W299" i="1"/>
  <c r="X299" i="1" s="1"/>
  <c r="Y299" i="1"/>
  <c r="BC299" i="1" l="1"/>
  <c r="BF312" i="1"/>
  <c r="BG305" i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G301" i="1" l="1"/>
  <c r="BI301" i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G298" i="1" l="1"/>
  <c r="BI298" i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G294" i="1" l="1"/>
  <c r="AU288" i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D272" i="1" l="1"/>
  <c r="BI278" i="1"/>
  <c r="BG278" i="1"/>
  <c r="BH278" i="1"/>
  <c r="BF285" i="1"/>
  <c r="BC272" i="1"/>
  <c r="AU272" i="1"/>
  <c r="BE278" i="1"/>
  <c r="BB272" i="1"/>
  <c r="BM26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S262" i="1"/>
  <c r="BT263" i="1"/>
  <c r="BT262" i="1"/>
  <c r="BS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13" i="1" l="1"/>
  <c r="BD513" i="1" s="1"/>
  <c r="AZ517" i="1"/>
  <c r="BD517" i="1" s="1"/>
  <c r="AZ521" i="1"/>
  <c r="BD521" i="1" s="1"/>
  <c r="AS513" i="1"/>
  <c r="AU513" i="1" s="1"/>
  <c r="AS521" i="1"/>
  <c r="AU521" i="1" s="1"/>
  <c r="AS517" i="1"/>
  <c r="AU517" i="1" s="1"/>
  <c r="AZ506" i="1"/>
  <c r="BD506" i="1" s="1"/>
  <c r="AZ510" i="1"/>
  <c r="BD510" i="1" s="1"/>
  <c r="AS506" i="1"/>
  <c r="AU506" i="1" s="1"/>
  <c r="AS510" i="1"/>
  <c r="AU510" i="1" s="1"/>
  <c r="AZ502" i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7" i="1" l="1"/>
  <c r="BD266" i="1"/>
  <c r="BD265" i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I1" i="1"/>
  <c r="CD1" i="1"/>
  <c r="CJ1" i="1"/>
  <c r="CC1" i="1"/>
  <c r="CA1" i="1"/>
  <c r="BV1" i="1"/>
  <c r="CB1" i="1"/>
  <c r="BU1" i="1"/>
  <c r="CK1" i="1"/>
  <c r="AI269" i="1"/>
  <c r="AJ269" i="1"/>
  <c r="AK269" i="1"/>
  <c r="AW513" i="1" l="1"/>
  <c r="AW517" i="1"/>
  <c r="AW521" i="1"/>
  <c r="AX513" i="1"/>
  <c r="AX521" i="1"/>
  <c r="BC521" i="1" s="1"/>
  <c r="AX517" i="1"/>
  <c r="AV513" i="1"/>
  <c r="AV521" i="1"/>
  <c r="AV517" i="1"/>
  <c r="AY513" i="1"/>
  <c r="AY517" i="1"/>
  <c r="BC517" i="1" s="1"/>
  <c r="BB513" i="1"/>
  <c r="AY506" i="1"/>
  <c r="AY510" i="1"/>
  <c r="AW506" i="1"/>
  <c r="AW510" i="1"/>
  <c r="AV506" i="1"/>
  <c r="AV510" i="1"/>
  <c r="AX506" i="1"/>
  <c r="BC506" i="1" s="1"/>
  <c r="AX510" i="1"/>
  <c r="AY502" i="1"/>
  <c r="AY504" i="1"/>
  <c r="AX502" i="1"/>
  <c r="AX504" i="1"/>
  <c r="AV502" i="1"/>
  <c r="AV504" i="1"/>
  <c r="AW502" i="1"/>
  <c r="AW504" i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AW481" i="1"/>
  <c r="AW493" i="1"/>
  <c r="AW495" i="1"/>
  <c r="BB495" i="1" s="1"/>
  <c r="AW496" i="1"/>
  <c r="AW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02" i="1" l="1"/>
  <c r="BB521" i="1"/>
  <c r="BC513" i="1"/>
  <c r="BB517" i="1"/>
  <c r="BB504" i="1"/>
  <c r="BC504" i="1"/>
  <c r="BB506" i="1"/>
  <c r="BB510" i="1"/>
  <c r="BC510" i="1"/>
  <c r="BB500" i="1"/>
  <c r="BB502" i="1"/>
  <c r="BB496" i="1"/>
  <c r="BC496" i="1"/>
  <c r="BC500" i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J8" i="8" l="1"/>
  <c r="J4" i="8"/>
  <c r="J6" i="8"/>
  <c r="J7" i="8"/>
  <c r="J5" i="8"/>
  <c r="J9" i="8"/>
  <c r="J10" i="8"/>
  <c r="J11" i="8"/>
  <c r="U274" i="1"/>
  <c r="T268" i="1"/>
  <c r="BT266" i="1"/>
  <c r="J13" i="8" l="1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 s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V516" i="1" s="1"/>
  <c r="A59" i="4"/>
  <c r="R512" i="1" l="1"/>
  <c r="R516" i="1"/>
  <c r="T516" i="1" s="1"/>
  <c r="V512" i="1"/>
  <c r="T512" i="1" s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U516" i="1" l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<sst xmlns="http://schemas.openxmlformats.org/spreadsheetml/2006/main" count="509" uniqueCount="461">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</sst>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21"/>
  <sheetViews>
    <sheetView tabSelected="1" zoomScale="112" zoomScaleNormal="112" workbookViewId="0">
      <pane xSplit="1" ySplit="1" topLeftCell="J501" activePane="bottomRight" state="frozen"/>
      <selection pane="topRight" activeCell="B1" sqref="B1"/>
      <selection pane="bottomLeft" activeCell="A2" sqref="A2"/>
      <selection pane="bottomRight" activeCell="Y521" sqref="Y52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1" width="8.7265625" customWidth="1"/>
    <col min="62" max="64" width="0" style="20" hidden="1" customWidth="1"/>
    <col min="65" max="96" width="8.7265625" style="21"/>
  </cols>
  <sheetData>
    <row r="1" spans="1:94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tr">
        <f>"Positive "&amp;BO1</f>
        <v>Positive PCR Individuals</v>
      </c>
      <c r="BR1" s="21" t="str">
        <f>"Positive "&amp;BP1</f>
        <v>Positive Antigen Individuals</v>
      </c>
      <c r="BS1" s="21" t="s">
        <v>241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Positive PCR Individuals</v>
      </c>
      <c r="BZ1" s="21" t="str">
        <f t="shared" si="0"/>
        <v>Bremer Positive Antigen Individuals</v>
      </c>
      <c r="CA1" s="21" t="str">
        <f t="shared" si="0"/>
        <v>Bremer Individuals Tested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"Positive "&amp;CE1</f>
        <v>Positive Butler PCR Individuals</v>
      </c>
      <c r="CH1" s="21" t="str">
        <f>"Positive "&amp;CF1</f>
        <v>Positive ButlerAntigen Individuals</v>
      </c>
      <c r="CI1" s="21" t="str">
        <f>"Butler "&amp;BS1</f>
        <v>Butler Individuals Tested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"Positive "&amp;CM1</f>
        <v>Positive BH PCR Individuals</v>
      </c>
      <c r="CP1" s="21" t="str">
        <f>"Positive "&amp;CN1</f>
        <v>Positive BH Antigen Individuals</v>
      </c>
    </row>
    <row r="2" spans="1:94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4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4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4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4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4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4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4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4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4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4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4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4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4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4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S242" s="22">
        <f t="shared" ref="BS242:BS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S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S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S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S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S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S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S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S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S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S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S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S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S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S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S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S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S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S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S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S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S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S264" s="21">
        <v>1243592</v>
      </c>
      <c r="BT264" s="21">
        <v>242065</v>
      </c>
      <c r="BU264" s="21">
        <v>19640</v>
      </c>
      <c r="BV264" s="21">
        <v>2145</v>
      </c>
      <c r="CA264" s="21">
        <v>8819</v>
      </c>
      <c r="CB264" s="21">
        <v>2046</v>
      </c>
      <c r="CC264" s="21">
        <v>14461</v>
      </c>
      <c r="CD264" s="21">
        <v>1154</v>
      </c>
      <c r="CI264" s="21">
        <v>5195</v>
      </c>
      <c r="CJ264" s="21">
        <v>1089</v>
      </c>
      <c r="CK264" s="21">
        <v>113145</v>
      </c>
      <c r="CL264" s="21">
        <v>12426</v>
      </c>
      <c r="CQ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S265" s="21">
        <v>1248997</v>
      </c>
      <c r="BT265" s="21">
        <v>243929</v>
      </c>
      <c r="BU265" s="21">
        <v>19714</v>
      </c>
      <c r="BV265" s="21">
        <v>2153</v>
      </c>
      <c r="CA265" s="21">
        <v>8841</v>
      </c>
      <c r="CB265" s="21">
        <v>2053</v>
      </c>
      <c r="CC265" s="21">
        <v>14665</v>
      </c>
      <c r="CD265" s="21">
        <v>1162</v>
      </c>
      <c r="CI265" s="21">
        <v>5203</v>
      </c>
      <c r="CJ265" s="21">
        <v>1097</v>
      </c>
      <c r="CK265" s="21">
        <v>113832</v>
      </c>
      <c r="CL265" s="21">
        <v>12499</v>
      </c>
      <c r="CQ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S266" s="22">
        <v>1251393</v>
      </c>
      <c r="BT266" s="21">
        <f>C266</f>
        <v>244848</v>
      </c>
      <c r="BU266" s="21">
        <v>19768</v>
      </c>
      <c r="BV266" s="21">
        <v>2155</v>
      </c>
      <c r="CA266" s="21">
        <v>8858</v>
      </c>
      <c r="CB266" s="21">
        <v>2058</v>
      </c>
      <c r="CC266" s="21">
        <v>14694</v>
      </c>
      <c r="CD266" s="21">
        <v>1165</v>
      </c>
      <c r="CI266" s="21">
        <v>5210</v>
      </c>
      <c r="CJ266" s="21">
        <v>1098</v>
      </c>
      <c r="CK266" s="21">
        <v>114117</v>
      </c>
      <c r="CL266" s="21">
        <v>12518</v>
      </c>
      <c r="CQ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S267" s="21">
        <v>1256462</v>
      </c>
      <c r="BT267" s="21">
        <v>246784</v>
      </c>
      <c r="BU267" s="21">
        <v>20018</v>
      </c>
      <c r="BV267" s="21">
        <v>2173</v>
      </c>
      <c r="CA267" s="21">
        <v>8895</v>
      </c>
      <c r="CB267" s="21">
        <v>2076</v>
      </c>
      <c r="CC267" s="21">
        <v>14926</v>
      </c>
      <c r="CD267" s="21">
        <v>1179</v>
      </c>
      <c r="CI267" s="21">
        <v>5234</v>
      </c>
      <c r="CJ267" s="21">
        <v>1111</v>
      </c>
      <c r="CK267" s="21">
        <v>115362</v>
      </c>
      <c r="CL267" s="21">
        <v>12581</v>
      </c>
      <c r="CQ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S268" s="21">
        <v>1261911</v>
      </c>
      <c r="BT268" s="21">
        <v>248785</v>
      </c>
      <c r="BU268" s="21">
        <v>20119</v>
      </c>
      <c r="BV268" s="21">
        <v>2186</v>
      </c>
      <c r="CA268" s="21">
        <v>8920</v>
      </c>
      <c r="CB268" s="21">
        <v>2088</v>
      </c>
      <c r="CC268" s="21">
        <v>15082</v>
      </c>
      <c r="CD268" s="21">
        <v>1193</v>
      </c>
      <c r="CI268" s="21">
        <v>5260</v>
      </c>
      <c r="CJ268" s="21">
        <v>1124</v>
      </c>
      <c r="CK268" s="21">
        <v>116244</v>
      </c>
      <c r="CL268" s="21">
        <v>12658</v>
      </c>
      <c r="CQ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S269" s="21">
        <v>1268079</v>
      </c>
      <c r="BT269" s="21">
        <v>251027</v>
      </c>
      <c r="BU269" s="21">
        <v>20246</v>
      </c>
      <c r="BV269" s="21">
        <v>2195</v>
      </c>
      <c r="CA269" s="21">
        <v>8964</v>
      </c>
      <c r="CB269" s="21">
        <v>2094</v>
      </c>
      <c r="CC269" s="21">
        <v>15220</v>
      </c>
      <c r="CD269" s="21">
        <v>1202</v>
      </c>
      <c r="CI269" s="21">
        <v>5285</v>
      </c>
      <c r="CJ269" s="21">
        <v>1135</v>
      </c>
      <c r="CK269" s="21">
        <v>117296</v>
      </c>
      <c r="CL269" s="21">
        <v>12740</v>
      </c>
      <c r="CQ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S270" s="21">
        <v>1273644</v>
      </c>
      <c r="BT270" s="21">
        <v>253067</v>
      </c>
      <c r="BU270" s="21">
        <v>20520</v>
      </c>
      <c r="BV270" s="21">
        <v>2211</v>
      </c>
      <c r="CA270" s="21">
        <v>9009</v>
      </c>
      <c r="CB270" s="21">
        <v>2110</v>
      </c>
      <c r="CC270" s="21">
        <v>15378</v>
      </c>
      <c r="CD270" s="21">
        <v>1212</v>
      </c>
      <c r="CI270" s="21">
        <v>5312</v>
      </c>
      <c r="CJ270" s="21">
        <v>1144</v>
      </c>
      <c r="CK270" s="21">
        <v>118449</v>
      </c>
      <c r="CL270" s="21">
        <v>12805</v>
      </c>
      <c r="CQ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S271" s="21">
        <v>1278953</v>
      </c>
      <c r="BT271" s="21">
        <v>255011</v>
      </c>
      <c r="BU271" s="21">
        <v>20697</v>
      </c>
      <c r="BV271" s="21">
        <v>2228</v>
      </c>
      <c r="CA271" s="21">
        <v>9044</v>
      </c>
      <c r="CB271" s="21">
        <v>2123</v>
      </c>
      <c r="CC271" s="21">
        <v>15535</v>
      </c>
      <c r="CD271" s="21">
        <v>1221</v>
      </c>
      <c r="CI271" s="21">
        <v>5326</v>
      </c>
      <c r="CJ271" s="21">
        <v>1151</v>
      </c>
      <c r="CK271" s="21">
        <v>119269</v>
      </c>
      <c r="CL271" s="21">
        <v>12890</v>
      </c>
      <c r="CQ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S272" s="21">
        <v>1282699</v>
      </c>
      <c r="BT272" s="21">
        <v>256248</v>
      </c>
      <c r="BU272" s="21">
        <v>20754</v>
      </c>
      <c r="BV272" s="21">
        <v>2232</v>
      </c>
      <c r="CA272" s="21">
        <v>9064</v>
      </c>
      <c r="CB272" s="21">
        <v>2124</v>
      </c>
      <c r="CC272" s="21">
        <v>15568</v>
      </c>
      <c r="CD272" s="21">
        <v>1222</v>
      </c>
      <c r="CI272" s="21">
        <v>5338</v>
      </c>
      <c r="CJ272" s="21">
        <v>1152</v>
      </c>
      <c r="CK272" s="21">
        <v>119778</v>
      </c>
      <c r="CL272" s="21">
        <v>12925</v>
      </c>
      <c r="CQ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S273" s="21">
        <v>1284887</v>
      </c>
      <c r="BT273" s="21">
        <v>256898</v>
      </c>
      <c r="BU273" s="21">
        <v>20779</v>
      </c>
      <c r="BV273" s="21">
        <v>2229</v>
      </c>
      <c r="CA273" s="21">
        <v>9076</v>
      </c>
      <c r="CB273" s="21">
        <v>2127</v>
      </c>
      <c r="CC273" s="21">
        <v>15592</v>
      </c>
      <c r="CD273" s="21">
        <v>1225</v>
      </c>
      <c r="CI273" s="21">
        <v>5345</v>
      </c>
      <c r="CJ273" s="21">
        <v>1153</v>
      </c>
      <c r="CK273" s="21">
        <v>119967</v>
      </c>
      <c r="CL273" s="21">
        <v>12933</v>
      </c>
      <c r="CQ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S274" s="21">
        <v>1288885</v>
      </c>
      <c r="BT274" s="21">
        <v>258250</v>
      </c>
      <c r="BU274" s="21">
        <v>21010</v>
      </c>
      <c r="BV274" s="21">
        <v>2242</v>
      </c>
      <c r="CA274" s="21">
        <v>9116</v>
      </c>
      <c r="CB274" s="21">
        <v>2141</v>
      </c>
      <c r="CC274" s="21">
        <v>15801</v>
      </c>
      <c r="CD274" s="21">
        <v>1229</v>
      </c>
      <c r="CI274" s="21">
        <v>5358</v>
      </c>
      <c r="CJ274" s="21">
        <v>1157</v>
      </c>
      <c r="CK274" s="21">
        <v>120887</v>
      </c>
      <c r="CL274" s="21">
        <v>12973</v>
      </c>
      <c r="CQ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S275" s="21">
        <v>1294597</v>
      </c>
      <c r="BT275" s="21">
        <v>260220</v>
      </c>
      <c r="BU275" s="21">
        <v>21128</v>
      </c>
      <c r="BV275" s="21">
        <v>2253</v>
      </c>
      <c r="CA275" s="21">
        <v>9142</v>
      </c>
      <c r="CB275" s="21">
        <v>2147</v>
      </c>
      <c r="CC275" s="21">
        <v>15929</v>
      </c>
      <c r="CD275" s="21">
        <v>1235</v>
      </c>
      <c r="CI275" s="21">
        <v>5369</v>
      </c>
      <c r="CJ275" s="21">
        <v>1164</v>
      </c>
      <c r="CK275" s="21">
        <v>121665</v>
      </c>
      <c r="CL275" s="21">
        <v>13035</v>
      </c>
      <c r="CQ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S276" s="21">
        <v>1300446</v>
      </c>
      <c r="BT276" s="21">
        <v>262198</v>
      </c>
      <c r="BU276" s="21">
        <v>21321</v>
      </c>
      <c r="BV276" s="21">
        <v>2262</v>
      </c>
      <c r="CA276" s="21">
        <v>9177</v>
      </c>
      <c r="CB276" s="21">
        <v>2154</v>
      </c>
      <c r="CC276" s="21">
        <v>16047</v>
      </c>
      <c r="CD276" s="21">
        <v>1243</v>
      </c>
      <c r="CI276" s="21">
        <v>5390</v>
      </c>
      <c r="CJ276" s="21">
        <v>1172</v>
      </c>
      <c r="CK276" s="21">
        <v>122466</v>
      </c>
      <c r="CL276" s="21">
        <v>13100</v>
      </c>
      <c r="CQ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S277" s="21">
        <v>1305931</v>
      </c>
      <c r="BT277" s="21">
        <v>264103</v>
      </c>
      <c r="BU277" s="21">
        <v>21560</v>
      </c>
      <c r="BV277" s="21">
        <v>2270</v>
      </c>
      <c r="CA277" s="21">
        <v>9213</v>
      </c>
      <c r="CB277" s="21">
        <v>2165</v>
      </c>
      <c r="CC277" s="21">
        <v>16207</v>
      </c>
      <c r="CD277" s="21">
        <v>1250</v>
      </c>
      <c r="CI277" s="21">
        <v>5412</v>
      </c>
      <c r="CJ277" s="21">
        <v>1177</v>
      </c>
      <c r="CK277" s="21">
        <v>123945</v>
      </c>
      <c r="CL277" s="21">
        <v>13206</v>
      </c>
      <c r="CQ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S278" s="21">
        <v>1311809</v>
      </c>
      <c r="BT278" s="21">
        <v>165987</v>
      </c>
      <c r="BU278" s="21">
        <v>21731</v>
      </c>
      <c r="BV278" s="21">
        <v>2283</v>
      </c>
      <c r="CA278" s="21">
        <v>9240</v>
      </c>
      <c r="CB278" s="21">
        <v>2178</v>
      </c>
      <c r="CC278" s="21">
        <v>16340</v>
      </c>
      <c r="CD278" s="21">
        <v>1256</v>
      </c>
      <c r="CI278" s="21">
        <v>5427</v>
      </c>
      <c r="CJ278" s="21">
        <v>1183</v>
      </c>
      <c r="CK278" s="21">
        <v>125043</v>
      </c>
      <c r="CL278" s="21">
        <v>13288</v>
      </c>
      <c r="CQ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S279" s="21">
        <v>1315996</v>
      </c>
      <c r="BT279" s="21">
        <v>267144</v>
      </c>
      <c r="BU279" s="21">
        <v>21798</v>
      </c>
      <c r="BV279" s="21">
        <v>2287</v>
      </c>
      <c r="CA279" s="21">
        <v>9265</v>
      </c>
      <c r="CB279" s="21">
        <v>2183</v>
      </c>
      <c r="CC279" s="21">
        <v>16394</v>
      </c>
      <c r="CD279" s="21">
        <v>1262</v>
      </c>
      <c r="CI279" s="21">
        <v>5448</v>
      </c>
      <c r="CJ279" s="21">
        <v>1187</v>
      </c>
      <c r="CK279" s="21">
        <v>125544</v>
      </c>
      <c r="CL279" s="21">
        <v>13339</v>
      </c>
      <c r="CQ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S280" s="21">
        <v>1317905</v>
      </c>
      <c r="BT280" s="21">
        <v>267727</v>
      </c>
      <c r="BU280" s="21">
        <v>21827</v>
      </c>
      <c r="BV280" s="21">
        <v>2293</v>
      </c>
      <c r="CA280" s="21">
        <v>9274</v>
      </c>
      <c r="CB280" s="21">
        <v>2183</v>
      </c>
      <c r="CC280" s="21">
        <v>16417</v>
      </c>
      <c r="CD280" s="21">
        <v>1263</v>
      </c>
      <c r="CI280" s="21">
        <v>5461</v>
      </c>
      <c r="CJ280" s="21">
        <v>1189</v>
      </c>
      <c r="CK280" s="21">
        <v>125748</v>
      </c>
      <c r="CL280" s="21">
        <v>13356</v>
      </c>
      <c r="CQ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S281" s="21">
        <v>1322134</v>
      </c>
      <c r="BT281" s="21">
        <v>269020</v>
      </c>
      <c r="BU281" s="21">
        <v>22106</v>
      </c>
      <c r="BV281" s="21">
        <v>2301</v>
      </c>
      <c r="CA281" s="21">
        <v>9295</v>
      </c>
      <c r="CB281" s="21">
        <v>2189</v>
      </c>
      <c r="CC281" s="21">
        <v>16665</v>
      </c>
      <c r="CD281" s="21">
        <v>1271</v>
      </c>
      <c r="CI281" s="21">
        <v>5472</v>
      </c>
      <c r="CJ281" s="21">
        <v>1197</v>
      </c>
      <c r="CK281" s="21">
        <v>127291</v>
      </c>
      <c r="CL281" s="21">
        <v>13403</v>
      </c>
      <c r="CQ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S282" s="21">
        <v>1329329</v>
      </c>
      <c r="BT282" s="21">
        <v>271018</v>
      </c>
      <c r="BU282" s="21">
        <v>22258</v>
      </c>
      <c r="BV282" s="21">
        <v>2306</v>
      </c>
      <c r="CA282" s="21">
        <v>9326</v>
      </c>
      <c r="CB282" s="21">
        <v>2199</v>
      </c>
      <c r="CC282" s="21">
        <v>16836</v>
      </c>
      <c r="CD282" s="21">
        <v>1285</v>
      </c>
      <c r="CI282" s="21">
        <v>5496</v>
      </c>
      <c r="CJ282" s="21">
        <v>1211</v>
      </c>
      <c r="CK282" s="21">
        <v>128634</v>
      </c>
      <c r="CL282" s="21">
        <v>13493</v>
      </c>
      <c r="CQ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S283" s="21">
        <v>1332938</v>
      </c>
      <c r="BT283" s="21">
        <v>272444</v>
      </c>
      <c r="BU283" s="21">
        <v>22352</v>
      </c>
      <c r="BV283" s="21">
        <v>2316</v>
      </c>
      <c r="CA283" s="21">
        <v>9343</v>
      </c>
      <c r="CB283" s="21">
        <v>2208</v>
      </c>
      <c r="CC283" s="21">
        <v>16955</v>
      </c>
      <c r="CD283" s="21">
        <v>1298</v>
      </c>
      <c r="CI283" s="21">
        <v>5512</v>
      </c>
      <c r="CJ283" s="21">
        <v>1224</v>
      </c>
      <c r="CK283" s="21">
        <v>129445</v>
      </c>
      <c r="CL283" s="21">
        <v>13536</v>
      </c>
      <c r="CQ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S284" s="21">
        <v>1337938</v>
      </c>
      <c r="BT284" s="21">
        <v>273915</v>
      </c>
      <c r="BU284" s="21">
        <v>22541</v>
      </c>
      <c r="BV284" s="21">
        <v>2320</v>
      </c>
      <c r="CA284" s="21">
        <v>9382</v>
      </c>
      <c r="CB284" s="21">
        <v>2214</v>
      </c>
      <c r="CC284" s="21">
        <v>17118</v>
      </c>
      <c r="CD284" s="21">
        <v>1314</v>
      </c>
      <c r="CI284" s="21">
        <v>5537</v>
      </c>
      <c r="CJ284" s="21">
        <v>1240</v>
      </c>
      <c r="CK284" s="21">
        <v>130751</v>
      </c>
      <c r="CL284" s="21">
        <v>13622</v>
      </c>
      <c r="CQ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S285" s="21">
        <v>1339488</v>
      </c>
      <c r="BT285" s="21">
        <v>274311</v>
      </c>
      <c r="BU285" s="21">
        <v>22567</v>
      </c>
      <c r="BV285" s="21">
        <v>2326</v>
      </c>
      <c r="CA285" s="21">
        <v>9393</v>
      </c>
      <c r="CB285" s="21">
        <v>2221</v>
      </c>
      <c r="CC285" s="21">
        <v>17154</v>
      </c>
      <c r="CD285" s="21">
        <v>1317</v>
      </c>
      <c r="CI285" s="21">
        <v>5542</v>
      </c>
      <c r="CJ285" s="21">
        <v>1243</v>
      </c>
      <c r="CK285" s="21">
        <v>130996</v>
      </c>
      <c r="CL285" s="21">
        <v>13637</v>
      </c>
      <c r="CQ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S286" s="21">
        <v>1341403</v>
      </c>
      <c r="BT286" s="21">
        <v>274936</v>
      </c>
      <c r="BU286" s="21">
        <v>22604</v>
      </c>
      <c r="BV286" s="21">
        <v>2328</v>
      </c>
      <c r="CA286" s="21">
        <v>9405</v>
      </c>
      <c r="CB286" s="21">
        <v>2223</v>
      </c>
      <c r="CC286" s="21">
        <v>17195</v>
      </c>
      <c r="CD286" s="21">
        <v>1321</v>
      </c>
      <c r="CI286" s="21">
        <v>5550</v>
      </c>
      <c r="CJ286" s="21">
        <v>1246</v>
      </c>
      <c r="CK286" s="21">
        <v>131279</v>
      </c>
      <c r="CL286" s="21">
        <v>13660</v>
      </c>
      <c r="CQ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S287" s="21">
        <v>1342809</v>
      </c>
      <c r="BT287" s="21">
        <v>275471</v>
      </c>
      <c r="BU287" s="21">
        <v>22640</v>
      </c>
      <c r="BV287" s="21">
        <v>2333</v>
      </c>
      <c r="CA287" s="21">
        <v>9410</v>
      </c>
      <c r="CB287" s="21">
        <v>2226</v>
      </c>
      <c r="CC287" s="21">
        <v>17250</v>
      </c>
      <c r="CD287" s="21">
        <v>1322</v>
      </c>
      <c r="CI287" s="21">
        <v>5562</v>
      </c>
      <c r="CJ287" s="21">
        <v>1248</v>
      </c>
      <c r="CK287" s="21">
        <v>131684</v>
      </c>
      <c r="CL287" s="21">
        <v>13697</v>
      </c>
      <c r="CQ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/>
      <c r="BR288" s="20"/>
      <c r="BS288" s="20">
        <v>1346710</v>
      </c>
      <c r="BT288" s="20">
        <v>276946</v>
      </c>
      <c r="BU288" s="20">
        <v>22746</v>
      </c>
      <c r="BV288" s="20">
        <v>2346</v>
      </c>
      <c r="BW288" s="20"/>
      <c r="BX288" s="20"/>
      <c r="BY288" s="20"/>
      <c r="BZ288" s="20"/>
      <c r="CA288" s="20">
        <v>9431</v>
      </c>
      <c r="CB288" s="20">
        <v>2234</v>
      </c>
      <c r="CC288" s="20">
        <v>17383</v>
      </c>
      <c r="CD288" s="20">
        <v>1323</v>
      </c>
      <c r="CE288" s="20"/>
      <c r="CF288" s="20"/>
      <c r="CG288" s="20"/>
      <c r="CH288" s="20"/>
      <c r="CI288" s="20">
        <v>5570</v>
      </c>
      <c r="CJ288" s="20">
        <v>1249</v>
      </c>
      <c r="CK288" s="20">
        <v>133421</v>
      </c>
      <c r="CL288" s="20">
        <v>13750</v>
      </c>
      <c r="CM288" s="20"/>
      <c r="CN288" s="20"/>
      <c r="CO288" s="20"/>
      <c r="CP288" s="20"/>
      <c r="CQ288" s="20">
        <v>56885</v>
      </c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/>
      <c r="BR289" s="20"/>
      <c r="BS289" s="20">
        <v>1350876</v>
      </c>
      <c r="BT289" s="20">
        <v>278593</v>
      </c>
      <c r="BU289" s="20">
        <v>22906</v>
      </c>
      <c r="BV289" s="20">
        <v>2356</v>
      </c>
      <c r="BW289" s="20"/>
      <c r="BX289" s="20"/>
      <c r="BY289" s="20"/>
      <c r="BZ289" s="20"/>
      <c r="CA289" s="20">
        <v>9462</v>
      </c>
      <c r="CB289" s="20">
        <v>2247</v>
      </c>
      <c r="CC289" s="20">
        <v>17527</v>
      </c>
      <c r="CD289" s="20">
        <v>1332</v>
      </c>
      <c r="CE289" s="20"/>
      <c r="CF289" s="20"/>
      <c r="CG289" s="20"/>
      <c r="CH289" s="20"/>
      <c r="CI289" s="20">
        <v>5595</v>
      </c>
      <c r="CJ289" s="20">
        <v>1258</v>
      </c>
      <c r="CK289" s="20">
        <v>134302</v>
      </c>
      <c r="CL289" s="20">
        <v>13830</v>
      </c>
      <c r="CM289" s="20"/>
      <c r="CN289" s="20"/>
      <c r="CO289" s="20"/>
      <c r="CP289" s="20"/>
      <c r="CQ289" s="20">
        <v>57087</v>
      </c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/>
      <c r="BR290" s="20"/>
      <c r="BS290" s="20">
        <v>1355010</v>
      </c>
      <c r="BT290" s="20">
        <v>280298</v>
      </c>
      <c r="BU290" s="20">
        <v>22999</v>
      </c>
      <c r="BV290" s="20">
        <v>2370</v>
      </c>
      <c r="BW290" s="20"/>
      <c r="BX290" s="20"/>
      <c r="BY290" s="20"/>
      <c r="BZ290" s="20"/>
      <c r="CA290" s="20">
        <v>9479</v>
      </c>
      <c r="CB290" s="20">
        <v>2259</v>
      </c>
      <c r="CC290" s="20">
        <v>17596</v>
      </c>
      <c r="CD290" s="20">
        <v>1341</v>
      </c>
      <c r="CE290" s="20"/>
      <c r="CF290" s="20"/>
      <c r="CG290" s="20"/>
      <c r="CH290" s="20"/>
      <c r="CI290" s="20">
        <v>5609</v>
      </c>
      <c r="CJ290" s="20">
        <v>1267</v>
      </c>
      <c r="CK290" s="20">
        <v>135021</v>
      </c>
      <c r="CL290" s="20">
        <v>13904</v>
      </c>
      <c r="CM290" s="20"/>
      <c r="CN290" s="20"/>
      <c r="CO290" s="20"/>
      <c r="CP290" s="20"/>
      <c r="CQ290" s="20">
        <v>57247</v>
      </c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/>
      <c r="BR291" s="20"/>
      <c r="BS291" s="20">
        <v>1359659</v>
      </c>
      <c r="BT291" s="20">
        <v>282437</v>
      </c>
      <c r="BU291" s="20">
        <v>23142</v>
      </c>
      <c r="BV291" s="20">
        <v>2377</v>
      </c>
      <c r="BW291" s="20"/>
      <c r="BX291" s="20"/>
      <c r="BY291" s="20"/>
      <c r="BZ291" s="20"/>
      <c r="CA291" s="20">
        <v>9501</v>
      </c>
      <c r="CB291" s="20">
        <v>2269</v>
      </c>
      <c r="CC291" s="20">
        <v>17835</v>
      </c>
      <c r="CD291" s="20">
        <v>1356</v>
      </c>
      <c r="CE291" s="20"/>
      <c r="CF291" s="20"/>
      <c r="CG291" s="20"/>
      <c r="CH291" s="20"/>
      <c r="CI291" s="20">
        <v>5631</v>
      </c>
      <c r="CJ291" s="20">
        <v>1282</v>
      </c>
      <c r="CK291" s="20">
        <v>136318</v>
      </c>
      <c r="CL291" s="20">
        <v>13965</v>
      </c>
      <c r="CM291" s="20"/>
      <c r="CN291" s="20"/>
      <c r="CO291" s="20"/>
      <c r="CP291" s="20"/>
      <c r="CQ291" s="20">
        <v>57394</v>
      </c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/>
      <c r="BR292" s="20"/>
      <c r="BS292" s="20">
        <v>1361710</v>
      </c>
      <c r="BT292" s="20">
        <v>283144</v>
      </c>
      <c r="BU292" s="20">
        <v>23181</v>
      </c>
      <c r="BV292" s="20">
        <v>2378</v>
      </c>
      <c r="BW292" s="20"/>
      <c r="BX292" s="20"/>
      <c r="BY292" s="20"/>
      <c r="BZ292" s="20"/>
      <c r="CA292" s="20">
        <v>9509</v>
      </c>
      <c r="CB292" s="20">
        <v>2271</v>
      </c>
      <c r="CC292" s="20">
        <v>17868</v>
      </c>
      <c r="CD292" s="20">
        <v>1365</v>
      </c>
      <c r="CE292" s="20"/>
      <c r="CF292" s="20"/>
      <c r="CG292" s="20"/>
      <c r="CH292" s="20"/>
      <c r="CI292" s="20">
        <v>5646</v>
      </c>
      <c r="CJ292" s="20">
        <v>1290</v>
      </c>
      <c r="CK292" s="20">
        <v>136767</v>
      </c>
      <c r="CL292" s="20">
        <v>13986</v>
      </c>
      <c r="CM292" s="20"/>
      <c r="CN292" s="20"/>
      <c r="CO292" s="20"/>
      <c r="CP292" s="20"/>
      <c r="CQ292" s="20">
        <v>57453</v>
      </c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/>
      <c r="BR293" s="20"/>
      <c r="BS293" s="20">
        <v>1364349</v>
      </c>
      <c r="BT293" s="20">
        <v>284265</v>
      </c>
      <c r="BU293" s="20">
        <v>23229</v>
      </c>
      <c r="BV293" s="20">
        <v>2382</v>
      </c>
      <c r="BW293" s="20"/>
      <c r="BX293" s="20"/>
      <c r="BY293" s="20"/>
      <c r="BZ293" s="20"/>
      <c r="CA293" s="20">
        <v>9531</v>
      </c>
      <c r="CB293" s="20">
        <v>2273</v>
      </c>
      <c r="CC293" s="20">
        <v>17922</v>
      </c>
      <c r="CD293" s="20">
        <v>1372</v>
      </c>
      <c r="CE293" s="20"/>
      <c r="CF293" s="20"/>
      <c r="CG293" s="20"/>
      <c r="CH293" s="20"/>
      <c r="CI293" s="20">
        <v>5660</v>
      </c>
      <c r="CJ293" s="20">
        <v>1298</v>
      </c>
      <c r="CK293" s="20">
        <v>137189</v>
      </c>
      <c r="CL293" s="20">
        <v>14041</v>
      </c>
      <c r="CM293" s="20"/>
      <c r="CN293" s="20"/>
      <c r="CO293" s="20"/>
      <c r="CP293" s="20"/>
      <c r="CQ293" s="20">
        <v>57597</v>
      </c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/>
      <c r="BR294" s="20"/>
      <c r="BS294" s="20">
        <v>1365703</v>
      </c>
      <c r="BT294" s="20">
        <v>284860</v>
      </c>
      <c r="BU294" s="20">
        <v>23264</v>
      </c>
      <c r="BV294" s="20">
        <v>2387</v>
      </c>
      <c r="BW294" s="20"/>
      <c r="BX294" s="20"/>
      <c r="BY294" s="20"/>
      <c r="BZ294" s="20"/>
      <c r="CA294" s="20">
        <v>9539</v>
      </c>
      <c r="CB294" s="20">
        <v>2279</v>
      </c>
      <c r="CC294" s="20">
        <v>18035</v>
      </c>
      <c r="CD294" s="20">
        <v>1375</v>
      </c>
      <c r="CE294" s="20"/>
      <c r="CF294" s="20"/>
      <c r="CG294" s="20"/>
      <c r="CH294" s="20"/>
      <c r="CI294" s="20">
        <v>5665</v>
      </c>
      <c r="CJ294" s="20">
        <v>1300</v>
      </c>
      <c r="CK294" s="20">
        <v>137536</v>
      </c>
      <c r="CL294" s="20">
        <v>14076</v>
      </c>
      <c r="CM294" s="20"/>
      <c r="CN294" s="20"/>
      <c r="CO294" s="20"/>
      <c r="CP294" s="20"/>
      <c r="CQ294" s="20">
        <v>57691</v>
      </c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/>
      <c r="BR295" s="20"/>
      <c r="BS295" s="20">
        <v>1369643</v>
      </c>
      <c r="BT295" s="20">
        <v>286677</v>
      </c>
      <c r="BU295" s="20">
        <v>23563</v>
      </c>
      <c r="BV295" s="20">
        <v>2398</v>
      </c>
      <c r="BW295" s="20"/>
      <c r="BX295" s="20"/>
      <c r="BY295" s="20"/>
      <c r="BZ295" s="20"/>
      <c r="CA295" s="20">
        <v>9561</v>
      </c>
      <c r="CB295" s="20">
        <v>2291</v>
      </c>
      <c r="CC295" s="20">
        <v>18235</v>
      </c>
      <c r="CD295" s="20">
        <v>1386</v>
      </c>
      <c r="CE295" s="20"/>
      <c r="CF295" s="20"/>
      <c r="CG295" s="20"/>
      <c r="CH295" s="20"/>
      <c r="CI295" s="20">
        <v>5677</v>
      </c>
      <c r="CJ295" s="20">
        <v>1310</v>
      </c>
      <c r="CK295" s="20">
        <v>138603</v>
      </c>
      <c r="CL295" s="20">
        <v>14127</v>
      </c>
      <c r="CM295" s="20"/>
      <c r="CN295" s="20"/>
      <c r="CO295" s="20"/>
      <c r="CP295" s="20"/>
      <c r="CQ295" s="20">
        <v>57787</v>
      </c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/>
      <c r="BR296" s="20"/>
      <c r="BS296" s="20">
        <v>1375680</v>
      </c>
      <c r="BT296" s="20">
        <v>289463</v>
      </c>
      <c r="BU296" s="20">
        <v>23722</v>
      </c>
      <c r="BV296" s="20">
        <v>2413</v>
      </c>
      <c r="BW296" s="20"/>
      <c r="BX296" s="20"/>
      <c r="BY296" s="20"/>
      <c r="BZ296" s="20"/>
      <c r="CA296" s="20">
        <v>9599</v>
      </c>
      <c r="CB296" s="20">
        <v>2304</v>
      </c>
      <c r="CC296" s="20">
        <v>18446</v>
      </c>
      <c r="CD296" s="20">
        <v>1412</v>
      </c>
      <c r="CE296" s="20"/>
      <c r="CF296" s="20"/>
      <c r="CG296" s="20"/>
      <c r="CH296" s="20"/>
      <c r="CI296" s="20">
        <v>5712</v>
      </c>
      <c r="CJ296" s="20">
        <v>1337</v>
      </c>
      <c r="CK296" s="20">
        <v>139613</v>
      </c>
      <c r="CL296" s="20">
        <v>14299</v>
      </c>
      <c r="CM296" s="20"/>
      <c r="CN296" s="20"/>
      <c r="CO296" s="20"/>
      <c r="CP296" s="20"/>
      <c r="CQ296" s="20">
        <v>58011</v>
      </c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/>
      <c r="BR297" s="20"/>
      <c r="BS297" s="20">
        <v>1380524</v>
      </c>
      <c r="BT297" s="20">
        <v>291370</v>
      </c>
      <c r="BU297" s="20">
        <v>23872</v>
      </c>
      <c r="BV297" s="20">
        <v>2420</v>
      </c>
      <c r="BW297" s="20"/>
      <c r="BX297" s="20"/>
      <c r="BY297" s="20"/>
      <c r="BZ297" s="20"/>
      <c r="CA297" s="20">
        <v>9630</v>
      </c>
      <c r="CB297" s="20">
        <v>2314</v>
      </c>
      <c r="CC297" s="20">
        <v>18583</v>
      </c>
      <c r="CD297" s="20">
        <v>1432</v>
      </c>
      <c r="CE297" s="20"/>
      <c r="CF297" s="20"/>
      <c r="CG297" s="20"/>
      <c r="CH297" s="20"/>
      <c r="CI297" s="20">
        <v>5732</v>
      </c>
      <c r="CJ297" s="20">
        <v>1355</v>
      </c>
      <c r="CK297" s="20">
        <v>140300</v>
      </c>
      <c r="CL297" s="20">
        <v>14280</v>
      </c>
      <c r="CM297" s="20"/>
      <c r="CN297" s="20"/>
      <c r="CO297" s="20"/>
      <c r="CP297" s="20"/>
      <c r="CQ297" s="20">
        <v>58187</v>
      </c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/>
      <c r="BR298" s="20"/>
      <c r="BS298" s="20">
        <v>1389169</v>
      </c>
      <c r="BT298" s="20">
        <v>293448</v>
      </c>
      <c r="BU298" s="20">
        <v>24211</v>
      </c>
      <c r="BV298" s="20">
        <v>2440</v>
      </c>
      <c r="BW298" s="20"/>
      <c r="BX298" s="20"/>
      <c r="BY298" s="20"/>
      <c r="BZ298" s="20"/>
      <c r="CA298" s="20">
        <v>9684</v>
      </c>
      <c r="CB298" s="20">
        <v>2330</v>
      </c>
      <c r="CC298" s="20">
        <v>18915</v>
      </c>
      <c r="CD298" s="20">
        <v>1452</v>
      </c>
      <c r="CE298" s="20"/>
      <c r="CF298" s="20"/>
      <c r="CG298" s="20"/>
      <c r="CH298" s="20"/>
      <c r="CI298" s="20">
        <v>5779</v>
      </c>
      <c r="CJ298" s="20">
        <v>1377</v>
      </c>
      <c r="CK298" s="20">
        <v>142081</v>
      </c>
      <c r="CL298" s="20">
        <v>14373</v>
      </c>
      <c r="CM298" s="20"/>
      <c r="CN298" s="20"/>
      <c r="CO298" s="20"/>
      <c r="CP298" s="20"/>
      <c r="CQ298" s="20">
        <v>58408</v>
      </c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/>
      <c r="BR299" s="20"/>
      <c r="BS299" s="20">
        <v>1390852</v>
      </c>
      <c r="BT299" s="20">
        <v>295113</v>
      </c>
      <c r="BU299" s="20">
        <v>24539</v>
      </c>
      <c r="BV299" s="20">
        <v>2456</v>
      </c>
      <c r="BW299" s="20"/>
      <c r="BX299" s="20"/>
      <c r="BY299" s="20"/>
      <c r="BZ299" s="20"/>
      <c r="CA299" s="20">
        <v>9743</v>
      </c>
      <c r="CB299" s="20">
        <v>2345</v>
      </c>
      <c r="CC299" s="20">
        <v>19105</v>
      </c>
      <c r="CD299" s="20">
        <v>1468</v>
      </c>
      <c r="CE299" s="20"/>
      <c r="CF299" s="20"/>
      <c r="CG299" s="20"/>
      <c r="CH299" s="20"/>
      <c r="CI299" s="20">
        <v>5802</v>
      </c>
      <c r="CJ299" s="20">
        <v>1394</v>
      </c>
      <c r="CK299" s="20">
        <v>143571</v>
      </c>
      <c r="CL299" s="20">
        <v>14459</v>
      </c>
      <c r="CM299" s="20"/>
      <c r="CN299" s="20"/>
      <c r="CO299" s="20"/>
      <c r="CP299" s="20"/>
      <c r="CQ299" s="20">
        <v>58619</v>
      </c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/>
      <c r="BR300" s="20"/>
      <c r="BS300" s="20">
        <v>1394802</v>
      </c>
      <c r="BT300" s="20">
        <v>296443</v>
      </c>
      <c r="BU300" s="20">
        <v>24613</v>
      </c>
      <c r="BV300" s="20">
        <v>2466</v>
      </c>
      <c r="BW300" s="20"/>
      <c r="BX300" s="20"/>
      <c r="BY300" s="20"/>
      <c r="BZ300" s="20"/>
      <c r="CA300" s="20">
        <v>9770</v>
      </c>
      <c r="CB300" s="20">
        <v>2357</v>
      </c>
      <c r="CC300" s="20">
        <v>19182</v>
      </c>
      <c r="CD300" s="20">
        <v>1476</v>
      </c>
      <c r="CE300" s="20"/>
      <c r="CF300" s="20"/>
      <c r="CG300" s="20"/>
      <c r="CH300" s="20"/>
      <c r="CI300" s="20">
        <v>5818</v>
      </c>
      <c r="CJ300" s="20">
        <v>1402</v>
      </c>
      <c r="CK300" s="20">
        <v>144047</v>
      </c>
      <c r="CL300" s="20">
        <v>14502</v>
      </c>
      <c r="CM300" s="20"/>
      <c r="CN300" s="20"/>
      <c r="CO300" s="20"/>
      <c r="CP300" s="20"/>
      <c r="CQ300" s="20">
        <v>58785</v>
      </c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/>
      <c r="BR301" s="20"/>
      <c r="BS301" s="20">
        <v>1396433</v>
      </c>
      <c r="BT301" s="20">
        <v>296859</v>
      </c>
      <c r="BU301" s="20">
        <v>24652</v>
      </c>
      <c r="BV301" s="20">
        <v>2472</v>
      </c>
      <c r="BW301" s="20"/>
      <c r="BX301" s="20"/>
      <c r="BY301" s="20"/>
      <c r="BZ301" s="20"/>
      <c r="CA301" s="20">
        <v>9783</v>
      </c>
      <c r="CB301" s="20">
        <v>2361</v>
      </c>
      <c r="CC301" s="20">
        <v>19222</v>
      </c>
      <c r="CD301" s="20">
        <v>1479</v>
      </c>
      <c r="CE301" s="20"/>
      <c r="CF301" s="20"/>
      <c r="CG301" s="20"/>
      <c r="CH301" s="20"/>
      <c r="CI301" s="20">
        <v>5820</v>
      </c>
      <c r="CJ301" s="20">
        <v>1406</v>
      </c>
      <c r="CK301" s="20">
        <v>144310</v>
      </c>
      <c r="CL301" s="20">
        <v>14519</v>
      </c>
      <c r="CM301" s="20"/>
      <c r="CN301" s="20"/>
      <c r="CO301" s="20"/>
      <c r="CP301" s="20"/>
      <c r="CQ301" s="20">
        <v>58840</v>
      </c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/>
      <c r="BR302" s="20"/>
      <c r="BS302" s="20">
        <v>1399877</v>
      </c>
      <c r="BT302" s="20">
        <v>298040</v>
      </c>
      <c r="BU302" s="20">
        <v>24766</v>
      </c>
      <c r="BV302" s="20">
        <v>2473</v>
      </c>
      <c r="BW302" s="20"/>
      <c r="BX302" s="20"/>
      <c r="BY302" s="20"/>
      <c r="BZ302" s="20"/>
      <c r="CA302" s="20">
        <v>9804</v>
      </c>
      <c r="CB302" s="20">
        <v>2360</v>
      </c>
      <c r="CC302" s="20">
        <v>19417</v>
      </c>
      <c r="CD302" s="20">
        <v>1487</v>
      </c>
      <c r="CE302" s="20"/>
      <c r="CF302" s="20"/>
      <c r="CG302" s="20"/>
      <c r="CH302" s="20"/>
      <c r="CI302" s="20">
        <v>5840</v>
      </c>
      <c r="CJ302" s="20">
        <v>1414</v>
      </c>
      <c r="CK302" s="20">
        <v>145091</v>
      </c>
      <c r="CL302" s="20">
        <v>14552</v>
      </c>
      <c r="CM302" s="20"/>
      <c r="CN302" s="20"/>
      <c r="CO302" s="20"/>
      <c r="CP302" s="20"/>
      <c r="CQ302" s="20">
        <v>58955</v>
      </c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/>
      <c r="BR303" s="20"/>
      <c r="BS303" s="20">
        <v>1405114</v>
      </c>
      <c r="BT303" s="20">
        <v>299884</v>
      </c>
      <c r="BU303" s="20">
        <v>24948</v>
      </c>
      <c r="BV303" s="20">
        <v>2482</v>
      </c>
      <c r="BW303" s="20"/>
      <c r="BX303" s="20"/>
      <c r="BY303" s="20"/>
      <c r="BZ303" s="20"/>
      <c r="CA303" s="20">
        <v>9835</v>
      </c>
      <c r="CB303" s="20">
        <v>2369</v>
      </c>
      <c r="CC303" s="20">
        <v>19610</v>
      </c>
      <c r="CD303" s="20">
        <v>1506</v>
      </c>
      <c r="CE303" s="20"/>
      <c r="CF303" s="20"/>
      <c r="CG303" s="20"/>
      <c r="CH303" s="20"/>
      <c r="CI303" s="20">
        <v>5870</v>
      </c>
      <c r="CJ303" s="20">
        <v>1431</v>
      </c>
      <c r="CK303" s="20">
        <v>146138</v>
      </c>
      <c r="CL303" s="20">
        <v>14649</v>
      </c>
      <c r="CM303" s="20"/>
      <c r="CN303" s="20"/>
      <c r="CO303" s="20"/>
      <c r="CP303" s="20"/>
      <c r="CQ303" s="20">
        <v>59173</v>
      </c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/>
      <c r="BR304" s="20"/>
      <c r="BS304" s="20">
        <v>1410318</v>
      </c>
      <c r="BT304" s="20">
        <v>301442</v>
      </c>
      <c r="BU304" s="20">
        <v>25103</v>
      </c>
      <c r="BV304" s="20">
        <v>2499</v>
      </c>
      <c r="BW304" s="20"/>
      <c r="BX304" s="20"/>
      <c r="BY304" s="20"/>
      <c r="BZ304" s="20"/>
      <c r="CA304" s="20">
        <v>9865</v>
      </c>
      <c r="CB304" s="20">
        <v>2385</v>
      </c>
      <c r="CC304" s="20">
        <v>19696</v>
      </c>
      <c r="CD304" s="20">
        <v>1515</v>
      </c>
      <c r="CE304" s="20"/>
      <c r="CF304" s="20"/>
      <c r="CG304" s="20"/>
      <c r="CH304" s="20"/>
      <c r="CI304" s="20">
        <v>5885</v>
      </c>
      <c r="CJ304" s="20">
        <v>1442</v>
      </c>
      <c r="CK304" s="20">
        <v>146661</v>
      </c>
      <c r="CL304" s="20">
        <v>14713</v>
      </c>
      <c r="CM304" s="20"/>
      <c r="CN304" s="20"/>
      <c r="CO304" s="20"/>
      <c r="CP304" s="20"/>
      <c r="CQ304" s="20">
        <v>59329</v>
      </c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/>
      <c r="BR305" s="20"/>
      <c r="BS305" s="20">
        <v>1414800</v>
      </c>
      <c r="BT305" s="20">
        <v>302782</v>
      </c>
      <c r="BU305" s="20">
        <v>25395</v>
      </c>
      <c r="BV305" s="20">
        <v>2518</v>
      </c>
      <c r="BW305" s="20"/>
      <c r="BX305" s="20"/>
      <c r="BY305" s="20"/>
      <c r="BZ305" s="20"/>
      <c r="CA305" s="20">
        <v>9917</v>
      </c>
      <c r="CB305" s="20">
        <v>2402</v>
      </c>
      <c r="CC305" s="20">
        <v>19875</v>
      </c>
      <c r="CD305" s="20">
        <v>1527</v>
      </c>
      <c r="CE305" s="20"/>
      <c r="CF305" s="20"/>
      <c r="CG305" s="20"/>
      <c r="CH305" s="20"/>
      <c r="CI305" s="20">
        <v>5909</v>
      </c>
      <c r="CJ305" s="20">
        <v>1454</v>
      </c>
      <c r="CK305" s="20">
        <v>148027</v>
      </c>
      <c r="CL305" s="20">
        <v>14779</v>
      </c>
      <c r="CM305" s="20"/>
      <c r="CN305" s="20"/>
      <c r="CO305" s="20"/>
      <c r="CP305" s="20"/>
      <c r="CQ305" s="20">
        <v>59522</v>
      </c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/>
      <c r="BR306" s="20"/>
      <c r="BS306" s="20">
        <v>1418943</v>
      </c>
      <c r="BT306" s="20">
        <v>304125</v>
      </c>
      <c r="BU306" s="20">
        <v>25572</v>
      </c>
      <c r="BV306" s="20">
        <v>2534</v>
      </c>
      <c r="BW306" s="20"/>
      <c r="BX306" s="20"/>
      <c r="BY306" s="20"/>
      <c r="BZ306" s="20"/>
      <c r="CA306" s="20">
        <v>9965</v>
      </c>
      <c r="CB306" s="20">
        <v>2417</v>
      </c>
      <c r="CC306" s="20">
        <v>20074</v>
      </c>
      <c r="CD306" s="20">
        <v>1535</v>
      </c>
      <c r="CE306" s="20"/>
      <c r="CF306" s="20"/>
      <c r="CG306" s="20"/>
      <c r="CH306" s="20"/>
      <c r="CI306" s="20">
        <v>5936</v>
      </c>
      <c r="CJ306" s="20">
        <v>1461</v>
      </c>
      <c r="CK306" s="20">
        <v>149635</v>
      </c>
      <c r="CL306" s="20">
        <v>14848</v>
      </c>
      <c r="CM306" s="20"/>
      <c r="CN306" s="20"/>
      <c r="CO306" s="20"/>
      <c r="CP306" s="20"/>
      <c r="CQ306" s="20">
        <v>59759</v>
      </c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/>
      <c r="BR307" s="20"/>
      <c r="BS307" s="20">
        <v>1421490</v>
      </c>
      <c r="BT307" s="20">
        <v>304851</v>
      </c>
      <c r="BU307" s="20">
        <v>25612</v>
      </c>
      <c r="BV307" s="20">
        <v>2536</v>
      </c>
      <c r="BW307" s="20"/>
      <c r="BX307" s="20"/>
      <c r="BY307" s="20"/>
      <c r="BZ307" s="20"/>
      <c r="CA307" s="20">
        <v>9973</v>
      </c>
      <c r="CB307" s="20">
        <v>2420</v>
      </c>
      <c r="CC307" s="20">
        <v>20115</v>
      </c>
      <c r="CD307" s="20">
        <v>1542</v>
      </c>
      <c r="CE307" s="20"/>
      <c r="CF307" s="20"/>
      <c r="CG307" s="20"/>
      <c r="CH307" s="20"/>
      <c r="CI307" s="20">
        <v>5952</v>
      </c>
      <c r="CJ307" s="20">
        <v>1466</v>
      </c>
      <c r="CK307" s="20">
        <v>149958</v>
      </c>
      <c r="CL307" s="20">
        <v>14889</v>
      </c>
      <c r="CM307" s="20"/>
      <c r="CN307" s="20"/>
      <c r="CO307" s="20"/>
      <c r="CP307" s="20"/>
      <c r="CQ307" s="20">
        <v>59864</v>
      </c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/>
      <c r="BR308" s="20"/>
      <c r="BS308" s="20">
        <v>1422938</v>
      </c>
      <c r="BT308" s="20">
        <v>305277</v>
      </c>
      <c r="BU308" s="20">
        <v>25638</v>
      </c>
      <c r="BV308" s="20">
        <v>2539</v>
      </c>
      <c r="BW308" s="20"/>
      <c r="BX308" s="20"/>
      <c r="BY308" s="20"/>
      <c r="BZ308" s="20"/>
      <c r="CA308" s="20">
        <v>9984</v>
      </c>
      <c r="CB308" s="20">
        <v>2422</v>
      </c>
      <c r="CC308" s="20">
        <v>20132</v>
      </c>
      <c r="CD308" s="20">
        <v>1542</v>
      </c>
      <c r="CE308" s="20"/>
      <c r="CF308" s="20"/>
      <c r="CG308" s="20"/>
      <c r="CH308" s="20"/>
      <c r="CI308" s="20">
        <v>5958</v>
      </c>
      <c r="CJ308" s="20">
        <v>1468</v>
      </c>
      <c r="CK308" s="20">
        <v>150183</v>
      </c>
      <c r="CL308" s="20">
        <v>14891</v>
      </c>
      <c r="CM308" s="20"/>
      <c r="CN308" s="20"/>
      <c r="CO308" s="20"/>
      <c r="CP308" s="20"/>
      <c r="CQ308" s="20">
        <v>59921</v>
      </c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/>
      <c r="BR309" s="20"/>
      <c r="BS309" s="20">
        <v>1426214</v>
      </c>
      <c r="BT309" s="20">
        <v>306238</v>
      </c>
      <c r="BU309" s="20">
        <v>25840</v>
      </c>
      <c r="BV309" s="20">
        <v>2545</v>
      </c>
      <c r="BW309" s="20"/>
      <c r="BX309" s="20"/>
      <c r="BY309" s="20"/>
      <c r="BZ309" s="20"/>
      <c r="CA309" s="20">
        <v>10013</v>
      </c>
      <c r="CB309" s="20">
        <v>2429</v>
      </c>
      <c r="CC309" s="20">
        <v>20340</v>
      </c>
      <c r="CD309" s="20">
        <v>1546</v>
      </c>
      <c r="CE309" s="20"/>
      <c r="CF309" s="20"/>
      <c r="CG309" s="20"/>
      <c r="CH309" s="20"/>
      <c r="CI309" s="20">
        <v>5972</v>
      </c>
      <c r="CJ309" s="20">
        <v>1473</v>
      </c>
      <c r="CK309" s="20">
        <v>151245</v>
      </c>
      <c r="CL309" s="20">
        <v>14937</v>
      </c>
      <c r="CM309" s="20"/>
      <c r="CN309" s="20"/>
      <c r="CO309" s="20"/>
      <c r="CP309" s="20"/>
      <c r="CQ309" s="20">
        <v>60074</v>
      </c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/>
      <c r="BR310" s="20"/>
      <c r="BS310" s="20">
        <v>1430371</v>
      </c>
      <c r="BT310" s="20">
        <v>307570</v>
      </c>
      <c r="BU310" s="20">
        <v>26005</v>
      </c>
      <c r="BV310" s="20">
        <v>2564</v>
      </c>
      <c r="BW310" s="20"/>
      <c r="BX310" s="20"/>
      <c r="BY310" s="20"/>
      <c r="BZ310" s="20"/>
      <c r="CA310" s="20">
        <v>10056</v>
      </c>
      <c r="CB310" s="20">
        <v>2449</v>
      </c>
      <c r="CC310" s="20">
        <v>20473</v>
      </c>
      <c r="CD310" s="20">
        <v>1558</v>
      </c>
      <c r="CE310" s="20"/>
      <c r="CF310" s="20"/>
      <c r="CG310" s="20"/>
      <c r="CH310" s="20"/>
      <c r="CI310" s="20">
        <v>5992</v>
      </c>
      <c r="CJ310" s="20">
        <v>1483</v>
      </c>
      <c r="CK310" s="20">
        <v>151871</v>
      </c>
      <c r="CL310" s="20">
        <v>15028</v>
      </c>
      <c r="CM310" s="20"/>
      <c r="CN310" s="20"/>
      <c r="CO310" s="20"/>
      <c r="CP310" s="20"/>
      <c r="CQ310" s="20">
        <v>60234</v>
      </c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/>
      <c r="BR311" s="20"/>
      <c r="BS311" s="20">
        <v>1435642</v>
      </c>
      <c r="BT311" s="20">
        <v>309274</v>
      </c>
      <c r="BU311" s="20">
        <v>26327</v>
      </c>
      <c r="BV311" s="20">
        <v>2586</v>
      </c>
      <c r="BW311" s="20"/>
      <c r="BX311" s="20"/>
      <c r="BY311" s="20"/>
      <c r="BZ311" s="20"/>
      <c r="CA311" s="20">
        <v>10181</v>
      </c>
      <c r="CB311" s="20">
        <v>2470</v>
      </c>
      <c r="CC311" s="20">
        <v>20646</v>
      </c>
      <c r="CD311" s="20">
        <v>1568</v>
      </c>
      <c r="CE311" s="20"/>
      <c r="CF311" s="20"/>
      <c r="CG311" s="20"/>
      <c r="CH311" s="20"/>
      <c r="CI311" s="20">
        <v>6015</v>
      </c>
      <c r="CJ311" s="20">
        <v>1493</v>
      </c>
      <c r="CK311" s="20">
        <v>142874</v>
      </c>
      <c r="CL311" s="20">
        <v>15132</v>
      </c>
      <c r="CM311" s="20"/>
      <c r="CN311" s="20"/>
      <c r="CO311" s="20"/>
      <c r="CP311" s="20"/>
      <c r="CQ311" s="20">
        <v>60452</v>
      </c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/>
      <c r="BR312" s="20"/>
      <c r="BS312" s="20">
        <v>1439736</v>
      </c>
      <c r="BT312" s="20">
        <v>310578</v>
      </c>
      <c r="BU312" s="20">
        <v>26617</v>
      </c>
      <c r="BV312" s="20">
        <v>2597</v>
      </c>
      <c r="BW312" s="20"/>
      <c r="BX312" s="20"/>
      <c r="BY312" s="20"/>
      <c r="BZ312" s="20"/>
      <c r="CA312" s="20">
        <v>10289</v>
      </c>
      <c r="CB312" s="20">
        <v>2481</v>
      </c>
      <c r="CC312" s="20">
        <v>20789</v>
      </c>
      <c r="CD312" s="20">
        <v>1573</v>
      </c>
      <c r="CE312" s="20"/>
      <c r="CF312" s="20"/>
      <c r="CG312" s="20"/>
      <c r="CH312" s="20"/>
      <c r="CI312" s="20">
        <v>6034</v>
      </c>
      <c r="CJ312" s="20">
        <v>1498</v>
      </c>
      <c r="CK312" s="20">
        <v>154176</v>
      </c>
      <c r="CL312" s="20">
        <v>15210</v>
      </c>
      <c r="CM312" s="20"/>
      <c r="CN312" s="20"/>
      <c r="CO312" s="20"/>
      <c r="CP312" s="20"/>
      <c r="CQ312" s="20">
        <v>60641</v>
      </c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/>
      <c r="BR313" s="20"/>
      <c r="BS313" s="20">
        <v>1444457</v>
      </c>
      <c r="BT313" s="20">
        <v>311964</v>
      </c>
      <c r="BU313" s="20">
        <v>26876</v>
      </c>
      <c r="BV313" s="20">
        <v>2609</v>
      </c>
      <c r="BW313" s="20"/>
      <c r="BX313" s="20"/>
      <c r="BY313" s="20"/>
      <c r="BZ313" s="20"/>
      <c r="CA313" s="20">
        <v>10363</v>
      </c>
      <c r="CB313" s="20">
        <v>2495</v>
      </c>
      <c r="CC313" s="20">
        <v>20978</v>
      </c>
      <c r="CD313" s="20">
        <v>1586</v>
      </c>
      <c r="CE313" s="20"/>
      <c r="CF313" s="20"/>
      <c r="CG313" s="20"/>
      <c r="CH313" s="20"/>
      <c r="CI313" s="20">
        <v>6058</v>
      </c>
      <c r="CJ313" s="20">
        <v>1509</v>
      </c>
      <c r="CK313" s="20">
        <v>155211</v>
      </c>
      <c r="CL313" s="20">
        <v>15297</v>
      </c>
      <c r="CM313" s="20"/>
      <c r="CN313" s="20"/>
      <c r="CO313" s="20"/>
      <c r="CP313" s="20"/>
      <c r="CQ313" s="20">
        <v>60869</v>
      </c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/>
      <c r="BR314" s="20"/>
      <c r="BS314" s="20">
        <v>1447206</v>
      </c>
      <c r="BT314" s="20">
        <v>312807</v>
      </c>
      <c r="BU314" s="20">
        <v>26922</v>
      </c>
      <c r="BV314" s="20">
        <v>2614</v>
      </c>
      <c r="BW314" s="20"/>
      <c r="BX314" s="20"/>
      <c r="BY314" s="20"/>
      <c r="BZ314" s="20"/>
      <c r="CA314" s="20">
        <v>10373</v>
      </c>
      <c r="CB314" s="20">
        <v>2498</v>
      </c>
      <c r="CC314" s="20">
        <v>21027</v>
      </c>
      <c r="CD314" s="20">
        <v>1590</v>
      </c>
      <c r="CE314" s="20"/>
      <c r="CF314" s="20"/>
      <c r="CG314" s="20"/>
      <c r="CH314" s="20"/>
      <c r="CI314" s="20">
        <v>6071</v>
      </c>
      <c r="CJ314" s="20">
        <v>1513</v>
      </c>
      <c r="CK314" s="20">
        <v>155583</v>
      </c>
      <c r="CL314" s="20">
        <v>15335</v>
      </c>
      <c r="CM314" s="20"/>
      <c r="CN314" s="20"/>
      <c r="CO314" s="20"/>
      <c r="CP314" s="20"/>
      <c r="CQ314" s="20">
        <v>60983</v>
      </c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/>
      <c r="BR315" s="20"/>
      <c r="BS315" s="20">
        <v>1448928</v>
      </c>
      <c r="BT315" s="20">
        <v>313238</v>
      </c>
      <c r="BU315" s="20">
        <v>26957</v>
      </c>
      <c r="BV315" s="20">
        <v>2615</v>
      </c>
      <c r="BW315" s="20"/>
      <c r="BX315" s="20"/>
      <c r="BY315" s="20"/>
      <c r="BZ315" s="20"/>
      <c r="CA315" s="20">
        <v>10385</v>
      </c>
      <c r="CB315" s="20">
        <v>2501</v>
      </c>
      <c r="CC315" s="20">
        <v>21083</v>
      </c>
      <c r="CD315" s="20">
        <v>1595</v>
      </c>
      <c r="CE315" s="20"/>
      <c r="CF315" s="20"/>
      <c r="CG315" s="20"/>
      <c r="CH315" s="20"/>
      <c r="CI315" s="20">
        <v>6078</v>
      </c>
      <c r="CJ315" s="20">
        <v>1518</v>
      </c>
      <c r="CK315" s="20">
        <v>155837</v>
      </c>
      <c r="CL315" s="20">
        <v>15348</v>
      </c>
      <c r="CM315" s="20"/>
      <c r="CN315" s="20"/>
      <c r="CO315" s="20"/>
      <c r="CP315" s="20"/>
      <c r="CQ315" s="20">
        <v>61043</v>
      </c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/>
      <c r="BR316" s="20"/>
      <c r="BS316" s="20">
        <v>1451973</v>
      </c>
      <c r="BT316" s="20">
        <v>314058</v>
      </c>
      <c r="BU316" s="20">
        <v>27071</v>
      </c>
      <c r="BV316" s="20">
        <v>2619</v>
      </c>
      <c r="BW316" s="20"/>
      <c r="BX316" s="20"/>
      <c r="BY316" s="20"/>
      <c r="BZ316" s="20"/>
      <c r="CA316" s="20">
        <v>10412</v>
      </c>
      <c r="CB316" s="20">
        <v>2504</v>
      </c>
      <c r="CC316" s="20">
        <v>21219</v>
      </c>
      <c r="CD316" s="20">
        <v>1601</v>
      </c>
      <c r="CE316" s="20"/>
      <c r="CF316" s="20"/>
      <c r="CG316" s="20"/>
      <c r="CH316" s="20"/>
      <c r="CI316" s="20">
        <v>6098</v>
      </c>
      <c r="CJ316" s="20">
        <v>1523</v>
      </c>
      <c r="CK316" s="20">
        <v>156973</v>
      </c>
      <c r="CL316" s="20">
        <v>15396</v>
      </c>
      <c r="CM316" s="20"/>
      <c r="CN316" s="20"/>
      <c r="CO316" s="20"/>
      <c r="CP316" s="20"/>
      <c r="CQ316" s="20">
        <v>61199</v>
      </c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/>
      <c r="BR317" s="20"/>
      <c r="BS317" s="20">
        <v>1455735</v>
      </c>
      <c r="BT317" s="20">
        <v>315152</v>
      </c>
      <c r="BU317" s="20">
        <v>27224</v>
      </c>
      <c r="BV317" s="20">
        <v>2626</v>
      </c>
      <c r="BW317" s="20"/>
      <c r="BX317" s="20"/>
      <c r="BY317" s="20"/>
      <c r="BZ317" s="20"/>
      <c r="CA317" s="20">
        <v>10437</v>
      </c>
      <c r="CB317" s="20">
        <v>2510</v>
      </c>
      <c r="CC317" s="20">
        <v>21373</v>
      </c>
      <c r="CD317" s="20">
        <v>1602</v>
      </c>
      <c r="CE317" s="20"/>
      <c r="CF317" s="20"/>
      <c r="CG317" s="20"/>
      <c r="CH317" s="20"/>
      <c r="CI317" s="20">
        <v>6112</v>
      </c>
      <c r="CJ317" s="20">
        <v>1526</v>
      </c>
      <c r="CK317" s="20">
        <v>158136</v>
      </c>
      <c r="CL317" s="20">
        <v>15451</v>
      </c>
      <c r="CM317" s="20"/>
      <c r="CN317" s="20"/>
      <c r="CO317" s="20"/>
      <c r="CP317" s="20"/>
      <c r="CQ317" s="20">
        <v>61369</v>
      </c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/>
      <c r="BR318" s="20"/>
      <c r="BS318" s="20">
        <v>1459926</v>
      </c>
      <c r="BT318" s="20">
        <v>316437</v>
      </c>
      <c r="BU318" s="20">
        <v>27467</v>
      </c>
      <c r="BV318" s="20">
        <v>2632</v>
      </c>
      <c r="BW318" s="20"/>
      <c r="BX318" s="20"/>
      <c r="BY318" s="20"/>
      <c r="BZ318" s="20"/>
      <c r="CA318" s="20">
        <v>10470</v>
      </c>
      <c r="CB318" s="20">
        <v>2515</v>
      </c>
      <c r="CC318" s="20">
        <v>21495</v>
      </c>
      <c r="CD318" s="20">
        <v>1604</v>
      </c>
      <c r="CE318" s="20"/>
      <c r="CF318" s="20"/>
      <c r="CG318" s="20"/>
      <c r="CH318" s="20"/>
      <c r="CI318" s="20">
        <v>6127</v>
      </c>
      <c r="CJ318" s="20">
        <v>1528</v>
      </c>
      <c r="CK318" s="20">
        <v>158919</v>
      </c>
      <c r="CL318" s="20">
        <v>15518</v>
      </c>
      <c r="CM318" s="20"/>
      <c r="CN318" s="20"/>
      <c r="CO318" s="20"/>
      <c r="CP318" s="20"/>
      <c r="CQ318" s="20">
        <v>61565</v>
      </c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/>
      <c r="BR319" s="20"/>
      <c r="BS319" s="20">
        <v>1462822</v>
      </c>
      <c r="BT319" s="20">
        <v>317124</v>
      </c>
      <c r="BU319" s="20">
        <v>27623</v>
      </c>
      <c r="BV319" s="20">
        <v>2632</v>
      </c>
      <c r="BW319" s="20"/>
      <c r="BX319" s="20"/>
      <c r="BY319" s="20"/>
      <c r="BZ319" s="20"/>
      <c r="CA319" s="20">
        <v>10498</v>
      </c>
      <c r="CB319" s="20">
        <v>2520</v>
      </c>
      <c r="CC319" s="20">
        <v>21567</v>
      </c>
      <c r="CD319" s="20">
        <v>1604</v>
      </c>
      <c r="CE319" s="20"/>
      <c r="CF319" s="20"/>
      <c r="CG319" s="20"/>
      <c r="CH319" s="20"/>
      <c r="CI319" s="20">
        <v>6136</v>
      </c>
      <c r="CJ319" s="20">
        <v>1528</v>
      </c>
      <c r="CK319" s="20">
        <v>159753</v>
      </c>
      <c r="CL319" s="20">
        <v>15557</v>
      </c>
      <c r="CM319" s="20"/>
      <c r="CN319" s="20"/>
      <c r="CO319" s="20"/>
      <c r="CP319" s="20"/>
      <c r="CQ319" s="20">
        <v>61704</v>
      </c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/>
      <c r="BR320" s="20"/>
      <c r="BS320" s="20">
        <v>1469900</v>
      </c>
      <c r="BT320" s="20">
        <v>318450</v>
      </c>
      <c r="BU320" s="20">
        <v>28085</v>
      </c>
      <c r="BV320" s="20">
        <v>2647</v>
      </c>
      <c r="BW320" s="20"/>
      <c r="BX320" s="20"/>
      <c r="BY320" s="20"/>
      <c r="BZ320" s="20"/>
      <c r="CA320" s="20">
        <v>10801</v>
      </c>
      <c r="CB320" s="20">
        <v>2529</v>
      </c>
      <c r="CC320" s="20">
        <v>21955</v>
      </c>
      <c r="CD320" s="20">
        <v>1613</v>
      </c>
      <c r="CE320" s="20"/>
      <c r="CF320" s="20"/>
      <c r="CG320" s="20"/>
      <c r="CH320" s="20"/>
      <c r="CI320" s="20">
        <v>6257</v>
      </c>
      <c r="CJ320" s="20">
        <v>1535</v>
      </c>
      <c r="CK320" s="20">
        <v>162799</v>
      </c>
      <c r="CL320" s="20">
        <v>15616</v>
      </c>
      <c r="CM320" s="20"/>
      <c r="CN320" s="20"/>
      <c r="CO320" s="20"/>
      <c r="CP320" s="20"/>
      <c r="CQ320" s="20">
        <v>63041</v>
      </c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/>
      <c r="BR321" s="20"/>
      <c r="BS321" s="20">
        <v>1472772</v>
      </c>
      <c r="BT321" s="20">
        <v>319206</v>
      </c>
      <c r="BU321" s="20">
        <v>28156</v>
      </c>
      <c r="BV321" s="20">
        <v>2652</v>
      </c>
      <c r="BW321" s="20"/>
      <c r="BX321" s="20"/>
      <c r="BY321" s="20"/>
      <c r="BZ321" s="20"/>
      <c r="CA321" s="20">
        <v>10817</v>
      </c>
      <c r="CB321" s="20">
        <v>2535</v>
      </c>
      <c r="CC321" s="20">
        <v>21982</v>
      </c>
      <c r="CD321" s="20">
        <v>1615</v>
      </c>
      <c r="CE321" s="20"/>
      <c r="CF321" s="20"/>
      <c r="CG321" s="20"/>
      <c r="CH321" s="20"/>
      <c r="CI321" s="20">
        <v>6265</v>
      </c>
      <c r="CJ321" s="20">
        <v>1536</v>
      </c>
      <c r="CK321" s="20">
        <v>163255</v>
      </c>
      <c r="CL321" s="20">
        <v>15657</v>
      </c>
      <c r="CM321" s="20"/>
      <c r="CN321" s="20"/>
      <c r="CO321" s="20"/>
      <c r="CP321" s="20"/>
      <c r="CQ321" s="20">
        <v>63162</v>
      </c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/>
      <c r="BR322" s="20"/>
      <c r="BS322" s="20">
        <v>1474033</v>
      </c>
      <c r="BT322" s="20">
        <v>319495</v>
      </c>
      <c r="BU322" s="20">
        <v>28197</v>
      </c>
      <c r="BV322" s="20">
        <v>2652</v>
      </c>
      <c r="BW322" s="20"/>
      <c r="BX322" s="20"/>
      <c r="BY322" s="20"/>
      <c r="BZ322" s="20"/>
      <c r="CA322" s="20">
        <v>10828</v>
      </c>
      <c r="CB322" s="20">
        <v>2537</v>
      </c>
      <c r="CC322" s="20">
        <v>21998</v>
      </c>
      <c r="CD322" s="20">
        <v>1615</v>
      </c>
      <c r="CE322" s="20"/>
      <c r="CF322" s="20"/>
      <c r="CG322" s="20"/>
      <c r="CH322" s="20"/>
      <c r="CI322" s="20">
        <v>6266</v>
      </c>
      <c r="CJ322" s="20">
        <v>1536</v>
      </c>
      <c r="CK322" s="20">
        <v>163709</v>
      </c>
      <c r="CL322" s="20">
        <v>15672</v>
      </c>
      <c r="CM322" s="20"/>
      <c r="CN322" s="20"/>
      <c r="CO322" s="20"/>
      <c r="CP322" s="20"/>
      <c r="CQ322" s="20">
        <v>63210</v>
      </c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/>
      <c r="BR323" s="20"/>
      <c r="BS323" s="20">
        <v>1477304</v>
      </c>
      <c r="BT323" s="20">
        <v>320342</v>
      </c>
      <c r="BU323" s="20">
        <v>28351</v>
      </c>
      <c r="BV323" s="20">
        <v>2661</v>
      </c>
      <c r="BW323" s="20"/>
      <c r="BX323" s="20"/>
      <c r="BY323" s="20"/>
      <c r="BZ323" s="20"/>
      <c r="CA323" s="20">
        <v>10856</v>
      </c>
      <c r="CB323" s="20">
        <v>2544</v>
      </c>
      <c r="CC323" s="20">
        <v>22094</v>
      </c>
      <c r="CD323" s="20">
        <v>1617</v>
      </c>
      <c r="CE323" s="20"/>
      <c r="CF323" s="20"/>
      <c r="CG323" s="20"/>
      <c r="CH323" s="20"/>
      <c r="CI323" s="20">
        <v>6276</v>
      </c>
      <c r="CJ323" s="20">
        <v>1538</v>
      </c>
      <c r="CK323" s="20">
        <v>164478</v>
      </c>
      <c r="CL323" s="20">
        <v>15683</v>
      </c>
      <c r="CM323" s="20"/>
      <c r="CN323" s="20"/>
      <c r="CO323" s="20"/>
      <c r="CP323" s="20"/>
      <c r="CQ323" s="20">
        <v>63330</v>
      </c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/>
      <c r="BR324" s="20"/>
      <c r="BS324" s="20">
        <v>1480685</v>
      </c>
      <c r="BT324" s="20">
        <v>321271</v>
      </c>
      <c r="BU324" s="20">
        <v>28439</v>
      </c>
      <c r="BV324" s="20">
        <v>2669</v>
      </c>
      <c r="BW324" s="20"/>
      <c r="BX324" s="20"/>
      <c r="BY324" s="20"/>
      <c r="BZ324" s="20"/>
      <c r="CA324" s="20">
        <v>10877</v>
      </c>
      <c r="CB324" s="20">
        <v>2554</v>
      </c>
      <c r="CC324" s="20">
        <v>22178</v>
      </c>
      <c r="CD324" s="20">
        <v>1622</v>
      </c>
      <c r="CE324" s="20"/>
      <c r="CF324" s="20"/>
      <c r="CG324" s="20"/>
      <c r="CH324" s="20"/>
      <c r="CI324" s="20">
        <v>6291</v>
      </c>
      <c r="CJ324" s="20">
        <v>1543</v>
      </c>
      <c r="CK324" s="20">
        <v>165174</v>
      </c>
      <c r="CL324" s="20">
        <v>15730</v>
      </c>
      <c r="CM324" s="20"/>
      <c r="CN324" s="20"/>
      <c r="CO324" s="20"/>
      <c r="CP324" s="20"/>
      <c r="CQ324" s="20">
        <v>63478</v>
      </c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/>
      <c r="BR325" s="20"/>
      <c r="BS325" s="20">
        <v>1485685</v>
      </c>
      <c r="BT325" s="20">
        <v>322512</v>
      </c>
      <c r="BU325" s="20">
        <v>28756</v>
      </c>
      <c r="BV325" s="20">
        <v>2676</v>
      </c>
      <c r="BW325" s="20"/>
      <c r="BX325" s="20"/>
      <c r="BY325" s="20"/>
      <c r="BZ325" s="20"/>
      <c r="CA325" s="20">
        <v>10923</v>
      </c>
      <c r="CB325" s="20">
        <v>2559</v>
      </c>
      <c r="CC325" s="20">
        <v>22404</v>
      </c>
      <c r="CD325" s="20">
        <v>1625</v>
      </c>
      <c r="CE325" s="20"/>
      <c r="CF325" s="20"/>
      <c r="CG325" s="20"/>
      <c r="CH325" s="20"/>
      <c r="CI325" s="20">
        <v>6305</v>
      </c>
      <c r="CJ325" s="20">
        <v>1546</v>
      </c>
      <c r="CK325" s="20">
        <v>166762</v>
      </c>
      <c r="CL325" s="20">
        <v>15768</v>
      </c>
      <c r="CM325" s="20"/>
      <c r="CN325" s="20"/>
      <c r="CO325" s="20"/>
      <c r="CP325" s="20"/>
      <c r="CQ325" s="20">
        <v>63679</v>
      </c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/>
      <c r="BR326" s="20"/>
      <c r="BS326" s="20">
        <v>1489077</v>
      </c>
      <c r="BT326" s="20">
        <v>323301</v>
      </c>
      <c r="BU326" s="20">
        <v>28915</v>
      </c>
      <c r="BV326" s="20">
        <v>2682</v>
      </c>
      <c r="BW326" s="20"/>
      <c r="BX326" s="20"/>
      <c r="BY326" s="20"/>
      <c r="BZ326" s="20"/>
      <c r="CA326" s="20">
        <v>10952</v>
      </c>
      <c r="CB326" s="20">
        <v>2565</v>
      </c>
      <c r="CC326" s="20">
        <v>22494</v>
      </c>
      <c r="CD326" s="20">
        <v>1628</v>
      </c>
      <c r="CE326" s="20"/>
      <c r="CF326" s="20"/>
      <c r="CG326" s="20"/>
      <c r="CH326" s="20"/>
      <c r="CI326" s="20">
        <v>6316</v>
      </c>
      <c r="CJ326" s="20">
        <v>1550</v>
      </c>
      <c r="CK326" s="20">
        <v>167626</v>
      </c>
      <c r="CL326" s="20">
        <v>15804</v>
      </c>
      <c r="CM326" s="20"/>
      <c r="CN326" s="20"/>
      <c r="CO326" s="20"/>
      <c r="CP326" s="20"/>
      <c r="CQ326" s="20">
        <v>63803</v>
      </c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/>
      <c r="BR327" s="20"/>
      <c r="BS327" s="20">
        <v>1491722</v>
      </c>
      <c r="BT327" s="20">
        <v>323872</v>
      </c>
      <c r="BU327" s="20">
        <v>29035</v>
      </c>
      <c r="BV327" s="20">
        <v>2685</v>
      </c>
      <c r="BW327" s="20"/>
      <c r="BX327" s="20"/>
      <c r="BY327" s="20"/>
      <c r="BZ327" s="20"/>
      <c r="CA327" s="20">
        <v>10967</v>
      </c>
      <c r="CB327" s="20">
        <v>2572</v>
      </c>
      <c r="CC327" s="20">
        <v>22622</v>
      </c>
      <c r="CD327" s="20">
        <v>1633</v>
      </c>
      <c r="CE327" s="20"/>
      <c r="CF327" s="20"/>
      <c r="CG327" s="20"/>
      <c r="CH327" s="20"/>
      <c r="CI327" s="20">
        <v>6327</v>
      </c>
      <c r="CJ327" s="20">
        <v>1551</v>
      </c>
      <c r="CK327" s="20">
        <v>168827</v>
      </c>
      <c r="CL327" s="20">
        <v>15831</v>
      </c>
      <c r="CM327" s="20"/>
      <c r="CN327" s="20"/>
      <c r="CO327" s="20"/>
      <c r="CP327" s="20"/>
      <c r="CQ327" s="20">
        <v>63898</v>
      </c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/>
      <c r="BR328" s="20"/>
      <c r="BS328" s="20">
        <v>1493897</v>
      </c>
      <c r="BT328" s="20">
        <v>324403</v>
      </c>
      <c r="BU328" s="20">
        <v>29064</v>
      </c>
      <c r="BV328" s="20">
        <v>2688</v>
      </c>
      <c r="BW328" s="20"/>
      <c r="BX328" s="20"/>
      <c r="BY328" s="20"/>
      <c r="BZ328" s="20"/>
      <c r="CA328" s="20">
        <v>10976</v>
      </c>
      <c r="CB328" s="20">
        <v>2573</v>
      </c>
      <c r="CC328" s="20">
        <v>22660</v>
      </c>
      <c r="CD328" s="20">
        <v>1632</v>
      </c>
      <c r="CE328" s="20"/>
      <c r="CF328" s="20"/>
      <c r="CG328" s="20"/>
      <c r="CH328" s="20"/>
      <c r="CI328" s="20">
        <v>6333</v>
      </c>
      <c r="CJ328" s="20">
        <v>1551</v>
      </c>
      <c r="CK328" s="20">
        <v>169172</v>
      </c>
      <c r="CL328" s="20">
        <v>15862</v>
      </c>
      <c r="CM328" s="20"/>
      <c r="CN328" s="20"/>
      <c r="CO328" s="20"/>
      <c r="CP328" s="20"/>
      <c r="CQ328" s="20">
        <v>64006</v>
      </c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/>
      <c r="BR329" s="20"/>
      <c r="BS329" s="20">
        <v>1495202</v>
      </c>
      <c r="BT329" s="20">
        <v>324664</v>
      </c>
      <c r="BU329" s="20">
        <v>29087</v>
      </c>
      <c r="BV329" s="20">
        <v>2689</v>
      </c>
      <c r="BW329" s="20"/>
      <c r="BX329" s="20"/>
      <c r="BY329" s="20"/>
      <c r="BZ329" s="20"/>
      <c r="CA329" s="20">
        <v>10980</v>
      </c>
      <c r="CB329" s="20">
        <v>2575</v>
      </c>
      <c r="CC329" s="20">
        <v>22682</v>
      </c>
      <c r="CD329" s="20">
        <v>1632</v>
      </c>
      <c r="CE329" s="20"/>
      <c r="CF329" s="20"/>
      <c r="CG329" s="20"/>
      <c r="CH329" s="20"/>
      <c r="CI329" s="20">
        <v>6339</v>
      </c>
      <c r="CJ329" s="20">
        <v>1551</v>
      </c>
      <c r="CK329" s="20">
        <v>169403</v>
      </c>
      <c r="CL329" s="20">
        <v>15864</v>
      </c>
      <c r="CM329" s="20"/>
      <c r="CN329" s="20"/>
      <c r="CO329" s="20"/>
      <c r="CP329" s="20"/>
      <c r="CQ329" s="20">
        <v>64042</v>
      </c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/>
      <c r="BR330" s="20"/>
      <c r="BS330" s="20">
        <v>1498121</v>
      </c>
      <c r="BT330" s="20">
        <v>325376</v>
      </c>
      <c r="BU330" s="20">
        <v>29279</v>
      </c>
      <c r="BV330" s="20">
        <v>2701</v>
      </c>
      <c r="BW330" s="20"/>
      <c r="BX330" s="20"/>
      <c r="BY330" s="20"/>
      <c r="BZ330" s="20"/>
      <c r="CA330" s="20">
        <v>11009</v>
      </c>
      <c r="CB330" s="20">
        <v>2582</v>
      </c>
      <c r="CC330" s="20">
        <v>22835</v>
      </c>
      <c r="CD330" s="20">
        <v>1634</v>
      </c>
      <c r="CE330" s="20"/>
      <c r="CF330" s="20"/>
      <c r="CG330" s="20"/>
      <c r="CH330" s="20"/>
      <c r="CI330" s="20">
        <v>6355</v>
      </c>
      <c r="CJ330" s="20">
        <v>1555</v>
      </c>
      <c r="CK330" s="20">
        <v>170474</v>
      </c>
      <c r="CL330" s="20">
        <v>15880</v>
      </c>
      <c r="CM330" s="20"/>
      <c r="CN330" s="20"/>
      <c r="CO330" s="20"/>
      <c r="CP330" s="20"/>
      <c r="CQ330" s="20">
        <v>64158</v>
      </c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/>
      <c r="BR331" s="20"/>
      <c r="BS331" s="20">
        <v>1501787</v>
      </c>
      <c r="BT331" s="20">
        <v>326414</v>
      </c>
      <c r="BU331" s="20">
        <v>29366</v>
      </c>
      <c r="BV331" s="20">
        <v>2710</v>
      </c>
      <c r="BW331" s="20"/>
      <c r="BX331" s="20"/>
      <c r="BY331" s="20"/>
      <c r="BZ331" s="20"/>
      <c r="CA331" s="20">
        <v>11027</v>
      </c>
      <c r="CB331" s="20">
        <v>2592</v>
      </c>
      <c r="CC331" s="20">
        <v>22976</v>
      </c>
      <c r="CD331" s="20">
        <v>1638</v>
      </c>
      <c r="CE331" s="20"/>
      <c r="CF331" s="20"/>
      <c r="CG331" s="20"/>
      <c r="CH331" s="20"/>
      <c r="CI331" s="20">
        <v>6377</v>
      </c>
      <c r="CJ331" s="20">
        <v>1557</v>
      </c>
      <c r="CK331" s="20">
        <v>171490</v>
      </c>
      <c r="CL331" s="20">
        <v>15919</v>
      </c>
      <c r="CM331" s="20"/>
      <c r="CN331" s="20"/>
      <c r="CO331" s="20"/>
      <c r="CP331" s="20"/>
      <c r="CQ331" s="20">
        <v>64293</v>
      </c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/>
      <c r="BR332" s="20"/>
      <c r="BS332" s="20">
        <v>1505497</v>
      </c>
      <c r="BT332" s="20">
        <v>327253</v>
      </c>
      <c r="BU332" s="20">
        <v>29500</v>
      </c>
      <c r="BV332" s="20">
        <v>2718</v>
      </c>
      <c r="BW332" s="20"/>
      <c r="BX332" s="20"/>
      <c r="BY332" s="20"/>
      <c r="BZ332" s="20"/>
      <c r="CA332" s="20">
        <v>11054</v>
      </c>
      <c r="CB332" s="20">
        <v>2597</v>
      </c>
      <c r="CC332" s="20">
        <v>23088</v>
      </c>
      <c r="CD332" s="20">
        <v>1637</v>
      </c>
      <c r="CE332" s="20"/>
      <c r="CF332" s="20"/>
      <c r="CG332" s="20"/>
      <c r="CH332" s="20"/>
      <c r="CI332" s="20">
        <v>6397</v>
      </c>
      <c r="CJ332" s="20">
        <v>1558</v>
      </c>
      <c r="CK332" s="20">
        <v>172362</v>
      </c>
      <c r="CL332" s="20">
        <v>15950</v>
      </c>
      <c r="CM332" s="20"/>
      <c r="CN332" s="20"/>
      <c r="CO332" s="20"/>
      <c r="CP332" s="20"/>
      <c r="CQ332" s="20">
        <v>64445</v>
      </c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/>
      <c r="BR333" s="20"/>
      <c r="BS333" s="20">
        <v>1508871</v>
      </c>
      <c r="BT333" s="20">
        <v>327991</v>
      </c>
      <c r="BU333" s="20">
        <v>29783</v>
      </c>
      <c r="BV333" s="20">
        <v>2720</v>
      </c>
      <c r="BW333" s="20"/>
      <c r="BX333" s="20"/>
      <c r="BY333" s="20"/>
      <c r="BZ333" s="20"/>
      <c r="CA333" s="20">
        <v>11084</v>
      </c>
      <c r="CB333" s="20">
        <v>2602</v>
      </c>
      <c r="CC333" s="20">
        <v>23239</v>
      </c>
      <c r="CD333" s="20">
        <v>1642</v>
      </c>
      <c r="CE333" s="20"/>
      <c r="CF333" s="20"/>
      <c r="CG333" s="20"/>
      <c r="CH333" s="20"/>
      <c r="CI333" s="20">
        <v>6410</v>
      </c>
      <c r="CJ333" s="20">
        <v>1561</v>
      </c>
      <c r="CK333" s="20">
        <v>172965</v>
      </c>
      <c r="CL333" s="20">
        <v>15979</v>
      </c>
      <c r="CM333" s="20"/>
      <c r="CN333" s="20"/>
      <c r="CO333" s="20"/>
      <c r="CP333" s="20"/>
      <c r="CQ333" s="20">
        <v>64540</v>
      </c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/>
      <c r="BR334" s="20"/>
      <c r="BS334" s="20">
        <v>1511672</v>
      </c>
      <c r="BT334" s="20">
        <v>328642</v>
      </c>
      <c r="BU334" s="20">
        <v>29880</v>
      </c>
      <c r="BV334" s="20">
        <v>2731</v>
      </c>
      <c r="BW334" s="20"/>
      <c r="BX334" s="20"/>
      <c r="BY334" s="20"/>
      <c r="BZ334" s="20"/>
      <c r="CA334" s="20">
        <v>11104</v>
      </c>
      <c r="CB334" s="20">
        <v>2607</v>
      </c>
      <c r="CC334" s="20">
        <v>23352</v>
      </c>
      <c r="CD334" s="20">
        <v>1638</v>
      </c>
      <c r="CE334" s="20"/>
      <c r="CF334" s="20"/>
      <c r="CG334" s="20"/>
      <c r="CH334" s="20"/>
      <c r="CI334" s="20">
        <v>6423</v>
      </c>
      <c r="CJ334" s="20">
        <v>1561</v>
      </c>
      <c r="CK334" s="20">
        <v>173837</v>
      </c>
      <c r="CL334" s="20">
        <v>16000</v>
      </c>
      <c r="CM334" s="20"/>
      <c r="CN334" s="20"/>
      <c r="CO334" s="20"/>
      <c r="CP334" s="20"/>
      <c r="CQ334" s="20">
        <v>64663</v>
      </c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/>
      <c r="BR335" s="20"/>
      <c r="BS335" s="20">
        <v>1513648</v>
      </c>
      <c r="BT335" s="20">
        <v>329096</v>
      </c>
      <c r="BU335" s="20">
        <v>29912</v>
      </c>
      <c r="BV335" s="20">
        <v>2727</v>
      </c>
      <c r="BW335" s="20"/>
      <c r="BX335" s="20"/>
      <c r="BY335" s="20"/>
      <c r="BZ335" s="20"/>
      <c r="CA335" s="20">
        <v>11114</v>
      </c>
      <c r="CB335" s="20">
        <v>2609</v>
      </c>
      <c r="CC335" s="20">
        <v>23371</v>
      </c>
      <c r="CD335" s="20">
        <v>1643</v>
      </c>
      <c r="CE335" s="20"/>
      <c r="CF335" s="20"/>
      <c r="CG335" s="20"/>
      <c r="CH335" s="20"/>
      <c r="CI335" s="20">
        <v>6430</v>
      </c>
      <c r="CJ335" s="20">
        <v>1562</v>
      </c>
      <c r="CK335" s="20">
        <v>174172</v>
      </c>
      <c r="CL335" s="20">
        <v>16024</v>
      </c>
      <c r="CM335" s="20"/>
      <c r="CN335" s="20"/>
      <c r="CO335" s="20"/>
      <c r="CP335" s="20"/>
      <c r="CQ335" s="20">
        <v>64724</v>
      </c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/>
      <c r="BR336" s="20"/>
      <c r="BS336" s="20">
        <v>1514925</v>
      </c>
      <c r="BT336" s="20">
        <v>329297</v>
      </c>
      <c r="BU336" s="20">
        <v>29933</v>
      </c>
      <c r="BV336" s="20">
        <v>2729</v>
      </c>
      <c r="BW336" s="20"/>
      <c r="BX336" s="20"/>
      <c r="BY336" s="20"/>
      <c r="BZ336" s="20"/>
      <c r="CA336" s="20">
        <v>11117</v>
      </c>
      <c r="CB336" s="20">
        <v>2610</v>
      </c>
      <c r="CC336" s="20">
        <v>23397</v>
      </c>
      <c r="CD336" s="20">
        <v>1643</v>
      </c>
      <c r="CE336" s="20"/>
      <c r="CF336" s="20"/>
      <c r="CG336" s="20"/>
      <c r="CH336" s="20"/>
      <c r="CI336" s="20">
        <v>6434</v>
      </c>
      <c r="CJ336" s="20">
        <v>1562</v>
      </c>
      <c r="CK336" s="20">
        <v>174428</v>
      </c>
      <c r="CL336" s="20">
        <v>16027</v>
      </c>
      <c r="CM336" s="20"/>
      <c r="CN336" s="20"/>
      <c r="CO336" s="20"/>
      <c r="CP336" s="20"/>
      <c r="CQ336" s="20">
        <v>64763</v>
      </c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/>
      <c r="BR337" s="20"/>
      <c r="BS337" s="20">
        <v>1525232</v>
      </c>
      <c r="BT337" s="20">
        <v>329808</v>
      </c>
      <c r="BU337" s="20">
        <v>30220</v>
      </c>
      <c r="BV337" s="20">
        <v>2734</v>
      </c>
      <c r="BW337" s="20"/>
      <c r="BX337" s="20"/>
      <c r="BY337" s="20"/>
      <c r="BZ337" s="20"/>
      <c r="CA337" s="20">
        <v>11179</v>
      </c>
      <c r="CB337" s="20">
        <v>2616</v>
      </c>
      <c r="CC337" s="20">
        <v>23736</v>
      </c>
      <c r="CD337" s="20">
        <v>1644</v>
      </c>
      <c r="CE337" s="20"/>
      <c r="CF337" s="20"/>
      <c r="CG337" s="20"/>
      <c r="CH337" s="20"/>
      <c r="CI337" s="20">
        <v>6475</v>
      </c>
      <c r="CJ337" s="20">
        <v>1563</v>
      </c>
      <c r="CK337" s="20">
        <v>176204</v>
      </c>
      <c r="CL337" s="20">
        <v>16042</v>
      </c>
      <c r="CM337" s="20"/>
      <c r="CN337" s="20"/>
      <c r="CO337" s="20"/>
      <c r="CP337" s="20"/>
      <c r="CQ337" s="20">
        <v>65075</v>
      </c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/>
      <c r="BR338" s="20"/>
      <c r="BS338" s="20">
        <v>1528641</v>
      </c>
      <c r="BT338" s="20">
        <v>330430</v>
      </c>
      <c r="BU338" s="20">
        <v>30396</v>
      </c>
      <c r="BV338" s="20">
        <v>2741</v>
      </c>
      <c r="BW338" s="20"/>
      <c r="BX338" s="20"/>
      <c r="BY338" s="20"/>
      <c r="BZ338" s="20"/>
      <c r="CA338" s="20">
        <v>11216</v>
      </c>
      <c r="CB338" s="20">
        <v>2622</v>
      </c>
      <c r="CC338" s="20">
        <v>23934</v>
      </c>
      <c r="CD338" s="20">
        <v>1648</v>
      </c>
      <c r="CE338" s="20"/>
      <c r="CF338" s="20"/>
      <c r="CG338" s="20"/>
      <c r="CH338" s="20"/>
      <c r="CI338" s="20">
        <v>6513</v>
      </c>
      <c r="CJ338" s="20">
        <v>1565</v>
      </c>
      <c r="CK338" s="20">
        <v>177262</v>
      </c>
      <c r="CL338" s="20">
        <v>16060</v>
      </c>
      <c r="CM338" s="20"/>
      <c r="CN338" s="20"/>
      <c r="CO338" s="20"/>
      <c r="CP338" s="20"/>
      <c r="CQ338" s="20">
        <v>65233</v>
      </c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/>
      <c r="BR339" s="20"/>
      <c r="BS339" s="20">
        <v>1531595</v>
      </c>
      <c r="BT339" s="20">
        <v>331036</v>
      </c>
      <c r="BU339" s="20">
        <v>30590</v>
      </c>
      <c r="BV339" s="20">
        <v>2748</v>
      </c>
      <c r="BW339" s="20"/>
      <c r="BX339" s="20"/>
      <c r="BY339" s="20"/>
      <c r="BZ339" s="20"/>
      <c r="CA339" s="20">
        <v>11241</v>
      </c>
      <c r="CB339" s="20">
        <v>2628</v>
      </c>
      <c r="CC339" s="20">
        <v>24039</v>
      </c>
      <c r="CD339" s="20">
        <v>1652</v>
      </c>
      <c r="CE339" s="20"/>
      <c r="CF339" s="20"/>
      <c r="CG339" s="20"/>
      <c r="CH339" s="20"/>
      <c r="CI339" s="20">
        <v>6537</v>
      </c>
      <c r="CJ339" s="20">
        <v>1570</v>
      </c>
      <c r="CK339" s="20">
        <v>177900</v>
      </c>
      <c r="CL339" s="20">
        <v>16067</v>
      </c>
      <c r="CM339" s="20"/>
      <c r="CN339" s="20"/>
      <c r="CO339" s="20"/>
      <c r="CP339" s="20"/>
      <c r="CQ339" s="20">
        <v>65335</v>
      </c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/>
      <c r="BR340" s="20"/>
      <c r="BS340" s="20">
        <v>1534374</v>
      </c>
      <c r="BT340" s="20">
        <v>331623</v>
      </c>
      <c r="BU340" s="20">
        <v>30758</v>
      </c>
      <c r="BV340" s="20">
        <v>2750</v>
      </c>
      <c r="BW340" s="20"/>
      <c r="BX340" s="20"/>
      <c r="BY340" s="20"/>
      <c r="BZ340" s="20"/>
      <c r="CA340" s="20">
        <v>11255</v>
      </c>
      <c r="CB340" s="20">
        <v>2629</v>
      </c>
      <c r="CC340" s="20">
        <v>24145</v>
      </c>
      <c r="CD340" s="20">
        <v>1650</v>
      </c>
      <c r="CE340" s="20"/>
      <c r="CF340" s="20"/>
      <c r="CG340" s="20"/>
      <c r="CH340" s="20"/>
      <c r="CI340" s="20">
        <v>6545</v>
      </c>
      <c r="CJ340" s="20">
        <v>1570</v>
      </c>
      <c r="CK340" s="20">
        <v>178529</v>
      </c>
      <c r="CL340" s="20">
        <v>16087</v>
      </c>
      <c r="CM340" s="20"/>
      <c r="CN340" s="20"/>
      <c r="CO340" s="20"/>
      <c r="CP340" s="20"/>
      <c r="CQ340" s="20">
        <v>65405</v>
      </c>
      <c r="CR340" s="20">
        <v>14753</v>
      </c>
    </row>
    <row r="341" spans="1:96" x14ac:dyDescent="0.35">
      <c r="A341" s="14">
        <f t="shared" si="2761"/>
        <v>44247</v>
      </c>
      <c r="B341" s="9">
        <f t="shared" ref="B341:B372" si="2963">BS341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0">
        <v>276947</v>
      </c>
      <c r="BR341" s="20">
        <v>55236</v>
      </c>
      <c r="BS341" s="21">
        <f t="shared" ref="BS341:BS372" si="2990">SUM(BO341:BP341)</f>
        <v>1536509</v>
      </c>
      <c r="BT341" s="21">
        <f t="shared" ref="BT341:BT479" si="2991">SUM(BQ341:BR341)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0">
        <v>2039</v>
      </c>
      <c r="BZ341" s="20">
        <v>590</v>
      </c>
      <c r="CA341" s="21">
        <f t="shared" ref="CA341:CA372" si="2992">SUM(BW341:BX341)</f>
        <v>11280</v>
      </c>
      <c r="CB341" s="21">
        <f t="shared" ref="CB341:CB479" si="2993">SUM(BY341:BZ341)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0">
        <v>1133</v>
      </c>
      <c r="CH341" s="20">
        <v>437</v>
      </c>
      <c r="CI341" s="21">
        <f t="shared" ref="CI341:CI372" si="2994">SUM(CE341:CF341)</f>
        <v>6557</v>
      </c>
      <c r="CJ341" s="21">
        <f t="shared" ref="CJ341:CJ479" si="2995">SUM(CG341:CH341)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0">
        <v>14013</v>
      </c>
      <c r="CP341" s="20">
        <v>755</v>
      </c>
      <c r="CQ341" s="21">
        <f t="shared" ref="CQ341:CQ372" si="2996">SUM(CM341:CN341)</f>
        <v>65509</v>
      </c>
      <c r="CR341" s="21">
        <f t="shared" ref="CR341:CR411" si="2997">SUM(CO341:CP341)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v>277229</v>
      </c>
      <c r="BR342" s="21">
        <v>55345</v>
      </c>
      <c r="BS342" s="21">
        <f t="shared" si="2990"/>
        <v>1538466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v>2039</v>
      </c>
      <c r="BZ342" s="21">
        <v>590</v>
      </c>
      <c r="CA342" s="21">
        <f t="shared" si="2992"/>
        <v>11287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v>1134</v>
      </c>
      <c r="CH342" s="21">
        <v>437</v>
      </c>
      <c r="CI342" s="21">
        <f t="shared" si="2994"/>
        <v>6562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v>14022</v>
      </c>
      <c r="CP342" s="21">
        <v>756</v>
      </c>
      <c r="CQ342" s="21">
        <f t="shared" si="2996"/>
        <v>65574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v>277229</v>
      </c>
      <c r="BR343" s="21">
        <v>55345</v>
      </c>
      <c r="BS343" s="21">
        <f t="shared" si="2990"/>
        <v>1538466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v>2040</v>
      </c>
      <c r="BZ343" s="21">
        <v>590</v>
      </c>
      <c r="CA343" s="21">
        <f t="shared" si="2992"/>
        <v>11291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v>1134</v>
      </c>
      <c r="CH343" s="21">
        <v>437</v>
      </c>
      <c r="CI343" s="21">
        <f t="shared" si="2994"/>
        <v>6567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v>14025</v>
      </c>
      <c r="CP343" s="21">
        <v>756</v>
      </c>
      <c r="CQ343" s="21">
        <f t="shared" si="2996"/>
        <v>65603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0">
        <v>277778</v>
      </c>
      <c r="BR344" s="20">
        <v>55595</v>
      </c>
      <c r="BS344" s="21">
        <f t="shared" si="2990"/>
        <v>1542779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0">
        <v>2040</v>
      </c>
      <c r="BZ344" s="20">
        <v>592</v>
      </c>
      <c r="CA344" s="21">
        <f t="shared" si="2992"/>
        <v>11329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0">
        <v>1135</v>
      </c>
      <c r="CH344" s="20">
        <v>437</v>
      </c>
      <c r="CI344" s="21">
        <f t="shared" si="2994"/>
        <v>6589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0">
        <v>14041</v>
      </c>
      <c r="CP344" s="20">
        <v>757</v>
      </c>
      <c r="CQ344" s="21">
        <f t="shared" si="2996"/>
        <v>65725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0">
        <v>278335</v>
      </c>
      <c r="BR345" s="20">
        <v>55771</v>
      </c>
      <c r="BS345" s="21">
        <f t="shared" si="2990"/>
        <v>1546415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0">
        <v>2043</v>
      </c>
      <c r="BZ345" s="20">
        <v>594</v>
      </c>
      <c r="CA345" s="21">
        <f t="shared" si="2992"/>
        <v>11358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0">
        <v>1135</v>
      </c>
      <c r="CH345" s="20">
        <v>437</v>
      </c>
      <c r="CI345" s="21">
        <f t="shared" si="2994"/>
        <v>6597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0">
        <v>14059</v>
      </c>
      <c r="CP345" s="20">
        <v>758</v>
      </c>
      <c r="CQ345" s="21">
        <f t="shared" si="2996"/>
        <v>65862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0">
        <v>278817</v>
      </c>
      <c r="BR346" s="20">
        <v>55942</v>
      </c>
      <c r="BS346" s="21">
        <f t="shared" si="2990"/>
        <v>1550023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0">
        <v>2046</v>
      </c>
      <c r="BZ346" s="20">
        <v>595</v>
      </c>
      <c r="CA346" s="21">
        <f t="shared" si="2992"/>
        <v>11391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0">
        <v>1137</v>
      </c>
      <c r="CH346" s="20">
        <v>438</v>
      </c>
      <c r="CI346" s="21">
        <f t="shared" si="2994"/>
        <v>6609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0">
        <v>14081</v>
      </c>
      <c r="CP346" s="20">
        <v>757</v>
      </c>
      <c r="CQ346" s="21">
        <f t="shared" si="2996"/>
        <v>66013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si="2963"/>
        <v>1553027</v>
      </c>
      <c r="C347">
        <f t="shared" ref="C347" si="3124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5">-(J347-J346)+L347</f>
        <v>11</v>
      </c>
      <c r="N347" s="7">
        <f t="shared" si="2999"/>
        <v>1217623</v>
      </c>
      <c r="O347" s="4">
        <f t="shared" ref="O347" si="3126">C347/B347</f>
        <v>0.21596791298541493</v>
      </c>
      <c r="R347">
        <f t="shared" ref="R347" si="3127">C347-C346</f>
        <v>645</v>
      </c>
      <c r="S347">
        <f t="shared" ref="S347" si="3128">N347-N346</f>
        <v>2359</v>
      </c>
      <c r="T347" s="8">
        <f t="shared" ref="T347" si="3129">R347/V347</f>
        <v>0.21471371504660453</v>
      </c>
      <c r="U347" s="8">
        <f t="shared" ref="U347" si="3130">SUM(R341:R347)/SUM(V341:V347)</f>
        <v>0.20270197823406422</v>
      </c>
      <c r="V347">
        <f t="shared" ref="V347" si="3131">B347-B346</f>
        <v>3004</v>
      </c>
      <c r="W347">
        <f t="shared" ref="W347" si="3132">C347-D347-E347</f>
        <v>16189</v>
      </c>
      <c r="X347" s="3">
        <f t="shared" ref="X347" si="3133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4">Z347-AC347-AF347</f>
        <v>112</v>
      </c>
      <c r="AJ347">
        <f t="shared" ref="AJ347" si="3135">AA347-AD347-AG347</f>
        <v>43</v>
      </c>
      <c r="AK347">
        <f t="shared" ref="AK347" si="3136">AB347-AE347-AH347</f>
        <v>497</v>
      </c>
      <c r="AL347">
        <v>2</v>
      </c>
      <c r="AM347">
        <v>2</v>
      </c>
      <c r="AN347">
        <v>16</v>
      </c>
      <c r="AS347">
        <f t="shared" ref="AS347" si="3137">BM347-BM346</f>
        <v>16326</v>
      </c>
      <c r="AT347">
        <f t="shared" ref="AT347" si="3138">BN347-BN346</f>
        <v>727</v>
      </c>
      <c r="AU347">
        <f t="shared" ref="AU347" si="3139">AT347/AS347</f>
        <v>4.4530197231410024E-2</v>
      </c>
      <c r="AV347">
        <f t="shared" ref="AV347" si="3140">BU347-BU346</f>
        <v>130</v>
      </c>
      <c r="AW347">
        <f t="shared" ref="AW347" si="3141">BV347-BV346</f>
        <v>7</v>
      </c>
      <c r="AX347">
        <f t="shared" ref="AX347" si="3142">CK347-CK346</f>
        <v>182927</v>
      </c>
      <c r="AY347">
        <f t="shared" ref="AY347" si="3143">CL347-CL346</f>
        <v>22</v>
      </c>
      <c r="AZ347">
        <f t="shared" ref="AZ347" si="3144">CC347-CC346</f>
        <v>76</v>
      </c>
      <c r="BA347">
        <f t="shared" ref="BA347" si="3145">CD347-CD346</f>
        <v>-1</v>
      </c>
      <c r="BB347">
        <f t="shared" ref="BB347" si="3146">AW347/AV347</f>
        <v>5.3846153846153849E-2</v>
      </c>
      <c r="BC347">
        <f t="shared" ref="BC347" si="3147">AY347/AX347</f>
        <v>1.2026655441788254E-4</v>
      </c>
      <c r="BD347">
        <f t="shared" si="1929"/>
        <v>-1.3157894736842105E-2</v>
      </c>
      <c r="BE347">
        <f t="shared" ref="BE347" si="3148">SUM(AT341:AT347)/SUM(AS341:AS347)</f>
        <v>4.2799102666156663E-2</v>
      </c>
      <c r="BF347">
        <f t="shared" ref="BF347" si="3149">SUM(AT334:AT347)/SUM(AS334:AS347)</f>
        <v>3.8603219696969698E-2</v>
      </c>
      <c r="BG347">
        <f t="shared" ref="BG347" si="3150">SUM(AW341:AW347)/SUM(AV341:AV347)</f>
        <v>2.591283863368669E-2</v>
      </c>
      <c r="BH347">
        <f t="shared" ref="BH347" si="3151">SUM(AY341:AY347)/SUM(AX341:AX347)</f>
        <v>2.796725784447476E-2</v>
      </c>
      <c r="BI347">
        <f t="shared" ref="BI347" si="3152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0">
        <v>279296</v>
      </c>
      <c r="BR347" s="20">
        <v>56108</v>
      </c>
      <c r="BS347" s="21">
        <f t="shared" si="2990"/>
        <v>1553027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0">
        <v>2052</v>
      </c>
      <c r="BZ347" s="20">
        <v>596</v>
      </c>
      <c r="CA347" s="21">
        <f t="shared" si="2992"/>
        <v>11410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0">
        <v>1138</v>
      </c>
      <c r="CH347" s="20">
        <v>438</v>
      </c>
      <c r="CI347" s="21">
        <f t="shared" si="2994"/>
        <v>6617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0">
        <v>14097</v>
      </c>
      <c r="CP347" s="20">
        <v>759</v>
      </c>
      <c r="CQ347" s="21">
        <f t="shared" si="2996"/>
        <v>66127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si="2963"/>
        <v>1555811</v>
      </c>
      <c r="C348">
        <f t="shared" ref="C348" si="3153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4">-(J348-J347)+L348</f>
        <v>11</v>
      </c>
      <c r="N348" s="7">
        <f t="shared" ref="N348" si="3155">B348-C348</f>
        <v>1219847</v>
      </c>
      <c r="O348" s="4">
        <f t="shared" ref="O348" si="3156">C348/B348</f>
        <v>0.21594139648067792</v>
      </c>
      <c r="R348">
        <f t="shared" ref="R348" si="3157">C348-C347</f>
        <v>560</v>
      </c>
      <c r="S348">
        <f t="shared" ref="S348" si="3158">N348-N347</f>
        <v>2224</v>
      </c>
      <c r="T348" s="8">
        <f t="shared" ref="T348" si="3159">R348/V348</f>
        <v>0.20114942528735633</v>
      </c>
      <c r="U348" s="8">
        <f t="shared" ref="U348" si="3160">SUM(R342:R348)/SUM(V342:V348)</f>
        <v>0.19588643663869029</v>
      </c>
      <c r="V348">
        <f t="shared" ref="V348" si="3161">B348-B347</f>
        <v>2784</v>
      </c>
      <c r="W348">
        <f t="shared" ref="W348" si="3162">C348-D348-E348</f>
        <v>15748</v>
      </c>
      <c r="X348" s="3">
        <f t="shared" ref="X348" si="3163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4">Z348-AC348-AF348</f>
        <v>110</v>
      </c>
      <c r="AJ348">
        <f t="shared" ref="AJ348" si="3165">AA348-AD348-AG348</f>
        <v>41</v>
      </c>
      <c r="AK348">
        <f t="shared" ref="AK348" si="3166">AB348-AE348-AH348</f>
        <v>471</v>
      </c>
      <c r="AL348">
        <v>3</v>
      </c>
      <c r="AM348">
        <v>3</v>
      </c>
      <c r="AN348">
        <v>11</v>
      </c>
      <c r="AS348">
        <f t="shared" ref="AS348" si="3167">BM348-BM347</f>
        <v>13988</v>
      </c>
      <c r="AT348">
        <f t="shared" ref="AT348" si="3168">BN348-BN347</f>
        <v>586</v>
      </c>
      <c r="AU348">
        <f t="shared" ref="AU348" si="3169">AT348/AS348</f>
        <v>4.1893051186731485E-2</v>
      </c>
      <c r="AV348">
        <f t="shared" ref="AV348" si="3170">BU348-BU347</f>
        <v>388</v>
      </c>
      <c r="AW348">
        <f t="shared" ref="AW348" si="3171">BV348-BV347</f>
        <v>14</v>
      </c>
      <c r="AX348">
        <f t="shared" ref="AX348" si="3172">CK348-CK347</f>
        <v>500</v>
      </c>
      <c r="AY348">
        <f t="shared" ref="AY348" si="3173">CL348-CL347</f>
        <v>6</v>
      </c>
      <c r="AZ348">
        <f t="shared" ref="AZ348" si="3174">CC348-CC347</f>
        <v>135</v>
      </c>
      <c r="BA348">
        <f t="shared" ref="BA348" si="3175">CD348-CD347</f>
        <v>3</v>
      </c>
      <c r="BB348">
        <f t="shared" ref="BB348" si="3176">AW348/AV348</f>
        <v>3.608247422680412E-2</v>
      </c>
      <c r="BC348">
        <f t="shared" ref="BC348" si="3177">AY348/AX348</f>
        <v>1.2E-2</v>
      </c>
      <c r="BD348">
        <f t="shared" si="1929"/>
        <v>2.2222222222222223E-2</v>
      </c>
      <c r="BE348">
        <f t="shared" ref="BE348" si="3178">SUM(AT342:AT348)/SUM(AS342:AS348)</f>
        <v>4.2807810766247366E-2</v>
      </c>
      <c r="BF348">
        <f t="shared" ref="BF348" si="3179">SUM(AT335:AT348)/SUM(AS335:AS348)</f>
        <v>3.840652848799108E-2</v>
      </c>
      <c r="BG348">
        <f t="shared" ref="BG348" si="3180">SUM(AW342:AW348)/SUM(AV342:AV348)</f>
        <v>3.1971580817051509E-2</v>
      </c>
      <c r="BH348">
        <f t="shared" ref="BH348" si="3181">SUM(AY342:AY348)/SUM(AX342:AX348)</f>
        <v>2.5900635742877324E-2</v>
      </c>
      <c r="BI348">
        <f t="shared" ref="BI348" si="318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0">
        <v>279731</v>
      </c>
      <c r="BR348" s="20">
        <v>56233</v>
      </c>
      <c r="BS348" s="21">
        <f t="shared" si="2990"/>
        <v>1555811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0">
        <v>2062</v>
      </c>
      <c r="BZ348" s="20">
        <v>600</v>
      </c>
      <c r="CA348" s="21">
        <f t="shared" si="2992"/>
        <v>11443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0">
        <v>1138</v>
      </c>
      <c r="CH348" s="20">
        <v>438</v>
      </c>
      <c r="CI348" s="21">
        <f t="shared" si="2994"/>
        <v>6625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0">
        <v>14105</v>
      </c>
      <c r="CP348" s="20">
        <v>758</v>
      </c>
      <c r="CQ348" s="21">
        <f t="shared" si="2996"/>
        <v>66209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si="2963"/>
        <v>1557901</v>
      </c>
      <c r="C349">
        <f t="shared" ref="C349" si="3183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4">-(J349-J348)+L349</f>
        <v>5</v>
      </c>
      <c r="N349" s="7">
        <f t="shared" ref="N349" si="3185">B349-C349</f>
        <v>1221591</v>
      </c>
      <c r="O349" s="4">
        <f t="shared" ref="O349" si="3186">C349/B349</f>
        <v>0.21587379429116485</v>
      </c>
      <c r="R349">
        <f t="shared" ref="R349" si="3187">C349-C348</f>
        <v>346</v>
      </c>
      <c r="S349">
        <f t="shared" ref="S349" si="3188">N349-N348</f>
        <v>1744</v>
      </c>
      <c r="T349" s="8">
        <f t="shared" ref="T349" si="3189">R349/V349</f>
        <v>0.16555023923444975</v>
      </c>
      <c r="U349" s="8">
        <f t="shared" ref="U349" si="3190">SUM(R343:R349)/SUM(V343:V349)</f>
        <v>0.19223051196295343</v>
      </c>
      <c r="V349">
        <f t="shared" ref="V349" si="3191">B349-B348</f>
        <v>2090</v>
      </c>
      <c r="W349">
        <f t="shared" ref="W349" si="3192">C349-D349-E349</f>
        <v>15707</v>
      </c>
      <c r="X349" s="3">
        <f t="shared" ref="X349" si="3193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4">Z349-AC349-AF349</f>
        <v>120</v>
      </c>
      <c r="AJ349">
        <f t="shared" ref="AJ349" si="3195">AA349-AD349-AG349</f>
        <v>41</v>
      </c>
      <c r="AK349">
        <f t="shared" ref="AK349" si="3196">AB349-AE349-AH349</f>
        <v>474</v>
      </c>
      <c r="AL349">
        <v>4</v>
      </c>
      <c r="AM349">
        <v>4</v>
      </c>
      <c r="AN349">
        <v>14</v>
      </c>
      <c r="AS349">
        <f t="shared" ref="AS349" si="3197">BM349-BM348</f>
        <v>6630</v>
      </c>
      <c r="AT349">
        <f t="shared" ref="AT349" si="3198">BN349-BN348</f>
        <v>390</v>
      </c>
      <c r="AU349">
        <f t="shared" ref="AU349" si="3199">AT349/AS349</f>
        <v>5.8823529411764705E-2</v>
      </c>
      <c r="AV349">
        <f t="shared" ref="AV349" si="3200">BU349-BU348</f>
        <v>41</v>
      </c>
      <c r="AW349">
        <f t="shared" ref="AW349" si="3201">BV349-BV348</f>
        <v>7</v>
      </c>
      <c r="AX349">
        <f t="shared" ref="AX349" si="3202">CK349-CK348</f>
        <v>280</v>
      </c>
      <c r="AY349">
        <f t="shared" ref="AY349" si="3203">CL349-CL348</f>
        <v>7</v>
      </c>
      <c r="AZ349">
        <f t="shared" ref="AZ349" si="3204">CC349-CC348</f>
        <v>60</v>
      </c>
      <c r="BA349">
        <f t="shared" ref="BA349" si="3205">CD349-CD348</f>
        <v>2</v>
      </c>
      <c r="BB349">
        <f t="shared" ref="BB349" si="3206">AW349/AV349</f>
        <v>0.17073170731707318</v>
      </c>
      <c r="BC349">
        <f t="shared" ref="BC349" si="3207">AY349/AX349</f>
        <v>2.5000000000000001E-2</v>
      </c>
      <c r="BD349">
        <f t="shared" si="1929"/>
        <v>3.3333333333333333E-2</v>
      </c>
      <c r="BE349">
        <f t="shared" ref="BE349" si="3208">SUM(AT343:AT349)/SUM(AS343:AS349)</f>
        <v>4.2226487523992322E-2</v>
      </c>
      <c r="BF349">
        <f t="shared" ref="BF349" si="3209">SUM(AT336:AT349)/SUM(AS336:AS349)</f>
        <v>3.7838070258416824E-2</v>
      </c>
      <c r="BG349">
        <f t="shared" ref="BG349" si="3210">SUM(AW343:AW349)/SUM(AV343:AV349)</f>
        <v>3.7785588752196834E-2</v>
      </c>
      <c r="BH349">
        <f t="shared" ref="BH349" si="3211">SUM(AY343:AY349)/SUM(AX343:AX349)</f>
        <v>2.5114706592610482E-2</v>
      </c>
      <c r="BI349">
        <f t="shared" ref="BI349" si="3212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0">
        <v>280019</v>
      </c>
      <c r="BR349" s="20">
        <v>56291</v>
      </c>
      <c r="BS349" s="21">
        <f t="shared" si="2990"/>
        <v>1557901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0">
        <v>2066</v>
      </c>
      <c r="BZ349" s="20">
        <v>600</v>
      </c>
      <c r="CA349" s="21">
        <f t="shared" si="2992"/>
        <v>11457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0">
        <v>1140</v>
      </c>
      <c r="CH349" s="20">
        <v>438</v>
      </c>
      <c r="CI349" s="21">
        <f t="shared" si="2994"/>
        <v>6634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0">
        <v>14114</v>
      </c>
      <c r="CP349" s="20">
        <v>759</v>
      </c>
      <c r="CQ349" s="21">
        <f t="shared" si="2996"/>
        <v>66277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si="2963"/>
        <v>1559180</v>
      </c>
      <c r="C350">
        <f t="shared" ref="C350" si="3213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4">-(J350-J349)+L350</f>
        <v>7</v>
      </c>
      <c r="N350" s="7">
        <f t="shared" ref="N350" si="3215">B350-C350</f>
        <v>1222676</v>
      </c>
      <c r="O350" s="4">
        <f t="shared" ref="O350" si="3216">C350/B350</f>
        <v>0.2158211367513693</v>
      </c>
      <c r="R350">
        <f t="shared" ref="R350" si="3217">C350-C349</f>
        <v>194</v>
      </c>
      <c r="S350">
        <f t="shared" ref="S350" si="3218">N350-N349</f>
        <v>1085</v>
      </c>
      <c r="T350" s="8">
        <f t="shared" ref="T350" si="3219">R350/V350</f>
        <v>0.15168100078186084</v>
      </c>
      <c r="U350" s="8">
        <f t="shared" ref="U350" si="3220">SUM(R344:R350)/SUM(V344:V350)</f>
        <v>0.18972675485179105</v>
      </c>
      <c r="V350">
        <f t="shared" ref="V350" si="3221">B350-B349</f>
        <v>1279</v>
      </c>
      <c r="W350">
        <f t="shared" ref="W350" si="3222">C350-D350-E350</f>
        <v>15588</v>
      </c>
      <c r="X350" s="3">
        <f t="shared" ref="X350" si="3223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4">Z350-AC350-AF350</f>
        <v>120</v>
      </c>
      <c r="AJ350">
        <f t="shared" ref="AJ350" si="3225">AA350-AD350-AG350</f>
        <v>43</v>
      </c>
      <c r="AK350">
        <f t="shared" ref="AK350" si="3226">AB350-AE350-AH350</f>
        <v>477</v>
      </c>
      <c r="AL350">
        <v>4</v>
      </c>
      <c r="AM350">
        <v>4</v>
      </c>
      <c r="AN350">
        <v>15</v>
      </c>
      <c r="AS350">
        <f t="shared" ref="AS350" si="3227">BM350-BM349</f>
        <v>4734</v>
      </c>
      <c r="AT350">
        <f t="shared" ref="AT350" si="3228">BN350-BN349</f>
        <v>203</v>
      </c>
      <c r="AU350">
        <f t="shared" ref="AU350" si="3229">AT350/AS350</f>
        <v>4.2881284326151244E-2</v>
      </c>
      <c r="AV350">
        <f t="shared" ref="AV350" si="3230">BU350-BU349</f>
        <v>36</v>
      </c>
      <c r="AW350">
        <f t="shared" ref="AW350" si="3231">BV350-BV349</f>
        <v>0</v>
      </c>
      <c r="AX350">
        <f t="shared" ref="AX350" si="3232">CK350-CK349</f>
        <v>255</v>
      </c>
      <c r="AY350">
        <f t="shared" ref="AY350" si="3233">CL350-CL349</f>
        <v>12</v>
      </c>
      <c r="AZ350">
        <f t="shared" ref="AZ350" si="3234">CC350-CC349</f>
        <v>27</v>
      </c>
      <c r="BA350">
        <f t="shared" ref="BA350" si="3235">CD350-CD349</f>
        <v>1</v>
      </c>
      <c r="BB350">
        <f t="shared" ref="BB350" si="3236">AW350/AV350</f>
        <v>0</v>
      </c>
      <c r="BC350">
        <f t="shared" ref="BC350" si="3237">AY350/AX350</f>
        <v>4.7058823529411764E-2</v>
      </c>
      <c r="BD350">
        <f t="shared" si="1929"/>
        <v>3.7037037037037035E-2</v>
      </c>
      <c r="BE350">
        <f t="shared" ref="BE350" si="3238">SUM(AT344:AT350)/SUM(AS344:AS350)</f>
        <v>4.2257142574590331E-2</v>
      </c>
      <c r="BF350">
        <f t="shared" ref="BF350" si="3239">SUM(AT337:AT350)/SUM(AS337:AS350)</f>
        <v>3.7776112206462945E-2</v>
      </c>
      <c r="BG350">
        <f t="shared" ref="BG350" si="3240">SUM(AW344:AW350)/SUM(AV344:AV350)</f>
        <v>3.8360941586748042E-2</v>
      </c>
      <c r="BH350">
        <f t="shared" ref="BH350" si="3241">SUM(AY344:AY350)/SUM(AX344:AX350)</f>
        <v>2.7309427689384946E-2</v>
      </c>
      <c r="BI350">
        <f t="shared" ref="BI350" si="3242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0">
        <v>280195</v>
      </c>
      <c r="BR350" s="20">
        <v>56309</v>
      </c>
      <c r="BS350" s="21">
        <f t="shared" si="2990"/>
        <v>1559180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0">
        <v>2070</v>
      </c>
      <c r="BZ350" s="20">
        <v>600</v>
      </c>
      <c r="CA350" s="21">
        <f t="shared" si="2992"/>
        <v>11464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0">
        <v>1141</v>
      </c>
      <c r="CH350" s="20">
        <v>438</v>
      </c>
      <c r="CI350" s="21">
        <f t="shared" si="2994"/>
        <v>6642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0">
        <v>14119</v>
      </c>
      <c r="CP350" s="20">
        <v>759</v>
      </c>
      <c r="CQ350" s="21">
        <f t="shared" si="2996"/>
        <v>66334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si="2963"/>
        <v>1561859</v>
      </c>
      <c r="C351">
        <f t="shared" ref="C351" si="3243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4">-(J351-J350)+L351</f>
        <v>4</v>
      </c>
      <c r="N351" s="7">
        <f t="shared" ref="N351" si="3245">B351-C351</f>
        <v>1224893</v>
      </c>
      <c r="O351" s="4">
        <f t="shared" ref="O351" si="3246">C351/B351</f>
        <v>0.21574674794587731</v>
      </c>
      <c r="R351">
        <f t="shared" ref="R351" si="3247">C351-C350</f>
        <v>462</v>
      </c>
      <c r="S351">
        <f t="shared" ref="S351" si="3248">N351-N350</f>
        <v>2217</v>
      </c>
      <c r="T351" s="8">
        <f t="shared" ref="T351" si="3249">R351/V351</f>
        <v>0.17245240761478164</v>
      </c>
      <c r="U351" s="8">
        <f t="shared" ref="U351" si="3250">SUM(R345:R351)/SUM(V345:V351)</f>
        <v>0.18831236897274634</v>
      </c>
      <c r="V351">
        <f t="shared" ref="V351" si="3251">B351-B350</f>
        <v>2679</v>
      </c>
      <c r="W351">
        <f t="shared" ref="W351" si="3252">C351-D351-E351</f>
        <v>14652</v>
      </c>
      <c r="X351" s="3">
        <f t="shared" ref="X351" si="3253">F351/W351</f>
        <v>1.4264264264264264E-2</v>
      </c>
      <c r="Y351">
        <f t="shared" ref="Y351" si="3254">E351-E350</f>
        <v>1</v>
      </c>
      <c r="Z351">
        <f>BY350+600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55">AA351-AD351-AG351</f>
        <v>37</v>
      </c>
      <c r="AK351">
        <f t="shared" ref="AK351" si="3256">AB351-AE351-AH351</f>
        <v>429</v>
      </c>
      <c r="AL351">
        <v>6</v>
      </c>
      <c r="AM351">
        <v>6</v>
      </c>
      <c r="AN351">
        <v>19</v>
      </c>
      <c r="AS351">
        <f t="shared" ref="AS351" si="3257">BM351-BM350</f>
        <v>14602</v>
      </c>
      <c r="AT351">
        <f t="shared" ref="AT351" si="3258">BN351-BN350</f>
        <v>522</v>
      </c>
      <c r="AU351">
        <f t="shared" ref="AU351" si="3259">AT351/AS351</f>
        <v>3.5748527598959044E-2</v>
      </c>
      <c r="AV351">
        <f t="shared" ref="AV351" si="3260">BU351-BU350</f>
        <v>239</v>
      </c>
      <c r="AW351">
        <f t="shared" ref="AW351" si="3261">BV351-BV350</f>
        <v>9</v>
      </c>
      <c r="AX351">
        <f t="shared" ref="AX351" si="3262">CK351-CK350</f>
        <v>811</v>
      </c>
      <c r="AY351">
        <f t="shared" ref="AY351" si="3263">CL351-CL350</f>
        <v>11</v>
      </c>
      <c r="AZ351">
        <f t="shared" ref="AZ351" si="3264">CC351-CC350</f>
        <v>69</v>
      </c>
      <c r="BA351">
        <f t="shared" ref="BA351" si="3265">CD351-CD350</f>
        <v>4</v>
      </c>
      <c r="BB351">
        <f t="shared" ref="BB351" si="3266">AW351/AV351</f>
        <v>3.7656903765690378E-2</v>
      </c>
      <c r="BC351">
        <f t="shared" ref="BC351" si="3267">AY351/AX351</f>
        <v>1.3563501849568433E-2</v>
      </c>
      <c r="BD351">
        <f t="shared" si="1929"/>
        <v>5.7971014492753624E-2</v>
      </c>
      <c r="BE351">
        <f t="shared" ref="BE351" si="3268">SUM(AT345:AT351)/SUM(AS345:AS351)</f>
        <v>4.2165757272463113E-2</v>
      </c>
      <c r="BF351">
        <f t="shared" ref="BF351" si="3269">SUM(AT338:AT351)/SUM(AS338:AS351)</f>
        <v>4.1700216129168965E-2</v>
      </c>
      <c r="BG351">
        <f t="shared" ref="BG351" si="3270">SUM(AW345:AW351)/SUM(AV345:AV351)</f>
        <v>4.0412725709372314E-2</v>
      </c>
      <c r="BH351">
        <f t="shared" ref="BH351" si="3271">SUM(AY345:AY351)/SUM(AX345:AX351)</f>
        <v>2.4766355140186914E-2</v>
      </c>
      <c r="BI351">
        <f t="shared" ref="BI351" si="3272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0">
        <v>280467</v>
      </c>
      <c r="BR351" s="20">
        <v>56499</v>
      </c>
      <c r="BS351" s="21">
        <f t="shared" si="2990"/>
        <v>1561859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0">
        <v>2074</v>
      </c>
      <c r="BZ351" s="20">
        <v>601</v>
      </c>
      <c r="CA351" s="21">
        <f t="shared" si="2992"/>
        <v>11493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0">
        <v>1143</v>
      </c>
      <c r="CH351" s="20">
        <v>440</v>
      </c>
      <c r="CI351" s="21">
        <f t="shared" si="2994"/>
        <v>6650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0">
        <v>14134</v>
      </c>
      <c r="CP351" s="20">
        <v>769</v>
      </c>
      <c r="CQ351" s="21">
        <f t="shared" si="2996"/>
        <v>66474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si="2963"/>
        <v>1565414</v>
      </c>
      <c r="C352">
        <f t="shared" ref="C352" si="3273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74">-(J352-J351)+L352</f>
        <v>12</v>
      </c>
      <c r="N352" s="7">
        <f t="shared" ref="N352" si="3275">B352-C352</f>
        <v>1227820</v>
      </c>
      <c r="O352" s="4">
        <f t="shared" ref="O352" si="3276">C352/B352</f>
        <v>0.21565796651876118</v>
      </c>
      <c r="R352">
        <f t="shared" ref="R352" si="3277">C352-C351</f>
        <v>628</v>
      </c>
      <c r="S352">
        <f t="shared" ref="S352" si="3278">N352-N351</f>
        <v>2927</v>
      </c>
      <c r="T352" s="8">
        <f t="shared" ref="T352" si="3279">R352/V352</f>
        <v>0.17665260196905766</v>
      </c>
      <c r="U352" s="8">
        <f t="shared" ref="U352" si="3280">SUM(R346:R352)/SUM(V346:V352)</f>
        <v>0.18358860992683826</v>
      </c>
      <c r="V352">
        <f t="shared" ref="V352" si="3281">B352-B351</f>
        <v>3555</v>
      </c>
      <c r="W352">
        <f t="shared" ref="W352" si="3282">C352-D352-E352</f>
        <v>14358</v>
      </c>
      <c r="X352" s="3">
        <f t="shared" ref="X352" si="3283">F352/W352</f>
        <v>1.3302688396712633E-2</v>
      </c>
      <c r="Y352">
        <f t="shared" ref="Y352" si="3284">E352-E351</f>
        <v>26</v>
      </c>
      <c r="Z352">
        <f t="shared" ref="Z352:Z353" si="3285">BY351+600</f>
        <v>2674</v>
      </c>
      <c r="AA352">
        <f t="shared" ref="AA352:AA353" si="3286">CJ351</f>
        <v>1583</v>
      </c>
      <c r="AB352">
        <f t="shared" ref="AB352:AB353" si="3287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88">Z352-AC352-AF352</f>
        <v>115</v>
      </c>
      <c r="AJ352">
        <f t="shared" ref="AJ352" si="3289">AA352-AD352-AG352</f>
        <v>38</v>
      </c>
      <c r="AK352">
        <f t="shared" ref="AK352" si="3290">AB352-AE352-AH352</f>
        <v>421</v>
      </c>
      <c r="AL352">
        <v>7</v>
      </c>
      <c r="AM352">
        <v>7</v>
      </c>
      <c r="AN352">
        <v>23</v>
      </c>
      <c r="AS352">
        <f t="shared" ref="AS352" si="3291">BM352-BM351</f>
        <v>19392</v>
      </c>
      <c r="AT352">
        <f t="shared" ref="AT352" si="3292">BN352-BN351</f>
        <v>700</v>
      </c>
      <c r="AU352">
        <f t="shared" ref="AU352" si="3293">AT352/AS352</f>
        <v>3.6097359735973597E-2</v>
      </c>
      <c r="AV352">
        <f t="shared" ref="AV352" si="3294">BU352-BU351</f>
        <v>202</v>
      </c>
      <c r="AW352">
        <f t="shared" ref="AW352" si="3295">BV352-BV351</f>
        <v>6</v>
      </c>
      <c r="AX352">
        <f t="shared" ref="AX352" si="3296">CK352-CK351</f>
        <v>766</v>
      </c>
      <c r="AY352">
        <f t="shared" ref="AY352" si="3297">CL352-CL351</f>
        <v>15</v>
      </c>
      <c r="AZ352">
        <f t="shared" ref="AZ352" si="3298">CC352-CC351</f>
        <v>113</v>
      </c>
      <c r="BA352">
        <f t="shared" ref="BA352" si="3299">CD352-CD351</f>
        <v>4</v>
      </c>
      <c r="BB352">
        <f t="shared" ref="BB352" si="3300">AW352/AV352</f>
        <v>2.9702970297029702E-2</v>
      </c>
      <c r="BC352">
        <f t="shared" ref="BC352" si="3301">AY352/AX352</f>
        <v>1.95822454308094E-2</v>
      </c>
      <c r="BD352">
        <f t="shared" si="1929"/>
        <v>3.5398230088495575E-2</v>
      </c>
      <c r="BE352">
        <f t="shared" ref="BE352" si="3302">SUM(AT346:AT352)/SUM(AS346:AS352)</f>
        <v>4.0914741309100264E-2</v>
      </c>
      <c r="BF352">
        <f t="shared" ref="BF352" si="3303">SUM(AT339:AT352)/SUM(AS339:AS352)</f>
        <v>4.1426351689447208E-2</v>
      </c>
      <c r="BG352">
        <f t="shared" ref="BG352" si="3304">SUM(AW346:AW352)/SUM(AV346:AV352)</f>
        <v>3.6846615252784917E-2</v>
      </c>
      <c r="BH352">
        <f t="shared" ref="BH352" si="3305">SUM(AY346:AY352)/SUM(AX346:AX352)</f>
        <v>5.3897024345285894E-4</v>
      </c>
      <c r="BI352">
        <f t="shared" ref="BI352" si="3306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0">
        <v>280943</v>
      </c>
      <c r="BR352" s="20">
        <v>56651</v>
      </c>
      <c r="BS352" s="21">
        <f t="shared" si="2990"/>
        <v>1565414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0">
        <v>2081</v>
      </c>
      <c r="BZ352" s="20">
        <v>603</v>
      </c>
      <c r="CA352" s="21">
        <f t="shared" si="2992"/>
        <v>11517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0">
        <v>1146</v>
      </c>
      <c r="CH352" s="20">
        <v>440</v>
      </c>
      <c r="CI352" s="21">
        <f t="shared" si="2994"/>
        <v>6660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0">
        <v>14144</v>
      </c>
      <c r="CP352" s="20">
        <v>762</v>
      </c>
      <c r="CQ352" s="21">
        <f t="shared" si="2996"/>
        <v>66579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si="2963"/>
        <v>1568803</v>
      </c>
      <c r="C353">
        <f t="shared" ref="C353" si="3307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08">-(J353-J352)+L353</f>
        <v>8</v>
      </c>
      <c r="N353" s="7">
        <f t="shared" ref="N353" si="3309">B353-C353</f>
        <v>1230642</v>
      </c>
      <c r="O353" s="4">
        <f t="shared" ref="O353" si="3310">C353/B353</f>
        <v>0.21555351436732337</v>
      </c>
      <c r="R353">
        <f t="shared" ref="R353" si="3311">C353-C352</f>
        <v>567</v>
      </c>
      <c r="S353">
        <f t="shared" ref="S353" si="3312">N353-N352</f>
        <v>2822</v>
      </c>
      <c r="T353" s="8">
        <f t="shared" ref="T353" si="3313">R353/V353</f>
        <v>0.16730598996754203</v>
      </c>
      <c r="U353" s="8">
        <f t="shared" ref="U353" si="3314">SUM(R347:R353)/SUM(V347:V353)</f>
        <v>0.18115015974440896</v>
      </c>
      <c r="V353">
        <f t="shared" ref="V353" si="3315">B353-B352</f>
        <v>3389</v>
      </c>
      <c r="W353">
        <f t="shared" ref="W353" si="3316">C353-D353-E353</f>
        <v>14086</v>
      </c>
      <c r="X353" s="3">
        <f t="shared" ref="X353" si="3317">F353/W353</f>
        <v>1.3062615362771547E-2</v>
      </c>
      <c r="Y353">
        <f t="shared" ref="Y353" si="3318">E353-E352</f>
        <v>3</v>
      </c>
      <c r="Z353">
        <f t="shared" si="3285"/>
        <v>2681</v>
      </c>
      <c r="AA353">
        <f t="shared" si="3286"/>
        <v>1586</v>
      </c>
      <c r="AB353">
        <f t="shared" si="3287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19">Z353-AC353-AF353</f>
        <v>122</v>
      </c>
      <c r="AJ353">
        <f t="shared" ref="AJ353" si="3320">AA353-AD353-AG353</f>
        <v>41</v>
      </c>
      <c r="AK353">
        <f t="shared" ref="AK353" si="3321">AB353-AE353-AH353</f>
        <v>424</v>
      </c>
      <c r="AL353">
        <v>7</v>
      </c>
      <c r="AM353">
        <v>7</v>
      </c>
      <c r="AN353">
        <v>23</v>
      </c>
      <c r="AS353">
        <f t="shared" ref="AS353" si="3322">BM353-BM352</f>
        <v>16963</v>
      </c>
      <c r="AT353">
        <f t="shared" ref="AT353" si="3323">BN353-BN352</f>
        <v>603</v>
      </c>
      <c r="AU353">
        <f t="shared" ref="AU353" si="3324">AT353/AS353</f>
        <v>3.5547957318870484E-2</v>
      </c>
      <c r="AV353">
        <f t="shared" ref="AV353" si="3325">BU353-BU352</f>
        <v>214</v>
      </c>
      <c r="AW353">
        <f t="shared" ref="AW353" si="3326">BV353-BV352</f>
        <v>5</v>
      </c>
      <c r="AX353">
        <f t="shared" ref="AX353" si="3327">CK353-CK352</f>
        <v>870</v>
      </c>
      <c r="AY353">
        <f t="shared" ref="AY353" si="3328">CL353-CL352</f>
        <v>32</v>
      </c>
      <c r="AZ353">
        <f t="shared" ref="AZ353" si="3329">CC353-CC352</f>
        <v>136</v>
      </c>
      <c r="BA353">
        <f t="shared" ref="BA353" si="3330">CD353-CD352</f>
        <v>1</v>
      </c>
      <c r="BB353">
        <f t="shared" ref="BB353" si="3331">AW353/AV353</f>
        <v>2.336448598130841E-2</v>
      </c>
      <c r="BC353">
        <f t="shared" ref="BC353" si="3332">AY353/AX353</f>
        <v>3.6781609195402298E-2</v>
      </c>
      <c r="BD353">
        <f t="shared" si="1929"/>
        <v>7.3529411764705881E-3</v>
      </c>
      <c r="BE353">
        <f t="shared" ref="BE353" si="3333">SUM(AT347:AT353)/SUM(AS347:AS353)</f>
        <v>4.0276353430129003E-2</v>
      </c>
      <c r="BF353">
        <f t="shared" ref="BF353" si="3334">SUM(AT340:AT353)/SUM(AS340:AS353)</f>
        <v>4.062889002792975E-2</v>
      </c>
      <c r="BG353">
        <f t="shared" ref="BG353" si="3335">SUM(AW347:AW353)/SUM(AV347:AV353)</f>
        <v>3.8399999999999997E-2</v>
      </c>
      <c r="BH353">
        <f t="shared" ref="BH353" si="3336">SUM(AY347:AY353)/SUM(AX347:AX353)</f>
        <v>5.6327752415387671E-4</v>
      </c>
      <c r="BI353">
        <f t="shared" ref="BI353" si="333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0">
        <v>281328</v>
      </c>
      <c r="BR353" s="20">
        <v>56833</v>
      </c>
      <c r="BS353" s="21">
        <f t="shared" si="2990"/>
        <v>1568803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0">
        <v>2083</v>
      </c>
      <c r="BZ353" s="20">
        <v>606</v>
      </c>
      <c r="CA353" s="21">
        <f t="shared" si="2992"/>
        <v>11545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0">
        <v>1148</v>
      </c>
      <c r="CH353" s="20">
        <v>440</v>
      </c>
      <c r="CI353" s="21">
        <f t="shared" si="2994"/>
        <v>6677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0">
        <v>14163</v>
      </c>
      <c r="CP353" s="20">
        <v>765</v>
      </c>
      <c r="CQ353" s="21">
        <f t="shared" si="2996"/>
        <v>66686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si="2963"/>
        <v>1572001</v>
      </c>
      <c r="C354">
        <f t="shared" ref="C354" si="3338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39">-(J354-J353)+L354</f>
        <v>9</v>
      </c>
      <c r="N354" s="7">
        <f t="shared" ref="N354" si="3340">B354-C354</f>
        <v>1233330</v>
      </c>
      <c r="O354" s="4">
        <f t="shared" ref="O354" si="3341">C354/B354</f>
        <v>0.21543943038204175</v>
      </c>
      <c r="R354">
        <f t="shared" ref="R354" si="3342">C354-C353</f>
        <v>510</v>
      </c>
      <c r="S354">
        <f t="shared" ref="S354" si="3343">N354-N353</f>
        <v>2688</v>
      </c>
      <c r="T354" s="8">
        <f t="shared" ref="T354" si="3344">R354/V354</f>
        <v>0.15947467166979362</v>
      </c>
      <c r="U354" s="8">
        <f t="shared" ref="U354" si="3345">SUM(R348:R354)/SUM(V348:V354)</f>
        <v>0.17218298724570466</v>
      </c>
      <c r="V354">
        <f t="shared" ref="V354" si="3346">B354-B353</f>
        <v>3198</v>
      </c>
      <c r="W354">
        <f t="shared" ref="W354" si="3347">C354-D354-E354</f>
        <v>14129</v>
      </c>
      <c r="X354" s="3">
        <f t="shared" ref="X354" si="3348">F354/W354</f>
        <v>1.2456649444405124E-2</v>
      </c>
      <c r="Y354">
        <f t="shared" ref="Y354" si="3349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0">Z354-AC354-AF354</f>
        <v>121</v>
      </c>
      <c r="AJ354">
        <f t="shared" ref="AJ354" si="3351">AA354-AD354-AG354</f>
        <v>40</v>
      </c>
      <c r="AK354">
        <f t="shared" ref="AK354" si="3352">AB354-AE354-AH354</f>
        <v>401</v>
      </c>
      <c r="AL354">
        <v>7</v>
      </c>
      <c r="AM354">
        <v>7</v>
      </c>
      <c r="AN354">
        <v>25</v>
      </c>
      <c r="AS354">
        <f t="shared" ref="AS354" si="3353">BM354-BM353</f>
        <v>16237</v>
      </c>
      <c r="AT354">
        <f t="shared" ref="AT354" si="3354">BN354-BN353</f>
        <v>557</v>
      </c>
      <c r="AU354">
        <f t="shared" ref="AU354" si="3355">AT354/AS354</f>
        <v>3.4304366570179219E-2</v>
      </c>
      <c r="AV354">
        <f t="shared" ref="AV354" si="3356">BU354-BU353</f>
        <v>263</v>
      </c>
      <c r="AW354">
        <f t="shared" ref="AW354" si="3357">BV354-BV353</f>
        <v>12</v>
      </c>
      <c r="AX354">
        <f t="shared" ref="AX354" si="3358">CK354-CK353</f>
        <v>408</v>
      </c>
      <c r="AY354">
        <f t="shared" ref="AY354" si="3359">CL354-CL353</f>
        <v>9</v>
      </c>
      <c r="AZ354">
        <f t="shared" ref="AZ354" si="3360">CC354-CC353</f>
        <v>167</v>
      </c>
      <c r="BA354">
        <f t="shared" ref="BA354" si="3361">CD354-CD353</f>
        <v>1</v>
      </c>
      <c r="BB354">
        <f t="shared" ref="BB354" si="3362">AW354/AV354</f>
        <v>4.5627376425855515E-2</v>
      </c>
      <c r="BC354">
        <f t="shared" ref="BC354" si="3363">AY354/AX354</f>
        <v>2.2058823529411766E-2</v>
      </c>
      <c r="BD354">
        <f t="shared" si="1929"/>
        <v>5.9880239520958087E-3</v>
      </c>
      <c r="BE354">
        <f t="shared" ref="BE354" si="3364">SUM(AT348:AT354)/SUM(AS348:AS354)</f>
        <v>3.8478162211224687E-2</v>
      </c>
      <c r="BF354">
        <f t="shared" ref="BF354" si="3365">SUM(AT341:AT354)/SUM(AS341:AS354)</f>
        <v>4.0686401411687632E-2</v>
      </c>
      <c r="BG354">
        <f t="shared" ref="BG354" si="3366">SUM(AW348:AW354)/SUM(AV348:AV354)</f>
        <v>3.8322487346348515E-2</v>
      </c>
      <c r="BH354">
        <f t="shared" ref="BH354" si="3367">SUM(AY348:AY354)/SUM(AX348:AX354)</f>
        <v>2.365038560411311E-2</v>
      </c>
      <c r="BI354">
        <f t="shared" ref="BI354" si="3368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0">
        <v>281706</v>
      </c>
      <c r="BR354" s="20">
        <v>56965</v>
      </c>
      <c r="BS354" s="21">
        <f t="shared" si="2990"/>
        <v>1572001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0">
        <v>2087</v>
      </c>
      <c r="BZ354" s="20">
        <v>611</v>
      </c>
      <c r="CA354" s="21">
        <f t="shared" si="2992"/>
        <v>11573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0">
        <v>1148</v>
      </c>
      <c r="CH354" s="20">
        <v>442</v>
      </c>
      <c r="CI354" s="21">
        <f t="shared" si="2994"/>
        <v>6694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0">
        <v>14180</v>
      </c>
      <c r="CP354" s="20">
        <v>765</v>
      </c>
      <c r="CQ354" s="21">
        <f t="shared" si="2996"/>
        <v>66776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si="2963"/>
        <v>1575066</v>
      </c>
      <c r="C355">
        <f t="shared" ref="C355" si="3369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0">-(J355-J354)+L355</f>
        <v>6</v>
      </c>
      <c r="N355" s="7">
        <f t="shared" ref="N355" si="3371">B355-C355</f>
        <v>1235857</v>
      </c>
      <c r="O355" s="4">
        <f t="shared" ref="O355" si="3372">C355/B355</f>
        <v>0.21536176896714168</v>
      </c>
      <c r="R355">
        <f t="shared" ref="R355" si="3373">C355-C354</f>
        <v>538</v>
      </c>
      <c r="S355">
        <f t="shared" ref="S355" si="3374">N355-N354</f>
        <v>2527</v>
      </c>
      <c r="T355" s="8">
        <f t="shared" ref="T355" si="3375">R355/V355</f>
        <v>0.17553017944535074</v>
      </c>
      <c r="U355" s="8">
        <f t="shared" ref="U355" si="3376">SUM(R349:R355)/SUM(V349:V355)</f>
        <v>0.16852765515450532</v>
      </c>
      <c r="V355">
        <f t="shared" ref="V355" si="3377">B355-B354</f>
        <v>3065</v>
      </c>
      <c r="W355">
        <f t="shared" ref="W355" si="3378">C355-D355-E355</f>
        <v>13878</v>
      </c>
      <c r="X355" s="3">
        <f t="shared" ref="X355" si="3379">F355/W355</f>
        <v>1.2249603689292406E-2</v>
      </c>
      <c r="Y355">
        <f t="shared" ref="Y355" si="3380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81">Z355-AC355-AF355</f>
        <v>121</v>
      </c>
      <c r="AJ355">
        <f t="shared" ref="AJ355" si="3382">AA355-AD355-AG355</f>
        <v>40</v>
      </c>
      <c r="AK355">
        <f t="shared" ref="AK355" si="3383">AB355-AE355-AH355</f>
        <v>393</v>
      </c>
      <c r="AL355">
        <v>7</v>
      </c>
      <c r="AM355">
        <v>7</v>
      </c>
      <c r="AN355">
        <v>27</v>
      </c>
      <c r="AS355">
        <f t="shared" ref="AS355" si="3384">BM355-BM354</f>
        <v>15104</v>
      </c>
      <c r="AT355">
        <f t="shared" ref="AT355" si="3385">BN355-BN354</f>
        <v>578</v>
      </c>
      <c r="AU355">
        <f t="shared" ref="AU355" si="3386">AT355/AS355</f>
        <v>3.8268008474576273E-2</v>
      </c>
      <c r="AV355">
        <f t="shared" ref="AV355" si="3387">BU355-BU354</f>
        <v>167</v>
      </c>
      <c r="AW355">
        <f t="shared" ref="AW355" si="3388">BV355-BV354</f>
        <v>7</v>
      </c>
      <c r="AX355">
        <f t="shared" ref="AX355" si="3389">CK355-CK354</f>
        <v>902</v>
      </c>
      <c r="AY355">
        <f t="shared" ref="AY355" si="3390">CL355-CL354</f>
        <v>17</v>
      </c>
      <c r="AZ355">
        <f t="shared" ref="AZ355" si="3391">CC355-CC354</f>
        <v>161</v>
      </c>
      <c r="BA355">
        <f t="shared" ref="BA355" si="3392">CD355-CD354</f>
        <v>3</v>
      </c>
      <c r="BB355">
        <f t="shared" ref="BB355" si="3393">AW355/AV355</f>
        <v>4.1916167664670656E-2</v>
      </c>
      <c r="BC355">
        <f t="shared" ref="BC355" si="3394">AY355/AX355</f>
        <v>1.8847006651884702E-2</v>
      </c>
      <c r="BD355">
        <f t="shared" si="1929"/>
        <v>1.8633540372670808E-2</v>
      </c>
      <c r="BE355">
        <f t="shared" ref="BE355" si="3395">SUM(AT349:AT355)/SUM(AS349:AS355)</f>
        <v>3.7934274305481415E-2</v>
      </c>
      <c r="BF355">
        <f t="shared" ref="BF355" si="3396">SUM(AT342:AT355)/SUM(AS342:AS355)</f>
        <v>4.0406537852524814E-2</v>
      </c>
      <c r="BG355">
        <f t="shared" ref="BG355" si="3397">SUM(AW349:AW355)/SUM(AV349:AV355)</f>
        <v>3.9586919104991396E-2</v>
      </c>
      <c r="BH355">
        <f t="shared" ref="BH355" si="3398">SUM(AY349:AY355)/SUM(AX349:AX355)</f>
        <v>2.3998136067101584E-2</v>
      </c>
      <c r="BI355">
        <f t="shared" ref="BI355" si="3399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0">
        <v>282082</v>
      </c>
      <c r="BR355" s="20">
        <v>57127</v>
      </c>
      <c r="BS355" s="21">
        <f t="shared" si="2990"/>
        <v>1575066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0">
        <v>2092</v>
      </c>
      <c r="BZ355" s="20">
        <v>612</v>
      </c>
      <c r="CA355" s="21">
        <f t="shared" si="2992"/>
        <v>11599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0">
        <v>1149</v>
      </c>
      <c r="CH355" s="20">
        <v>444</v>
      </c>
      <c r="CI355" s="21">
        <f t="shared" si="2994"/>
        <v>6709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0">
        <v>14194</v>
      </c>
      <c r="CP355" s="20">
        <v>768</v>
      </c>
      <c r="CQ355" s="21">
        <f t="shared" si="2996"/>
        <v>66808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si="2963"/>
        <v>1576999</v>
      </c>
      <c r="C356">
        <f t="shared" ref="C356" si="340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01">-(J356-J355)+L356</f>
        <v>11</v>
      </c>
      <c r="N356" s="7">
        <f t="shared" ref="N356" si="3402">B356-C356</f>
        <v>1237453</v>
      </c>
      <c r="O356" s="4">
        <f t="shared" ref="O356" si="3403">C356/B356</f>
        <v>0.21531148719815293</v>
      </c>
      <c r="R356">
        <f t="shared" ref="R356" si="3404">C356-C355</f>
        <v>337</v>
      </c>
      <c r="S356">
        <f t="shared" ref="S356" si="3405">N356-N355</f>
        <v>1596</v>
      </c>
      <c r="T356" s="8">
        <f t="shared" ref="T356" si="3406">R356/V356</f>
        <v>0.17434040351784791</v>
      </c>
      <c r="U356" s="8">
        <f t="shared" ref="U356" si="3407">SUM(R350:R356)/SUM(V350:V356)</f>
        <v>0.16944182636925331</v>
      </c>
      <c r="V356">
        <f t="shared" ref="V356" si="3408">B356-B355</f>
        <v>1933</v>
      </c>
      <c r="W356">
        <f t="shared" ref="W356" si="3409">C356-D356-E356</f>
        <v>13939</v>
      </c>
      <c r="X356" s="3">
        <f t="shared" ref="X356" si="3410">F356/W356</f>
        <v>1.1980773369682186E-2</v>
      </c>
      <c r="Y356">
        <f t="shared" ref="Y356" si="341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12">Z356-AC356-AF356</f>
        <v>118</v>
      </c>
      <c r="AJ356">
        <f t="shared" ref="AJ356" si="3413">AA356-AD356-AG356</f>
        <v>38</v>
      </c>
      <c r="AK356">
        <f t="shared" ref="AK356" si="3414">AB356-AE356-AH356</f>
        <v>378</v>
      </c>
      <c r="AL356">
        <v>7</v>
      </c>
      <c r="AM356">
        <v>7</v>
      </c>
      <c r="AN356">
        <v>27</v>
      </c>
      <c r="AS356">
        <f t="shared" ref="AS356" si="3415">BM356-BM355</f>
        <v>6877</v>
      </c>
      <c r="AT356">
        <f t="shared" ref="AT356" si="3416">BN356-BN355</f>
        <v>418</v>
      </c>
      <c r="AU356">
        <f t="shared" ref="AU356" si="3417">AT356/AS356</f>
        <v>6.0782317871164754E-2</v>
      </c>
      <c r="AV356">
        <f t="shared" ref="AV356" si="3418">BU356-BU355</f>
        <v>44</v>
      </c>
      <c r="AW356">
        <f t="shared" ref="AW356" si="3419">BV356-BV355</f>
        <v>4</v>
      </c>
      <c r="AX356">
        <f t="shared" ref="AX356" si="3420">CK356-CK355</f>
        <v>281</v>
      </c>
      <c r="AY356">
        <f t="shared" ref="AY356" si="3421">CL356-CL355</f>
        <v>13</v>
      </c>
      <c r="AZ356">
        <f t="shared" ref="AZ356" si="3422">CC356-CC355</f>
        <v>19</v>
      </c>
      <c r="BA356">
        <f t="shared" ref="BA356" si="3423">CD356-CD355</f>
        <v>0</v>
      </c>
      <c r="BB356">
        <f t="shared" ref="BB356" si="3424">AW356/AV356</f>
        <v>9.0909090909090912E-2</v>
      </c>
      <c r="BC356">
        <f t="shared" ref="BC356" si="3425">AY356/AX356</f>
        <v>4.6263345195729534E-2</v>
      </c>
      <c r="BD356">
        <f t="shared" si="1929"/>
        <v>0</v>
      </c>
      <c r="BE356">
        <f t="shared" ref="BE356" si="3426">SUM(AT350:AT356)/SUM(AS350:AS356)</f>
        <v>3.8132660341394328E-2</v>
      </c>
      <c r="BF356">
        <f t="shared" ref="BF356" si="3427">SUM(AT343:AT356)/SUM(AS343:AS356)</f>
        <v>4.0206207237222402E-2</v>
      </c>
      <c r="BG356">
        <f t="shared" ref="BG356" si="3428">SUM(AW350:AW356)/SUM(AV350:AV356)</f>
        <v>3.6909871244635191E-2</v>
      </c>
      <c r="BH356">
        <f t="shared" ref="BH356" si="3429">SUM(AY350:AY356)/SUM(AX350:AX356)</f>
        <v>2.5390170044258094E-2</v>
      </c>
      <c r="BI356">
        <f t="shared" ref="BI356" si="343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0">
        <v>282361</v>
      </c>
      <c r="BR356" s="20">
        <v>57185</v>
      </c>
      <c r="BS356" s="21">
        <f t="shared" si="2990"/>
        <v>1576999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0">
        <v>2093</v>
      </c>
      <c r="BZ356" s="20">
        <v>612</v>
      </c>
      <c r="CA356" s="21">
        <f t="shared" si="2992"/>
        <v>11607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0">
        <v>1149</v>
      </c>
      <c r="CH356" s="20">
        <v>444</v>
      </c>
      <c r="CI356" s="21">
        <f t="shared" si="2994"/>
        <v>6710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0">
        <v>14200</v>
      </c>
      <c r="CP356" s="20">
        <v>771</v>
      </c>
      <c r="CQ356" s="21">
        <f t="shared" si="2996"/>
        <v>66930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si="2963"/>
        <v>1578111</v>
      </c>
      <c r="C357">
        <f t="shared" ref="C357" si="3431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32">-(J357-J356)+L357</f>
        <v>6</v>
      </c>
      <c r="N357" s="7">
        <f t="shared" ref="N357" si="3433">B357-C357</f>
        <v>1238417</v>
      </c>
      <c r="O357" s="4">
        <f t="shared" ref="O357" si="3434">C357/B357</f>
        <v>0.21525355314043182</v>
      </c>
      <c r="R357">
        <f t="shared" ref="R357" si="3435">C357-C356</f>
        <v>148</v>
      </c>
      <c r="S357">
        <f t="shared" ref="S357" si="3436">N357-N356</f>
        <v>964</v>
      </c>
      <c r="T357" s="8">
        <f t="shared" ref="T357" si="3437">R357/V357</f>
        <v>0.13309352517985612</v>
      </c>
      <c r="U357" s="8">
        <f t="shared" ref="U357" si="3438">SUM(R351:R357)/SUM(V351:V357)</f>
        <v>0.168506682161534</v>
      </c>
      <c r="V357">
        <f t="shared" ref="V357" si="3439">B357-B356</f>
        <v>1112</v>
      </c>
      <c r="W357">
        <f t="shared" ref="W357" si="3440">C357-D357-E357</f>
        <v>13818</v>
      </c>
      <c r="X357" s="3">
        <f t="shared" ref="X357" si="3441">F357/W357</f>
        <v>1.2158054711246201E-2</v>
      </c>
      <c r="Y357">
        <f t="shared" ref="Y357" si="3442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43">Z357-AC357-AF357</f>
        <v>121</v>
      </c>
      <c r="AJ357">
        <f t="shared" ref="AJ357" si="3444">AA357-AD357-AG357</f>
        <v>41</v>
      </c>
      <c r="AK357">
        <f t="shared" ref="AK357" si="3445">AB357-AE357-AH357</f>
        <v>392</v>
      </c>
      <c r="AL357">
        <v>7</v>
      </c>
      <c r="AM357">
        <v>7</v>
      </c>
      <c r="AN357">
        <v>27</v>
      </c>
      <c r="AS357">
        <f t="shared" ref="AS357" si="3446">BM357-BM356</f>
        <v>3809</v>
      </c>
      <c r="AT357">
        <f t="shared" ref="AT357" si="3447">BN357-BN356</f>
        <v>119</v>
      </c>
      <c r="AU357">
        <f t="shared" ref="AU357" si="3448">AT357/AS357</f>
        <v>3.1241795746915199E-2</v>
      </c>
      <c r="AV357">
        <f t="shared" ref="AV357" si="3449">BU357-BU356</f>
        <v>27</v>
      </c>
      <c r="AW357">
        <f t="shared" ref="AW357" si="3450">BV357-BV356</f>
        <v>-3</v>
      </c>
      <c r="AX357">
        <f t="shared" ref="AX357" si="3451">CK357-CK356</f>
        <v>230</v>
      </c>
      <c r="AY357">
        <f t="shared" ref="AY357" si="3452">CL357-CL356</f>
        <v>4</v>
      </c>
      <c r="AZ357">
        <f t="shared" ref="AZ357" si="3453">CC357-CC356</f>
        <v>17</v>
      </c>
      <c r="BA357">
        <f t="shared" ref="BA357" si="3454">CD357-CD356</f>
        <v>3</v>
      </c>
      <c r="BB357">
        <f t="shared" ref="BB357" si="3455">AW357/AV357</f>
        <v>-0.1111111111111111</v>
      </c>
      <c r="BC357">
        <f t="shared" ref="BC357" si="3456">AY357/AX357</f>
        <v>1.7391304347826087E-2</v>
      </c>
      <c r="BD357">
        <f t="shared" si="1929"/>
        <v>0.17647058823529413</v>
      </c>
      <c r="BE357">
        <f t="shared" ref="BE357" si="3457">SUM(AT351:AT357)/SUM(AS351:AS357)</f>
        <v>3.7608620837993635E-2</v>
      </c>
      <c r="BF357">
        <f t="shared" ref="BF357" si="3458">SUM(AT344:AT357)/SUM(AS344:AS357)</f>
        <v>4.0030293194850158E-2</v>
      </c>
      <c r="BG357">
        <f t="shared" ref="BG357" si="3459">SUM(AW351:AW357)/SUM(AV351:AV357)</f>
        <v>3.4602076124567477E-2</v>
      </c>
      <c r="BH357">
        <f t="shared" ref="BH357" si="3460">SUM(AY351:AY357)/SUM(AX351:AX357)</f>
        <v>2.3664479850046861E-2</v>
      </c>
      <c r="BI357">
        <f t="shared" ref="BI357" si="3461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0">
        <v>282487</v>
      </c>
      <c r="BR357" s="20">
        <v>57207</v>
      </c>
      <c r="BS357" s="21">
        <f t="shared" si="2990"/>
        <v>1578111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0">
        <v>2094</v>
      </c>
      <c r="BZ357" s="20">
        <v>612</v>
      </c>
      <c r="CA357" s="21">
        <f t="shared" si="2992"/>
        <v>11621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0">
        <v>1149</v>
      </c>
      <c r="CH357" s="20">
        <v>444</v>
      </c>
      <c r="CI357" s="21">
        <f t="shared" si="2994"/>
        <v>6714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0">
        <v>14203</v>
      </c>
      <c r="CP357" s="20">
        <v>770</v>
      </c>
      <c r="CQ357" s="21">
        <f t="shared" si="2996"/>
        <v>66980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si="2963"/>
        <v>1580961</v>
      </c>
      <c r="C358">
        <f t="shared" ref="C358" si="3462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63">-(J358-J357)+L358</f>
        <v>1</v>
      </c>
      <c r="N358" s="7">
        <f t="shared" ref="N358" si="3464">B358-C358</f>
        <v>1240753</v>
      </c>
      <c r="O358" s="4">
        <f t="shared" ref="O358" si="3465">C358/B358</f>
        <v>0.21519063405106134</v>
      </c>
      <c r="R358">
        <f t="shared" ref="R358" si="3466">C358-C357</f>
        <v>514</v>
      </c>
      <c r="S358">
        <f t="shared" ref="S358" si="3467">N358-N357</f>
        <v>2336</v>
      </c>
      <c r="T358" s="8">
        <f t="shared" ref="T358" si="3468">R358/V358</f>
        <v>0.18035087719298246</v>
      </c>
      <c r="U358" s="8">
        <f t="shared" ref="U358" si="3469">SUM(R352:R358)/SUM(V352:V358)</f>
        <v>0.16972044812061565</v>
      </c>
      <c r="V358">
        <f t="shared" ref="V358" si="3470">B358-B357</f>
        <v>2850</v>
      </c>
      <c r="W358">
        <f t="shared" ref="W358" si="3471">C358-D358-E358</f>
        <v>13118</v>
      </c>
      <c r="X358" s="3">
        <f t="shared" ref="X358" si="3472">F358/W358</f>
        <v>1.3645372770239366E-2</v>
      </c>
      <c r="Y358">
        <f t="shared" ref="Y358" si="3473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74">Z358-AC358-AF358</f>
        <v>112</v>
      </c>
      <c r="AJ358">
        <f t="shared" ref="AJ358" si="3475">AA358-AD358-AG358</f>
        <v>39</v>
      </c>
      <c r="AK358">
        <f t="shared" ref="AK358" si="3476">AB358-AE358-AH358</f>
        <v>366</v>
      </c>
      <c r="AL358">
        <v>4</v>
      </c>
      <c r="AM358">
        <v>4</v>
      </c>
      <c r="AN358">
        <v>46</v>
      </c>
      <c r="AS358">
        <f t="shared" ref="AS358" si="3477">BM358-BM357</f>
        <v>19809</v>
      </c>
      <c r="AT358">
        <f t="shared" ref="AT358" si="3478">BN358-BN357</f>
        <v>584</v>
      </c>
      <c r="AU358">
        <f t="shared" ref="AU358" si="3479">AT358/AS358</f>
        <v>2.9481548790953608E-2</v>
      </c>
      <c r="AV358">
        <f t="shared" ref="AV358" si="3480">BU358-BU357</f>
        <v>228</v>
      </c>
      <c r="AW358">
        <f t="shared" ref="AW358" si="3481">BV358-BV357</f>
        <v>7</v>
      </c>
      <c r="AX358">
        <f t="shared" ref="AX358" si="3482">CK358-CK357</f>
        <v>658</v>
      </c>
      <c r="AY358">
        <f t="shared" ref="AY358" si="3483">CL358-CL357</f>
        <v>11</v>
      </c>
      <c r="AZ358">
        <f t="shared" ref="AZ358" si="3484">CC358-CC357</f>
        <v>129</v>
      </c>
      <c r="BA358">
        <f t="shared" ref="BA358" si="3485">CD358-CD357</f>
        <v>1</v>
      </c>
      <c r="BB358">
        <f t="shared" ref="BB358" si="3486">AW358/AV358</f>
        <v>3.0701754385964911E-2</v>
      </c>
      <c r="BC358">
        <f t="shared" ref="BC358" si="3487">AY358/AX358</f>
        <v>1.6717325227963525E-2</v>
      </c>
      <c r="BD358">
        <f t="shared" si="1929"/>
        <v>7.7519379844961239E-3</v>
      </c>
      <c r="BE358">
        <f t="shared" ref="BE358" si="3488">SUM(AT352:AT358)/SUM(AS352:AS358)</f>
        <v>3.6245684431363362E-2</v>
      </c>
      <c r="BF358">
        <f t="shared" ref="BF358" si="3489">SUM(AT345:AT358)/SUM(AS345:AS358)</f>
        <v>3.9124064674794623E-2</v>
      </c>
      <c r="BG358">
        <f t="shared" ref="BG358" si="3490">SUM(AW352:AW358)/SUM(AV352:AV358)</f>
        <v>3.3187772925764192E-2</v>
      </c>
      <c r="BH358">
        <f t="shared" ref="BH358" si="3491">SUM(AY352:AY358)/SUM(AX352:AX358)</f>
        <v>2.454434993924666E-2</v>
      </c>
      <c r="BI358">
        <f t="shared" ref="BI358" si="34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0">
        <v>282872</v>
      </c>
      <c r="BR358" s="20">
        <v>57336</v>
      </c>
      <c r="BS358" s="21">
        <f t="shared" si="2990"/>
        <v>1580961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0">
        <v>2100</v>
      </c>
      <c r="BZ358" s="20">
        <v>613</v>
      </c>
      <c r="CA358" s="21">
        <f t="shared" si="2992"/>
        <v>11655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0">
        <v>1149</v>
      </c>
      <c r="CH358" s="20">
        <v>444</v>
      </c>
      <c r="CI358" s="21">
        <f t="shared" si="2994"/>
        <v>6725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0">
        <v>14212</v>
      </c>
      <c r="CP358" s="20">
        <v>771</v>
      </c>
      <c r="CQ358" s="21">
        <f t="shared" si="2996"/>
        <v>67091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si="2963"/>
        <v>1585012</v>
      </c>
      <c r="C359">
        <f t="shared" ref="C359" si="3493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494">-(J359-J358)+L359</f>
        <v>8</v>
      </c>
      <c r="N359" s="7">
        <f t="shared" ref="N359" si="3495">B359-C359</f>
        <v>1244005</v>
      </c>
      <c r="O359" s="4">
        <f t="shared" ref="O359" si="3496">C359/B359</f>
        <v>0.21514474338364631</v>
      </c>
      <c r="R359">
        <f t="shared" ref="R359" si="3497">C359-C358</f>
        <v>799</v>
      </c>
      <c r="S359">
        <f t="shared" ref="S359" si="3498">N359-N358</f>
        <v>3252</v>
      </c>
      <c r="T359" s="8">
        <f t="shared" ref="T359" si="3499">R359/V359</f>
        <v>0.19723525055541841</v>
      </c>
      <c r="U359" s="8">
        <f t="shared" ref="U359" si="3500">SUM(R353:R359)/SUM(V353:V359)</f>
        <v>0.17415042351260332</v>
      </c>
      <c r="V359">
        <f t="shared" ref="V359" si="3501">B359-B358</f>
        <v>4051</v>
      </c>
      <c r="W359">
        <f t="shared" ref="W359" si="3502">C359-D359-E359</f>
        <v>13157</v>
      </c>
      <c r="X359" s="3">
        <f t="shared" ref="X359" si="3503">F359/W359</f>
        <v>1.3148894124800487E-2</v>
      </c>
      <c r="Y359">
        <f t="shared" ref="Y359" si="3504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05">Z359-AC359-AF359</f>
        <v>119</v>
      </c>
      <c r="AJ359">
        <f t="shared" ref="AJ359" si="3506">AA359-AD359-AG359</f>
        <v>37</v>
      </c>
      <c r="AK359">
        <f t="shared" ref="AK359" si="3507">AB359-AE359-AH359</f>
        <v>346</v>
      </c>
      <c r="AL359">
        <v>4</v>
      </c>
      <c r="AM359">
        <v>4</v>
      </c>
      <c r="AN359">
        <v>45</v>
      </c>
      <c r="AS359">
        <f t="shared" ref="AS359" si="3508">BM359-BM358</f>
        <v>19136</v>
      </c>
      <c r="AT359">
        <f t="shared" ref="AT359" si="3509">BN359-BN358</f>
        <v>884</v>
      </c>
      <c r="AU359">
        <f t="shared" ref="AU359" si="3510">AT359/AS359</f>
        <v>4.619565217391304E-2</v>
      </c>
      <c r="AV359">
        <f t="shared" ref="AV359" si="3511">BU359-BU358</f>
        <v>202</v>
      </c>
      <c r="AW359">
        <f t="shared" ref="AW359" si="3512">BV359-BV358</f>
        <v>6</v>
      </c>
      <c r="AX359">
        <f t="shared" ref="AX359" si="3513">CK359-CK358</f>
        <v>1141</v>
      </c>
      <c r="AY359">
        <f t="shared" ref="AY359" si="3514">CL359-CL358</f>
        <v>35</v>
      </c>
      <c r="AZ359">
        <f t="shared" ref="AZ359" si="3515">CC359-CC358</f>
        <v>153</v>
      </c>
      <c r="BA359">
        <f t="shared" ref="BA359" si="3516">CD359-CD358</f>
        <v>0</v>
      </c>
      <c r="BB359">
        <f t="shared" ref="BB359" si="3517">AW359/AV359</f>
        <v>2.9702970297029702E-2</v>
      </c>
      <c r="BC359">
        <f t="shared" ref="BC359" si="3518">AY359/AX359</f>
        <v>3.0674846625766871E-2</v>
      </c>
      <c r="BD359">
        <f t="shared" si="1929"/>
        <v>0</v>
      </c>
      <c r="BE359">
        <f t="shared" ref="BE359" si="3519">SUM(AT353:AT359)/SUM(AS353:AS359)</f>
        <v>3.8219227038341755E-2</v>
      </c>
      <c r="BF359">
        <f t="shared" ref="BF359" si="3520">SUM(AT346:AT359)/SUM(AS346:AS359)</f>
        <v>3.9534433806882055E-2</v>
      </c>
      <c r="BG359">
        <f t="shared" ref="BG359" si="3521">SUM(AW353:AW359)/SUM(AV353:AV359)</f>
        <v>3.3187772925764192E-2</v>
      </c>
      <c r="BH359">
        <f t="shared" ref="BH359" si="3522">SUM(AY353:AY359)/SUM(AX353:AX359)</f>
        <v>2.6948775055679289E-2</v>
      </c>
      <c r="BI359">
        <f t="shared" ref="BI359" si="3523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0">
        <v>283392</v>
      </c>
      <c r="BR359" s="20">
        <v>57615</v>
      </c>
      <c r="BS359" s="21">
        <f t="shared" si="2990"/>
        <v>1585012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0">
        <v>2103</v>
      </c>
      <c r="BZ359" s="20">
        <v>613</v>
      </c>
      <c r="CA359" s="21">
        <f t="shared" si="2992"/>
        <v>11682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0">
        <v>1149</v>
      </c>
      <c r="CH359" s="20">
        <v>444</v>
      </c>
      <c r="CI359" s="21">
        <f t="shared" si="2994"/>
        <v>6737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0">
        <v>14241</v>
      </c>
      <c r="CP359" s="20">
        <v>774</v>
      </c>
      <c r="CQ359" s="21">
        <f t="shared" si="2996"/>
        <v>67220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si="2963"/>
        <v>1587918</v>
      </c>
      <c r="C360">
        <f t="shared" ref="C360" si="3524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25">-(J360-J359)+L360</f>
        <v>9</v>
      </c>
      <c r="N360" s="7">
        <f t="shared" ref="N360" si="3526">B360-C360</f>
        <v>1246496</v>
      </c>
      <c r="O360" s="4">
        <f t="shared" ref="O360" si="3527">C360/B360</f>
        <v>0.21501236209930236</v>
      </c>
      <c r="R360">
        <f t="shared" ref="R360" si="3528">C360-C359</f>
        <v>415</v>
      </c>
      <c r="S360">
        <f t="shared" ref="S360" si="3529">N360-N359</f>
        <v>2491</v>
      </c>
      <c r="T360" s="8">
        <f t="shared" ref="T360" si="3530">R360/V360</f>
        <v>0.14280798348245011</v>
      </c>
      <c r="U360" s="8">
        <f t="shared" ref="U360" si="3531">SUM(R354:R360)/SUM(V354:V360)</f>
        <v>0.17059900601621764</v>
      </c>
      <c r="V360">
        <f t="shared" ref="V360" si="3532">B360-B359</f>
        <v>2906</v>
      </c>
      <c r="W360">
        <f t="shared" ref="W360" si="3533">C360-D360-E360</f>
        <v>12825</v>
      </c>
      <c r="X360" s="3">
        <f t="shared" ref="X360" si="3534">F360/W360</f>
        <v>1.2943469785575049E-2</v>
      </c>
      <c r="Y360">
        <f t="shared" ref="Y360" si="3535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36">Z360-AC360-AF360</f>
        <v>114</v>
      </c>
      <c r="AJ360">
        <f t="shared" ref="AJ360" si="3537">AA360-AD360-AG360</f>
        <v>34</v>
      </c>
      <c r="AK360">
        <f t="shared" ref="AK360" si="3538">AB360-AE360-AH360</f>
        <v>356</v>
      </c>
      <c r="AL360">
        <v>5</v>
      </c>
      <c r="AM360">
        <v>5</v>
      </c>
      <c r="AN360">
        <v>45</v>
      </c>
      <c r="AS360">
        <f t="shared" ref="AS360" si="3539">BM360-BM359</f>
        <v>16087</v>
      </c>
      <c r="AT360">
        <f t="shared" ref="AT360" si="3540">BN360-BN359</f>
        <v>447</v>
      </c>
      <c r="AU360">
        <f t="shared" ref="AU360" si="3541">AT360/AS360</f>
        <v>2.7786411388077331E-2</v>
      </c>
      <c r="AV360">
        <f t="shared" ref="AV360" si="3542">BU360-BU359</f>
        <v>208</v>
      </c>
      <c r="AW360">
        <f t="shared" ref="AW360" si="3543">BV360-BV359</f>
        <v>6</v>
      </c>
      <c r="AX360">
        <f t="shared" ref="AX360" si="3544">CK360-CK359</f>
        <v>738</v>
      </c>
      <c r="AY360">
        <f t="shared" ref="AY360" si="3545">CL360-CL359</f>
        <v>10</v>
      </c>
      <c r="AZ360">
        <f t="shared" ref="AZ360" si="3546">CC360-CC359</f>
        <v>99</v>
      </c>
      <c r="BA360">
        <f t="shared" ref="BA360" si="3547">CD360-CD359</f>
        <v>1</v>
      </c>
      <c r="BB360">
        <f t="shared" ref="BB360" si="3548">AW360/AV360</f>
        <v>2.8846153846153848E-2</v>
      </c>
      <c r="BC360">
        <f t="shared" ref="BC360" si="3549">AY360/AX360</f>
        <v>1.3550135501355014E-2</v>
      </c>
      <c r="BD360">
        <f t="shared" si="1929"/>
        <v>1.0101010101010102E-2</v>
      </c>
      <c r="BE360">
        <f t="shared" ref="BE360" si="3550">SUM(AT354:AT360)/SUM(AS354:AS360)</f>
        <v>3.6956902502601509E-2</v>
      </c>
      <c r="BF360">
        <f t="shared" ref="BF360" si="3551">SUM(AT347:AT360)/SUM(AS347:AS360)</f>
        <v>3.8577920229422122E-2</v>
      </c>
      <c r="BG360">
        <f t="shared" ref="BG360" si="3552">SUM(AW354:AW360)/SUM(AV354:AV360)</f>
        <v>3.4240561896400352E-2</v>
      </c>
      <c r="BH360">
        <f t="shared" ref="BH360" si="3553">SUM(AY354:AY360)/SUM(AX354:AX360)</f>
        <v>2.2716842588343278E-2</v>
      </c>
      <c r="BI360">
        <f t="shared" ref="BI360" si="3554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0">
        <v>283690</v>
      </c>
      <c r="BR360" s="20">
        <v>57732</v>
      </c>
      <c r="BS360" s="21">
        <f t="shared" si="2990"/>
        <v>1587918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0">
        <v>2104</v>
      </c>
      <c r="BZ360" s="20">
        <v>616</v>
      </c>
      <c r="CA360" s="21">
        <f t="shared" si="2992"/>
        <v>11706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0">
        <v>1150</v>
      </c>
      <c r="CH360" s="20">
        <v>444</v>
      </c>
      <c r="CI360" s="21">
        <f t="shared" si="2994"/>
        <v>6751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0">
        <v>14254</v>
      </c>
      <c r="CP360" s="20">
        <v>775</v>
      </c>
      <c r="CQ360" s="21">
        <f t="shared" si="2996"/>
        <v>67347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si="2963"/>
        <v>1591292</v>
      </c>
      <c r="C361">
        <f t="shared" ref="C361" si="3555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56">-(J361-J360)+L361</f>
        <v>3</v>
      </c>
      <c r="N361" s="7">
        <f t="shared" ref="N361" si="3557">B361-C361</f>
        <v>1249382</v>
      </c>
      <c r="O361" s="4">
        <f t="shared" ref="O361" si="3558">C361/B361</f>
        <v>0.21486314265389381</v>
      </c>
      <c r="R361">
        <f t="shared" ref="R361" si="3559">C361-C360</f>
        <v>488</v>
      </c>
      <c r="S361">
        <f t="shared" ref="S361" si="3560">N361-N360</f>
        <v>2886</v>
      </c>
      <c r="T361" s="8">
        <f t="shared" ref="T361" si="3561">R361/V361</f>
        <v>0.14463544754001187</v>
      </c>
      <c r="U361" s="8">
        <f t="shared" ref="U361" si="3562">SUM(R355:R361)/SUM(V355:V361)</f>
        <v>0.16790213052718883</v>
      </c>
      <c r="V361">
        <f t="shared" ref="V361" si="3563">B361-B360</f>
        <v>3374</v>
      </c>
      <c r="W361">
        <f t="shared" ref="W361" si="3564">C361-D361-E361</f>
        <v>12656</v>
      </c>
      <c r="X361" s="3">
        <f t="shared" ref="X361" si="3565">F361/W361</f>
        <v>1.3274336283185841E-2</v>
      </c>
      <c r="Y361">
        <f t="shared" ref="Y361" si="3566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67">Z361-AC361-AF361</f>
        <v>117</v>
      </c>
      <c r="AJ361">
        <f t="shared" ref="AJ361" si="3568">AA361-AD361-AG361</f>
        <v>35</v>
      </c>
      <c r="AK361">
        <f t="shared" ref="AK361" si="3569">AB361-AE361-AH361</f>
        <v>343</v>
      </c>
      <c r="AL361">
        <v>5</v>
      </c>
      <c r="AM361">
        <v>5</v>
      </c>
      <c r="AN361">
        <v>41</v>
      </c>
      <c r="AS361">
        <f t="shared" ref="AS361" si="3570">BM361-BM360</f>
        <v>15933</v>
      </c>
      <c r="AT361">
        <f t="shared" ref="AT361" si="3571">BN361-BN360</f>
        <v>546</v>
      </c>
      <c r="AU361">
        <f t="shared" ref="AU361" si="3572">AT361/AS361</f>
        <v>3.4268499340990397E-2</v>
      </c>
      <c r="AV361">
        <f t="shared" ref="AV361" si="3573">BU361-BU360</f>
        <v>226</v>
      </c>
      <c r="AW361">
        <f t="shared" ref="AW361" si="3574">BV361-BV360</f>
        <v>2</v>
      </c>
      <c r="AX361">
        <f t="shared" ref="AX361" si="3575">CK361-CK360</f>
        <v>512</v>
      </c>
      <c r="AY361">
        <f t="shared" ref="AY361" si="3576">CL361-CL360</f>
        <v>18</v>
      </c>
      <c r="AZ361">
        <f t="shared" ref="AZ361" si="3577">CC361-CC360</f>
        <v>155</v>
      </c>
      <c r="BA361">
        <f t="shared" ref="BA361" si="3578">CD361-CD360</f>
        <v>2</v>
      </c>
      <c r="BB361">
        <f t="shared" ref="BB361" si="3579">AW361/AV361</f>
        <v>8.8495575221238937E-3</v>
      </c>
      <c r="BC361">
        <f t="shared" ref="BC361" si="3580">AY361/AX361</f>
        <v>3.515625E-2</v>
      </c>
      <c r="BD361">
        <f t="shared" si="1929"/>
        <v>1.2903225806451613E-2</v>
      </c>
      <c r="BE361">
        <f t="shared" ref="BE361" si="3581">SUM(AT355:AT361)/SUM(AS355:AS361)</f>
        <v>3.6959330267169653E-2</v>
      </c>
      <c r="BF361">
        <f t="shared" ref="BF361" si="3582">SUM(AT348:AT361)/SUM(AS348:AS361)</f>
        <v>3.7701861057258021E-2</v>
      </c>
      <c r="BG361">
        <f t="shared" ref="BG361" si="3583">SUM(AW355:AW361)/SUM(AV355:AV361)</f>
        <v>2.6315789473684209E-2</v>
      </c>
      <c r="BH361">
        <f t="shared" ref="BH361" si="3584">SUM(AY355:AY361)/SUM(AX355:AX361)</f>
        <v>2.4204392649036306E-2</v>
      </c>
      <c r="BI361">
        <f t="shared" ref="BI361" si="3585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0">
        <v>284006</v>
      </c>
      <c r="BR361" s="20">
        <v>57904</v>
      </c>
      <c r="BS361" s="21">
        <f t="shared" si="2990"/>
        <v>1591292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0">
        <v>2105</v>
      </c>
      <c r="BZ361" s="20">
        <v>616</v>
      </c>
      <c r="CA361" s="21">
        <f t="shared" si="2992"/>
        <v>11734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0">
        <v>1150</v>
      </c>
      <c r="CH361" s="20">
        <v>446</v>
      </c>
      <c r="CI361" s="21">
        <f t="shared" si="2994"/>
        <v>6767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0">
        <v>14265</v>
      </c>
      <c r="CP361" s="20">
        <v>777</v>
      </c>
      <c r="CQ361" s="21">
        <f t="shared" si="2996"/>
        <v>67449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si="2963"/>
        <v>1594766</v>
      </c>
      <c r="C362">
        <f t="shared" ref="C362" si="3586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587">-(J362-J361)+L362</f>
        <v>5</v>
      </c>
      <c r="N362" s="7">
        <f t="shared" ref="N362" si="3588">B362-C362</f>
        <v>1252304</v>
      </c>
      <c r="O362" s="4">
        <f t="shared" ref="O362" si="3589">C362/B362</f>
        <v>0.21474122222319764</v>
      </c>
      <c r="R362">
        <f t="shared" ref="R362" si="3590">C362-C361</f>
        <v>552</v>
      </c>
      <c r="S362">
        <f t="shared" ref="S362" si="3591">N362-N361</f>
        <v>2922</v>
      </c>
      <c r="T362" s="8">
        <f t="shared" ref="T362" si="3592">R362/V362</f>
        <v>0.15889464594127806</v>
      </c>
      <c r="U362" s="8">
        <f t="shared" ref="U362" si="3593">SUM(R356:R362)/SUM(V356:V362)</f>
        <v>0.16512690355329948</v>
      </c>
      <c r="V362">
        <f t="shared" ref="V362" si="3594">B362-B361</f>
        <v>3474</v>
      </c>
      <c r="W362">
        <f t="shared" ref="W362" si="3595">C362-D362-E362</f>
        <v>12611</v>
      </c>
      <c r="X362" s="3">
        <f t="shared" ref="X362" si="3596">F362/W362</f>
        <v>1.4431845214495281E-2</v>
      </c>
      <c r="Y362">
        <f t="shared" ref="Y362" si="3597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598">Z362-AC362-AF362</f>
        <v>116</v>
      </c>
      <c r="AJ362">
        <f t="shared" ref="AJ362" si="3599">AA362-AD362-AG362</f>
        <v>35</v>
      </c>
      <c r="AK362">
        <f t="shared" ref="AK362" si="3600">AB362-AE362-AH362</f>
        <v>337</v>
      </c>
      <c r="AL362">
        <v>5</v>
      </c>
      <c r="AM362">
        <v>5</v>
      </c>
      <c r="AN362">
        <v>42</v>
      </c>
      <c r="AS362">
        <f t="shared" ref="AS362" si="3601">BM362-BM361</f>
        <v>16718</v>
      </c>
      <c r="AT362">
        <f t="shared" ref="AT362" si="3602">BN362-BN361</f>
        <v>592</v>
      </c>
      <c r="AU362">
        <f t="shared" ref="AU362" si="3603">AT362/AS362</f>
        <v>3.5410934322287355E-2</v>
      </c>
      <c r="AV362">
        <f t="shared" ref="AV362" si="3604">BU362-BU361</f>
        <v>257</v>
      </c>
      <c r="AW362">
        <f t="shared" ref="AW362" si="3605">BV362-BV361</f>
        <v>6</v>
      </c>
      <c r="AX362">
        <f t="shared" ref="AX362" si="3606">CK362-CK361</f>
        <v>975</v>
      </c>
      <c r="AY362">
        <f t="shared" ref="AY362" si="3607">CL362-CL361</f>
        <v>25</v>
      </c>
      <c r="AZ362">
        <f t="shared" ref="AZ362" si="3608">CC362-CC361</f>
        <v>176</v>
      </c>
      <c r="BA362">
        <f t="shared" ref="BA362" si="3609">CD362-CD361</f>
        <v>1</v>
      </c>
      <c r="BB362">
        <f t="shared" ref="BB362" si="3610">AW362/AV362</f>
        <v>2.3346303501945526E-2</v>
      </c>
      <c r="BC362">
        <f t="shared" ref="BC362" si="3611">AY362/AX362</f>
        <v>2.564102564102564E-2</v>
      </c>
      <c r="BD362">
        <f t="shared" si="1929"/>
        <v>5.681818181818182E-3</v>
      </c>
      <c r="BE362">
        <f t="shared" ref="BE362" si="3612">SUM(AT356:AT362)/SUM(AS356:AS362)</f>
        <v>3.6495237320700626E-2</v>
      </c>
      <c r="BF362">
        <f t="shared" ref="BF362" si="3613">SUM(AT349:AT362)/SUM(AS349:AS362)</f>
        <v>3.7197119215126723E-2</v>
      </c>
      <c r="BG362">
        <f t="shared" ref="BG362" si="3614">SUM(AW356:AW362)/SUM(AV356:AV362)</f>
        <v>2.3489932885906041E-2</v>
      </c>
      <c r="BH362">
        <f t="shared" ref="BH362" si="3615">SUM(AY356:AY362)/SUM(AX356:AX362)</f>
        <v>2.5578831312017641E-2</v>
      </c>
      <c r="BI362">
        <f t="shared" ref="BI362" si="3616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0">
        <v>284438</v>
      </c>
      <c r="BR362" s="20">
        <v>58024</v>
      </c>
      <c r="BS362" s="21">
        <f t="shared" si="2990"/>
        <v>1594766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0">
        <v>2110</v>
      </c>
      <c r="BZ362" s="20">
        <v>619</v>
      </c>
      <c r="CA362" s="21">
        <f t="shared" si="2992"/>
        <v>11770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0">
        <v>1151</v>
      </c>
      <c r="CH362" s="20">
        <v>447</v>
      </c>
      <c r="CI362" s="21">
        <f t="shared" si="2994"/>
        <v>6784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0">
        <v>14285</v>
      </c>
      <c r="CP362" s="20">
        <v>779</v>
      </c>
      <c r="CQ362" s="21">
        <f t="shared" si="2996"/>
        <v>67614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si="2963"/>
        <v>1596312</v>
      </c>
      <c r="C363">
        <f t="shared" ref="C363" si="3617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18">-(J363-J362)+L363</f>
        <v>8</v>
      </c>
      <c r="N363" s="7">
        <f t="shared" ref="N363" si="3619">B363-C363</f>
        <v>1253569</v>
      </c>
      <c r="O363" s="4">
        <f t="shared" ref="O363" si="3620">C363/B363</f>
        <v>0.21470927989014679</v>
      </c>
      <c r="R363">
        <f t="shared" ref="R363" si="3621">C363-C362</f>
        <v>281</v>
      </c>
      <c r="S363">
        <f t="shared" ref="S363" si="3622">N363-N362</f>
        <v>1265</v>
      </c>
      <c r="T363" s="8">
        <f t="shared" ref="T363" si="3623">R363/V363</f>
        <v>0.18175937904269082</v>
      </c>
      <c r="U363" s="8">
        <f t="shared" ref="U363" si="3624">SUM(R357:R363)/SUM(V357:V363)</f>
        <v>0.16553616734841817</v>
      </c>
      <c r="V363">
        <f t="shared" ref="V363" si="3625">B363-B362</f>
        <v>1546</v>
      </c>
      <c r="W363">
        <f t="shared" ref="W363" si="3626">C363-D363-E363</f>
        <v>12681</v>
      </c>
      <c r="X363" s="3">
        <f t="shared" ref="X363" si="3627">F363/W363</f>
        <v>1.2617301474647111E-2</v>
      </c>
      <c r="Y363">
        <f t="shared" ref="Y363" si="3628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29">Z363-AC363-AF363</f>
        <v>122</v>
      </c>
      <c r="AJ363">
        <f t="shared" ref="AJ363" si="3630">AA363-AD363-AG363</f>
        <v>37</v>
      </c>
      <c r="AK363">
        <f t="shared" ref="AK363" si="3631">AB363-AE363-AH363</f>
        <v>358</v>
      </c>
      <c r="AL363">
        <v>5</v>
      </c>
      <c r="AM363">
        <v>5</v>
      </c>
      <c r="AN363">
        <v>42</v>
      </c>
      <c r="AS363">
        <f t="shared" ref="AS363" si="3632">BM363-BM362</f>
        <v>5150</v>
      </c>
      <c r="AT363">
        <f t="shared" ref="AT363" si="3633">BN363-BN362</f>
        <v>309</v>
      </c>
      <c r="AU363">
        <f t="shared" ref="AU363" si="3634">AT363/AS363</f>
        <v>0.06</v>
      </c>
      <c r="AV363">
        <f t="shared" ref="AV363" si="3635">BU363-BU362</f>
        <v>27</v>
      </c>
      <c r="AW363">
        <f t="shared" ref="AW363" si="3636">BV363-BV362</f>
        <v>1</v>
      </c>
      <c r="AX363">
        <f t="shared" ref="AX363" si="3637">CK363-CK362</f>
        <v>129</v>
      </c>
      <c r="AY363">
        <f t="shared" ref="AY363" si="3638">CL363-CL362</f>
        <v>13</v>
      </c>
      <c r="AZ363">
        <f t="shared" ref="AZ363" si="3639">CC363-CC362</f>
        <v>15</v>
      </c>
      <c r="BA363">
        <f t="shared" ref="BA363" si="3640">CD363-CD362</f>
        <v>0</v>
      </c>
      <c r="BB363">
        <f t="shared" ref="BB363" si="3641">AW363/AV363</f>
        <v>3.7037037037037035E-2</v>
      </c>
      <c r="BC363">
        <f t="shared" ref="BC363" si="3642">AY363/AX363</f>
        <v>0.10077519379844961</v>
      </c>
      <c r="BD363">
        <f t="shared" si="1929"/>
        <v>0</v>
      </c>
      <c r="BE363">
        <f t="shared" ref="BE363" si="3643">SUM(AT357:AT363)/SUM(AS357:AS363)</f>
        <v>3.6019536019536016E-2</v>
      </c>
      <c r="BF363">
        <f t="shared" ref="BF363" si="3644">SUM(AT350:AT363)/SUM(AS350:AS363)</f>
        <v>3.7060944314120631E-2</v>
      </c>
      <c r="BG363">
        <f t="shared" ref="BG363" si="3645">SUM(AW357:AW363)/SUM(AV357:AV363)</f>
        <v>2.1276595744680851E-2</v>
      </c>
      <c r="BH363">
        <f t="shared" ref="BH363" si="3646">SUM(AY357:AY363)/SUM(AX357:AX363)</f>
        <v>2.6465890942276978E-2</v>
      </c>
      <c r="BI363">
        <f t="shared" ref="BI363" si="364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0">
        <v>284682</v>
      </c>
      <c r="BR363" s="20">
        <v>58061</v>
      </c>
      <c r="BS363" s="21">
        <f t="shared" si="2990"/>
        <v>1596312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0">
        <v>2109</v>
      </c>
      <c r="BZ363" s="20">
        <v>619</v>
      </c>
      <c r="CA363" s="21">
        <f t="shared" si="2992"/>
        <v>11774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0">
        <v>1151</v>
      </c>
      <c r="CH363" s="20">
        <v>447</v>
      </c>
      <c r="CI363" s="21">
        <f t="shared" si="2994"/>
        <v>6789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0">
        <v>14298</v>
      </c>
      <c r="CP363" s="20">
        <v>779</v>
      </c>
      <c r="CQ363" s="21">
        <f t="shared" si="2996"/>
        <v>67650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si="2963"/>
        <v>1596500</v>
      </c>
      <c r="C364">
        <f t="shared" ref="C364" si="3648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49">-(J364-J363)+L364</f>
        <v>5</v>
      </c>
      <c r="N364" s="7">
        <f t="shared" ref="N364" si="3650">B364-C364</f>
        <v>1253723</v>
      </c>
      <c r="O364" s="4">
        <f t="shared" ref="O364" si="3651">C364/B364</f>
        <v>0.21470529282806139</v>
      </c>
      <c r="R364">
        <f t="shared" ref="R364" si="3652">C364-C363</f>
        <v>34</v>
      </c>
      <c r="S364">
        <f t="shared" ref="S364" si="3653">N364-N363</f>
        <v>154</v>
      </c>
      <c r="T364" s="8">
        <f t="shared" ref="T364" si="3654">R364/V364</f>
        <v>0.18085106382978725</v>
      </c>
      <c r="U364" s="8">
        <f t="shared" ref="U364" si="3655">SUM(R358:R364)/SUM(V358:V364)</f>
        <v>0.16765457610528034</v>
      </c>
      <c r="V364">
        <f t="shared" ref="V364" si="3656">B364-B363</f>
        <v>188</v>
      </c>
      <c r="W364">
        <f t="shared" ref="W364" si="3657">C364-D364-E364</f>
        <v>12520</v>
      </c>
      <c r="X364" s="3">
        <f t="shared" ref="X364" si="3658">F364/W364</f>
        <v>1.2859424920127796E-2</v>
      </c>
      <c r="Y364">
        <f t="shared" ref="Y364" si="3659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60">Z364-AC364-AF364</f>
        <v>116</v>
      </c>
      <c r="AJ364">
        <f t="shared" ref="AJ364" si="3661">AA364-AD364-AG364</f>
        <v>37</v>
      </c>
      <c r="AK364">
        <f t="shared" ref="AK364" si="3662">AB364-AE364-AH364</f>
        <v>364</v>
      </c>
      <c r="AL364">
        <v>5</v>
      </c>
      <c r="AM364">
        <v>5</v>
      </c>
      <c r="AN364">
        <v>42</v>
      </c>
      <c r="AS364">
        <f t="shared" ref="AS364" si="3663">BM364-BM363</f>
        <v>547</v>
      </c>
      <c r="AT364">
        <f t="shared" ref="AT364" si="3664">BN364-BN363</f>
        <v>47</v>
      </c>
      <c r="AU364">
        <f t="shared" ref="AU364" si="3665">AT364/AS364</f>
        <v>8.5923217550274225E-2</v>
      </c>
      <c r="AV364">
        <f t="shared" ref="AV364" si="3666">BU364-BU363</f>
        <v>24</v>
      </c>
      <c r="AW364">
        <f t="shared" ref="AW364" si="3667">BV364-BV363</f>
        <v>3</v>
      </c>
      <c r="AX364">
        <f t="shared" ref="AX364" si="3668">CK364-CK363</f>
        <v>144</v>
      </c>
      <c r="AY364">
        <f t="shared" ref="AY364" si="3669">CL364-CL363</f>
        <v>5</v>
      </c>
      <c r="AZ364">
        <f t="shared" ref="AZ364" si="3670">CC364-CC363</f>
        <v>15</v>
      </c>
      <c r="BA364">
        <f t="shared" ref="BA364" si="3671">CD364-CD363</f>
        <v>-4</v>
      </c>
      <c r="BB364">
        <f t="shared" ref="BB364" si="3672">AW364/AV364</f>
        <v>0.125</v>
      </c>
      <c r="BC364">
        <f t="shared" ref="BC364" si="3673">AY364/AX364</f>
        <v>3.4722222222222224E-2</v>
      </c>
      <c r="BD364">
        <f t="shared" ref="BD364:BD427" si="3674">BA364/AZ364</f>
        <v>-0.26666666666666666</v>
      </c>
      <c r="BE364">
        <f t="shared" ref="BE364" si="3675">SUM(AT358:AT364)/SUM(AS358:AS364)</f>
        <v>3.6506746626686654E-2</v>
      </c>
      <c r="BF364">
        <f t="shared" ref="BF364" si="3676">SUM(AT351:AT364)/SUM(AS351:AS364)</f>
        <v>3.7056513060462322E-2</v>
      </c>
      <c r="BG364">
        <f t="shared" ref="BG364" si="3677">SUM(AW358:AW364)/SUM(AV358:AV364)</f>
        <v>2.6450511945392493E-2</v>
      </c>
      <c r="BH364">
        <f t="shared" ref="BH364" si="3678">SUM(AY358:AY364)/SUM(AX358:AX364)</f>
        <v>2.7228298813125437E-2</v>
      </c>
      <c r="BI364">
        <f t="shared" ref="BI364" si="3679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0">
        <v>284709</v>
      </c>
      <c r="BR364" s="20">
        <v>58068</v>
      </c>
      <c r="BS364" s="21">
        <f t="shared" si="2990"/>
        <v>1596500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0">
        <v>2111</v>
      </c>
      <c r="BZ364" s="20">
        <v>619</v>
      </c>
      <c r="CA364" s="21">
        <f t="shared" si="2992"/>
        <v>11781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0">
        <v>1151</v>
      </c>
      <c r="CH364" s="20">
        <v>447</v>
      </c>
      <c r="CI364" s="21">
        <f t="shared" si="2994"/>
        <v>6792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0">
        <v>14301</v>
      </c>
      <c r="CP364" s="20">
        <v>780</v>
      </c>
      <c r="CQ364" s="21">
        <f t="shared" si="2996"/>
        <v>67679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si="2963"/>
        <v>1600033</v>
      </c>
      <c r="C365">
        <f t="shared" ref="C365" si="3680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681">-(J365-J364)+L365</f>
        <v>6</v>
      </c>
      <c r="N365" s="7">
        <f t="shared" ref="N365" si="3682">B365-C365</f>
        <v>1256686</v>
      </c>
      <c r="O365" s="4">
        <f t="shared" ref="O365" si="3683">C365/B365</f>
        <v>0.2145874491338616</v>
      </c>
      <c r="R365">
        <f t="shared" ref="R365" si="3684">C365-C364</f>
        <v>570</v>
      </c>
      <c r="S365">
        <f t="shared" ref="S365" si="3685">N365-N364</f>
        <v>2963</v>
      </c>
      <c r="T365" s="8">
        <f t="shared" ref="T365" si="3686">R365/V365</f>
        <v>0.1613359750919898</v>
      </c>
      <c r="U365" s="8">
        <f t="shared" ref="U365" si="3687">SUM(R359:R365)/SUM(V359:V365)</f>
        <v>0.1645868288590604</v>
      </c>
      <c r="V365">
        <f t="shared" ref="V365" si="3688">B365-B364</f>
        <v>3533</v>
      </c>
      <c r="W365">
        <f t="shared" ref="W365" si="3689">C365-D365-E365</f>
        <v>12336</v>
      </c>
      <c r="X365" s="3">
        <f t="shared" ref="X365" si="3690">F365/W365</f>
        <v>1.3132295719844358E-2</v>
      </c>
      <c r="Y365">
        <f t="shared" ref="Y365" si="3691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692">Z365-AC365-AF365</f>
        <v>110</v>
      </c>
      <c r="AJ365">
        <f t="shared" ref="AJ365" si="3693">AA365-AD365-AG365</f>
        <v>34</v>
      </c>
      <c r="AK365">
        <f t="shared" ref="AK365" si="3694">AB365-AE365-AH365</f>
        <v>353</v>
      </c>
      <c r="AL365">
        <v>4</v>
      </c>
      <c r="AM365">
        <v>4</v>
      </c>
      <c r="AN365">
        <v>36</v>
      </c>
      <c r="AS365">
        <f t="shared" ref="AS365" si="3695">BM365-BM364</f>
        <v>18632</v>
      </c>
      <c r="AT365">
        <f t="shared" ref="AT365" si="3696">BN365-BN364</f>
        <v>606</v>
      </c>
      <c r="AU365">
        <f t="shared" ref="AU365" si="3697">AT365/AS365</f>
        <v>3.2524688707599829E-2</v>
      </c>
      <c r="AV365">
        <f t="shared" ref="AV365" si="3698">BU365-BU364</f>
        <v>92</v>
      </c>
      <c r="AW365">
        <f t="shared" ref="AW365" si="3699">BV365-BV364</f>
        <v>4</v>
      </c>
      <c r="AX365">
        <f t="shared" ref="AX365" si="3700">CK365-CK364</f>
        <v>502</v>
      </c>
      <c r="AY365">
        <f t="shared" ref="AY365" si="3701">CL365-CL364</f>
        <v>4</v>
      </c>
      <c r="AZ365">
        <f t="shared" ref="AZ365" si="3702">CC365-CC364</f>
        <v>75</v>
      </c>
      <c r="BA365">
        <f t="shared" ref="BA365" si="3703">CD365-CD364</f>
        <v>2</v>
      </c>
      <c r="BB365">
        <f t="shared" ref="BB365" si="3704">AW365/AV365</f>
        <v>4.3478260869565216E-2</v>
      </c>
      <c r="BC365">
        <f t="shared" ref="BC365" si="3705">AY365/AX365</f>
        <v>7.9681274900398405E-3</v>
      </c>
      <c r="BD365">
        <f t="shared" si="3674"/>
        <v>2.6666666666666668E-2</v>
      </c>
      <c r="BE365">
        <f t="shared" ref="BE365" si="3706">SUM(AT359:AT365)/SUM(AS359:AS365)</f>
        <v>3.7211370562779955E-2</v>
      </c>
      <c r="BF365">
        <f t="shared" ref="BF365" si="3707">SUM(AT352:AT365)/SUM(AS352:AS365)</f>
        <v>3.6713341806989715E-2</v>
      </c>
      <c r="BG365">
        <f t="shared" ref="BG365" si="3708">SUM(AW359:AW365)/SUM(AV359:AV365)</f>
        <v>2.7027027027027029E-2</v>
      </c>
      <c r="BH365">
        <f t="shared" ref="BH365" si="3709">SUM(AY359:AY365)/SUM(AX359:AX365)</f>
        <v>2.6563631972953392E-2</v>
      </c>
      <c r="BI365">
        <f t="shared" ref="BI365" si="3710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0">
        <v>285102</v>
      </c>
      <c r="BR365" s="20">
        <v>58245</v>
      </c>
      <c r="BS365" s="21">
        <f t="shared" si="2990"/>
        <v>1600033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0">
        <v>2112</v>
      </c>
      <c r="BZ365" s="20">
        <v>622</v>
      </c>
      <c r="CA365" s="21">
        <f t="shared" si="2992"/>
        <v>11834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0">
        <v>1151</v>
      </c>
      <c r="CH365" s="20">
        <v>447</v>
      </c>
      <c r="CI365" s="21">
        <f t="shared" si="2994"/>
        <v>6804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0">
        <v>14308</v>
      </c>
      <c r="CP365" s="20">
        <v>780</v>
      </c>
      <c r="CQ365" s="21">
        <f t="shared" si="2996"/>
        <v>67775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si="2963"/>
        <v>1602903</v>
      </c>
      <c r="C366">
        <f t="shared" ref="C366" si="371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12">-(J366-J365)+L366</f>
        <v>6</v>
      </c>
      <c r="N366" s="7">
        <f t="shared" ref="N366" si="3713">B366-C366</f>
        <v>1258994</v>
      </c>
      <c r="O366" s="4">
        <f t="shared" ref="O366" si="3714">C366/B366</f>
        <v>0.21455384386952922</v>
      </c>
      <c r="R366">
        <f t="shared" ref="R366" si="3715">C366-C365</f>
        <v>562</v>
      </c>
      <c r="S366">
        <f t="shared" ref="S366" si="3716">N366-N365</f>
        <v>2308</v>
      </c>
      <c r="T366" s="8">
        <f t="shared" ref="T366" si="3717">R366/V366</f>
        <v>0.19581881533101045</v>
      </c>
      <c r="U366" s="8">
        <f t="shared" ref="U366" si="3718">SUM(R360:R366)/SUM(V360:V366)</f>
        <v>0.16220446034318931</v>
      </c>
      <c r="V366">
        <f t="shared" ref="V366" si="3719">B366-B365</f>
        <v>2870</v>
      </c>
      <c r="W366">
        <f t="shared" ref="W366" si="3720">C366-D366-E366</f>
        <v>12316</v>
      </c>
      <c r="X366" s="3">
        <f t="shared" ref="X366" si="3721">F366/W366</f>
        <v>1.3072426112374148E-2</v>
      </c>
      <c r="Y366">
        <f t="shared" ref="Y366" si="372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23">Z366-AC366-AF366</f>
        <v>110</v>
      </c>
      <c r="AJ366">
        <f t="shared" ref="AJ366" si="3724">AA366-AD366-AG366</f>
        <v>30</v>
      </c>
      <c r="AK366">
        <f t="shared" ref="AK366" si="3725">AB366-AE366-AH366</f>
        <v>347</v>
      </c>
      <c r="AL366">
        <v>7</v>
      </c>
      <c r="AM366">
        <v>7</v>
      </c>
      <c r="AN366">
        <v>40</v>
      </c>
      <c r="AS366">
        <f t="shared" ref="AS366" si="3726">BM366-BM365</f>
        <v>15622</v>
      </c>
      <c r="AT366">
        <f t="shared" ref="AT366" si="3727">BN366-BN365</f>
        <v>588</v>
      </c>
      <c r="AU366">
        <f t="shared" ref="AU366" si="3728">AT366/AS366</f>
        <v>3.7639226731532457E-2</v>
      </c>
      <c r="AV366">
        <f t="shared" ref="AV366" si="3729">BU366-BU365</f>
        <v>95</v>
      </c>
      <c r="AW366">
        <f t="shared" ref="AW366" si="3730">BV366-BV365</f>
        <v>-2</v>
      </c>
      <c r="AX366">
        <f t="shared" ref="AX366" si="3731">CK366-CK365</f>
        <v>438</v>
      </c>
      <c r="AY366">
        <f t="shared" ref="AY366" si="3732">CL366-CL365</f>
        <v>11</v>
      </c>
      <c r="AZ366">
        <f t="shared" ref="AZ366" si="3733">CC366-CC365</f>
        <v>40</v>
      </c>
      <c r="BA366">
        <f t="shared" ref="BA366" si="3734">CD366-CD365</f>
        <v>2</v>
      </c>
      <c r="BB366">
        <f t="shared" ref="BB366" si="3735">AW366/AV366</f>
        <v>-2.1052631578947368E-2</v>
      </c>
      <c r="BC366">
        <f t="shared" ref="BC366" si="3736">AY366/AX366</f>
        <v>2.5114155251141551E-2</v>
      </c>
      <c r="BD366">
        <f t="shared" si="3674"/>
        <v>0.05</v>
      </c>
      <c r="BE366">
        <f t="shared" ref="BE366" si="3737">SUM(AT360:AT366)/SUM(AS360:AS366)</f>
        <v>3.534823935324561E-2</v>
      </c>
      <c r="BF366">
        <f t="shared" ref="BF366" si="3738">SUM(AT353:AT366)/SUM(AS353:AS366)</f>
        <v>3.6854852537722908E-2</v>
      </c>
      <c r="BG366">
        <f t="shared" ref="BG366" si="3739">SUM(AW360:AW366)/SUM(AV360:AV366)</f>
        <v>2.1528525296017224E-2</v>
      </c>
      <c r="BH366">
        <f t="shared" ref="BH366" si="3740">SUM(AY360:AY366)/SUM(AX360:AX366)</f>
        <v>2.501454333915067E-2</v>
      </c>
      <c r="BI366">
        <f t="shared" ref="BI366" si="374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0">
        <v>285482</v>
      </c>
      <c r="BR366" s="20">
        <v>58427</v>
      </c>
      <c r="BS366" s="21">
        <f t="shared" si="2990"/>
        <v>1602903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0">
        <v>2113</v>
      </c>
      <c r="BZ366" s="20">
        <v>623</v>
      </c>
      <c r="CA366" s="21">
        <f t="shared" si="2992"/>
        <v>11810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0">
        <v>1151</v>
      </c>
      <c r="CH366" s="20">
        <v>447</v>
      </c>
      <c r="CI366" s="21">
        <f t="shared" si="2994"/>
        <v>6810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0">
        <v>14311</v>
      </c>
      <c r="CP366" s="20">
        <v>783</v>
      </c>
      <c r="CQ366" s="21">
        <f t="shared" si="2996"/>
        <v>67857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si="2963"/>
        <v>1603434</v>
      </c>
      <c r="C367">
        <f t="shared" ref="C367" si="3742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43">-(J367-J366)+L367</f>
        <v>2</v>
      </c>
      <c r="N367" s="7">
        <f t="shared" ref="N367" si="3744">B367-C367</f>
        <v>1259430</v>
      </c>
      <c r="O367" s="4">
        <f t="shared" ref="O367" si="3745">C367/B367</f>
        <v>0.21454203914847758</v>
      </c>
      <c r="R367">
        <f t="shared" ref="R367" si="3746">C367-C366</f>
        <v>95</v>
      </c>
      <c r="S367">
        <f t="shared" ref="S367" si="3747">N367-N366</f>
        <v>436</v>
      </c>
      <c r="T367" s="8">
        <f t="shared" ref="T367" si="3748">R367/V367</f>
        <v>0.17890772128060264</v>
      </c>
      <c r="U367" s="8">
        <f t="shared" ref="U367" si="3749">SUM(R361:R367)/SUM(V361:V367)</f>
        <v>0.16640886826501675</v>
      </c>
      <c r="V367">
        <f t="shared" ref="V367" si="3750">B367-B366</f>
        <v>531</v>
      </c>
      <c r="W367">
        <f t="shared" ref="W367" si="3751">C367-D367-E367</f>
        <v>11818</v>
      </c>
      <c r="X367" s="3">
        <f t="shared" ref="X367" si="3752">F367/W367</f>
        <v>1.4469453376205787E-2</v>
      </c>
      <c r="Y367">
        <f t="shared" ref="Y367" si="3753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54">Z367-AC367-AF367</f>
        <v>108</v>
      </c>
      <c r="AJ367">
        <f t="shared" ref="AJ367" si="3755">AA367-AD367-AG367</f>
        <v>30</v>
      </c>
      <c r="AK367">
        <f t="shared" ref="AK367" si="3756">AB367-AE367-AH367</f>
        <v>325</v>
      </c>
      <c r="AL367">
        <v>5</v>
      </c>
      <c r="AM367">
        <v>5</v>
      </c>
      <c r="AN367">
        <v>42</v>
      </c>
      <c r="AS367">
        <f t="shared" ref="AS367" si="3757">BM367-BM366</f>
        <v>2406</v>
      </c>
      <c r="AT367">
        <f t="shared" ref="AT367" si="3758">BN367-BN366</f>
        <v>106</v>
      </c>
      <c r="AU367">
        <f t="shared" ref="AU367" si="3759">AT367/AS367</f>
        <v>4.4056525353283457E-2</v>
      </c>
      <c r="AV367">
        <f t="shared" ref="AV367" si="3760">BU367-BU366</f>
        <v>38</v>
      </c>
      <c r="AW367">
        <f t="shared" ref="AW367" si="3761">BV367-BV366</f>
        <v>4</v>
      </c>
      <c r="AX367">
        <f t="shared" ref="AX367" si="3762">CK367-CK366</f>
        <v>422</v>
      </c>
      <c r="AY367">
        <f t="shared" ref="AY367" si="3763">CL367-CL366</f>
        <v>9</v>
      </c>
      <c r="AZ367">
        <f t="shared" ref="AZ367" si="3764">CC367-CC366</f>
        <v>59</v>
      </c>
      <c r="BA367">
        <f t="shared" ref="BA367" si="3765">CD367-CD366</f>
        <v>2</v>
      </c>
      <c r="BB367">
        <f t="shared" ref="BB367" si="3766">AW367/AV367</f>
        <v>0.10526315789473684</v>
      </c>
      <c r="BC367">
        <f t="shared" ref="BC367" si="3767">AY367/AX367</f>
        <v>2.132701421800948E-2</v>
      </c>
      <c r="BD367">
        <f t="shared" si="3674"/>
        <v>3.3898305084745763E-2</v>
      </c>
      <c r="BE367">
        <f t="shared" ref="BE367" si="3768">SUM(AT361:AT367)/SUM(AS361:AS367)</f>
        <v>3.7249360068259386E-2</v>
      </c>
      <c r="BF367">
        <f t="shared" ref="BF367" si="3769">SUM(AT354:AT367)/SUM(AS354:AS367)</f>
        <v>3.7084391545153923E-2</v>
      </c>
      <c r="BG367">
        <f t="shared" ref="BG367" si="3770">SUM(AW361:AW367)/SUM(AV361:AV367)</f>
        <v>2.3715415019762844E-2</v>
      </c>
      <c r="BH367">
        <f t="shared" ref="BH367" si="3771">SUM(AY361:AY367)/SUM(AX361:AX367)</f>
        <v>2.7226137091607944E-2</v>
      </c>
      <c r="BI367">
        <f t="shared" ref="BI367" si="3772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0">
        <v>285546</v>
      </c>
      <c r="BR367" s="20">
        <v>58458</v>
      </c>
      <c r="BS367" s="21">
        <f t="shared" si="2990"/>
        <v>1603434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0">
        <v>2113</v>
      </c>
      <c r="BZ367" s="20">
        <v>624</v>
      </c>
      <c r="CA367" s="21">
        <f t="shared" si="2992"/>
        <v>11820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0">
        <v>1153</v>
      </c>
      <c r="CH367" s="20">
        <v>447</v>
      </c>
      <c r="CI367" s="21">
        <f t="shared" si="2994"/>
        <v>6814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0">
        <v>14322</v>
      </c>
      <c r="CP367" s="20">
        <v>784</v>
      </c>
      <c r="CQ367" s="21">
        <f t="shared" si="2996"/>
        <v>66913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si="2963"/>
        <v>1608290</v>
      </c>
      <c r="C368">
        <f t="shared" ref="C368" si="3773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74">-(J368-J367)+L368</f>
        <v>3</v>
      </c>
      <c r="N368" s="7">
        <f t="shared" ref="N368" si="3775">B368-C368</f>
        <v>1263380</v>
      </c>
      <c r="O368" s="4">
        <f t="shared" ref="O368" si="3776">C368/B368</f>
        <v>0.21445759160350433</v>
      </c>
      <c r="R368">
        <f t="shared" ref="R368" si="3777">C368-C367</f>
        <v>906</v>
      </c>
      <c r="S368">
        <f t="shared" ref="S368" si="3778">N368-N367</f>
        <v>3950</v>
      </c>
      <c r="T368" s="8">
        <f t="shared" ref="T368" si="3779">R368/V368</f>
        <v>0.18657331136738056</v>
      </c>
      <c r="U368" s="8">
        <f t="shared" ref="U368" si="3780">SUM(R362:R368)/SUM(V362:V368)</f>
        <v>0.17649135192375573</v>
      </c>
      <c r="V368">
        <f t="shared" ref="V368" si="3781">B368-B367</f>
        <v>4856</v>
      </c>
      <c r="W368">
        <f t="shared" ref="W368" si="3782">C368-D368-E368</f>
        <v>12108</v>
      </c>
      <c r="X368" s="3">
        <f t="shared" ref="X368" si="3783">F368/W368</f>
        <v>1.5609514370664023E-2</v>
      </c>
      <c r="Y368">
        <f t="shared" ref="Y368" si="3784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785">Z368-AC368-AF368</f>
        <v>110</v>
      </c>
      <c r="AJ368">
        <f t="shared" ref="AJ368" si="3786">AA368-AD368-AG368</f>
        <v>32</v>
      </c>
      <c r="AK368">
        <f t="shared" ref="AK368" si="3787">AB368-AE368-AH368</f>
        <v>325</v>
      </c>
      <c r="AL368">
        <v>5</v>
      </c>
      <c r="AM368">
        <v>5</v>
      </c>
      <c r="AN368">
        <v>42</v>
      </c>
      <c r="AS368">
        <f t="shared" ref="AS368" si="3788">BM368-BM367</f>
        <v>26715</v>
      </c>
      <c r="AT368">
        <f t="shared" ref="AT368" si="3789">BN368-BN367</f>
        <v>992</v>
      </c>
      <c r="AU368">
        <f t="shared" ref="AU368" si="3790">AT368/AS368</f>
        <v>3.7132696986711587E-2</v>
      </c>
      <c r="AV368">
        <f t="shared" ref="AV368" si="3791">BU368-BU367</f>
        <v>317</v>
      </c>
      <c r="AW368">
        <f t="shared" ref="AW368" si="3792">BV368-BV367</f>
        <v>3</v>
      </c>
      <c r="AX368">
        <f t="shared" ref="AX368" si="3793">CK368-CK367</f>
        <v>699</v>
      </c>
      <c r="AY368">
        <f t="shared" ref="AY368" si="3794">CL368-CL367</f>
        <v>22</v>
      </c>
      <c r="AZ368">
        <f t="shared" ref="AZ368" si="3795">CC368-CC367</f>
        <v>272</v>
      </c>
      <c r="BA368">
        <f t="shared" ref="BA368" si="3796">CD368-CD367</f>
        <v>1</v>
      </c>
      <c r="BB368">
        <f t="shared" ref="BB368" si="3797">AW368/AV368</f>
        <v>9.4637223974763408E-3</v>
      </c>
      <c r="BC368">
        <f t="shared" ref="BC368" si="3798">AY368/AX368</f>
        <v>3.1473533619456366E-2</v>
      </c>
      <c r="BD368">
        <f t="shared" si="3674"/>
        <v>3.6764705882352941E-3</v>
      </c>
      <c r="BE368">
        <f t="shared" ref="BE368" si="3799">SUM(AT362:AT368)/SUM(AS362:AS368)</f>
        <v>3.7766639468469518E-2</v>
      </c>
      <c r="BF368">
        <f t="shared" ref="BF368" si="3800">SUM(AT355:AT368)/SUM(AS355:AS368)</f>
        <v>3.733873839327289E-2</v>
      </c>
      <c r="BG368">
        <f t="shared" ref="BG368" si="3801">SUM(AW362:AW368)/SUM(AV362:AV368)</f>
        <v>2.2352941176470589E-2</v>
      </c>
      <c r="BH368">
        <f t="shared" ref="BH368" si="3802">SUM(AY362:AY368)/SUM(AX362:AX368)</f>
        <v>2.6896343306134784E-2</v>
      </c>
      <c r="BI368">
        <f t="shared" ref="BI368" si="3803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0">
        <v>286263</v>
      </c>
      <c r="BR368" s="20">
        <v>58647</v>
      </c>
      <c r="BS368" s="21">
        <f t="shared" si="2990"/>
        <v>1608290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0">
        <v>2115</v>
      </c>
      <c r="BZ368" s="20">
        <v>625</v>
      </c>
      <c r="CA368" s="21">
        <f t="shared" si="2992"/>
        <v>11856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0">
        <v>1154</v>
      </c>
      <c r="CH368" s="20">
        <v>450</v>
      </c>
      <c r="CI368" s="21">
        <f t="shared" si="2994"/>
        <v>6836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0">
        <v>14340</v>
      </c>
      <c r="CP368" s="20">
        <v>787</v>
      </c>
      <c r="CQ368" s="21">
        <f t="shared" si="2996"/>
        <v>68067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si="2963"/>
        <v>1610928</v>
      </c>
      <c r="C369">
        <f t="shared" ref="C369" si="380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05">-(J369-J368)+L369</f>
        <v>10</v>
      </c>
      <c r="N369" s="7">
        <f t="shared" ref="N369" si="3806">B369-C369</f>
        <v>1265571</v>
      </c>
      <c r="O369" s="4">
        <f t="shared" ref="O369" si="3807">C369/B369</f>
        <v>0.21438388307857334</v>
      </c>
      <c r="R369">
        <f t="shared" ref="R369" si="3808">C369-C368</f>
        <v>447</v>
      </c>
      <c r="S369">
        <f t="shared" ref="S369" si="3809">N369-N368</f>
        <v>2191</v>
      </c>
      <c r="T369" s="8">
        <f t="shared" ref="T369" si="3810">R369/V369</f>
        <v>0.16944655041698256</v>
      </c>
      <c r="U369" s="8">
        <f t="shared" ref="U369" si="3811">SUM(R363:R369)/SUM(V363:V369)</f>
        <v>0.1791238708080683</v>
      </c>
      <c r="V369">
        <f t="shared" ref="V369" si="3812">B369-B368</f>
        <v>2638</v>
      </c>
      <c r="W369">
        <f t="shared" ref="W369" si="3813">C369-D369-E369</f>
        <v>12042</v>
      </c>
      <c r="X369" s="3">
        <f t="shared" ref="X369" si="3814">F369/W369</f>
        <v>1.4283341637601728E-2</v>
      </c>
      <c r="Y369">
        <f t="shared" ref="Y369" si="381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16">Z369-AC369-AF369</f>
        <v>109</v>
      </c>
      <c r="AJ369">
        <f t="shared" ref="AJ369" si="3817">AA369-AD369-AG369</f>
        <v>36</v>
      </c>
      <c r="AK369">
        <f t="shared" ref="AK369" si="3818">AB369-AE369-AH369</f>
        <v>326</v>
      </c>
      <c r="AL369">
        <v>6</v>
      </c>
      <c r="AM369">
        <v>6</v>
      </c>
      <c r="AN369">
        <v>44</v>
      </c>
      <c r="AS369">
        <f t="shared" ref="AS369" si="3819">BM369-BM368</f>
        <v>12165</v>
      </c>
      <c r="AT369">
        <f t="shared" ref="AT369" si="3820">BN369-BN368</f>
        <v>491</v>
      </c>
      <c r="AU369">
        <f t="shared" ref="AU369" si="3821">AT369/AS369</f>
        <v>4.0361693382655162E-2</v>
      </c>
      <c r="AV369">
        <f t="shared" ref="AV369" si="3822">BU369-BU368</f>
        <v>176</v>
      </c>
      <c r="AW369">
        <f t="shared" ref="AW369" si="3823">BV369-BV368</f>
        <v>-2</v>
      </c>
      <c r="AX369">
        <f t="shared" ref="AX369" si="3824">CK369-CK368</f>
        <v>493</v>
      </c>
      <c r="AY369">
        <f t="shared" ref="AY369" si="3825">CL369-CL368</f>
        <v>13</v>
      </c>
      <c r="AZ369">
        <f t="shared" ref="AZ369" si="3826">CC369-CC368</f>
        <v>56</v>
      </c>
      <c r="BA369">
        <f t="shared" ref="BA369" si="3827">CD369-CD368</f>
        <v>4</v>
      </c>
      <c r="BB369">
        <f t="shared" ref="BB369" si="3828">AW369/AV369</f>
        <v>-1.1363636363636364E-2</v>
      </c>
      <c r="BC369">
        <f t="shared" ref="BC369" si="3829">AY369/AX369</f>
        <v>2.6369168356997971E-2</v>
      </c>
      <c r="BD369">
        <f t="shared" si="3674"/>
        <v>7.1428571428571425E-2</v>
      </c>
      <c r="BE369">
        <f t="shared" ref="BE369" si="3830">SUM(AT363:AT369)/SUM(AS363:AS369)</f>
        <v>3.8640028558415501E-2</v>
      </c>
      <c r="BF369">
        <f t="shared" ref="BF369" si="3831">SUM(AT356:AT369)/SUM(AS356:AS369)</f>
        <v>3.7465340801532243E-2</v>
      </c>
      <c r="BG369">
        <f t="shared" ref="BG369" si="3832">SUM(AW363:AW369)/SUM(AV363:AV369)</f>
        <v>1.4304291287386216E-2</v>
      </c>
      <c r="BH369">
        <f t="shared" ref="BH369" si="3833">SUM(AY363:AY369)/SUM(AX363:AX369)</f>
        <v>2.7237354085603113E-2</v>
      </c>
      <c r="BI369">
        <f t="shared" ref="BI369" si="3834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0">
        <v>286567</v>
      </c>
      <c r="BR369" s="20">
        <v>58790</v>
      </c>
      <c r="BS369" s="21">
        <f t="shared" si="2990"/>
        <v>1610928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0">
        <v>2115</v>
      </c>
      <c r="BZ369" s="20">
        <v>625</v>
      </c>
      <c r="CA369" s="21">
        <f t="shared" si="2992"/>
        <v>11898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0">
        <v>1155</v>
      </c>
      <c r="CH369" s="20">
        <v>450</v>
      </c>
      <c r="CI369" s="21">
        <f t="shared" si="2994"/>
        <v>6844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0">
        <v>14350</v>
      </c>
      <c r="CP369" s="20">
        <v>787</v>
      </c>
      <c r="CQ369" s="21">
        <f t="shared" si="2996"/>
        <v>68146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si="2963"/>
        <v>1612715</v>
      </c>
      <c r="C370">
        <f t="shared" ref="C370" si="3835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36">-(J370-J369)+L370</f>
        <v>7</v>
      </c>
      <c r="N370" s="7">
        <f t="shared" ref="N370" si="3837">B370-C370</f>
        <v>1267041</v>
      </c>
      <c r="O370" s="4">
        <f t="shared" ref="O370" si="3838">C370/B370</f>
        <v>0.21434289381570829</v>
      </c>
      <c r="R370">
        <f t="shared" ref="R370" si="3839">C370-C369</f>
        <v>317</v>
      </c>
      <c r="S370">
        <f t="shared" ref="S370" si="3840">N370-N369</f>
        <v>1470</v>
      </c>
      <c r="T370" s="8">
        <f t="shared" ref="T370" si="3841">R370/V370</f>
        <v>0.17739227756015669</v>
      </c>
      <c r="U370" s="8">
        <f t="shared" ref="U370" si="3842">SUM(R364:R370)/SUM(V364:V370)</f>
        <v>0.17868682558068646</v>
      </c>
      <c r="V370">
        <f t="shared" ref="V370" si="3843">B370-B369</f>
        <v>1787</v>
      </c>
      <c r="W370">
        <f t="shared" ref="W370" si="3844">C370-D370-E370</f>
        <v>12142</v>
      </c>
      <c r="X370" s="3">
        <f t="shared" ref="X370" si="3845">F370/W370</f>
        <v>1.4330423323999341E-2</v>
      </c>
      <c r="Y370">
        <f t="shared" ref="Y370" si="3846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47">Z370-AC370-AF370</f>
        <v>108</v>
      </c>
      <c r="AJ370">
        <f t="shared" ref="AJ370" si="3848">AA370-AD370-AG370</f>
        <v>37</v>
      </c>
      <c r="AK370">
        <f t="shared" ref="AK370" si="3849">AB370-AE370-AH370</f>
        <v>331</v>
      </c>
      <c r="AL370">
        <v>6</v>
      </c>
      <c r="AM370">
        <v>6</v>
      </c>
      <c r="AN370">
        <v>44</v>
      </c>
      <c r="AS370">
        <f t="shared" ref="AS370" si="3850">BM370-BM369</f>
        <v>5818</v>
      </c>
      <c r="AT370">
        <f t="shared" ref="AT370" si="3851">BN370-BN369</f>
        <v>371</v>
      </c>
      <c r="AU370">
        <f t="shared" ref="AU370" si="3852">AT370/AS370</f>
        <v>6.3767617738054311E-2</v>
      </c>
      <c r="AV370">
        <f t="shared" ref="AV370" si="3853">BU370-BU369</f>
        <v>28</v>
      </c>
      <c r="AW370">
        <f t="shared" ref="AW370" si="3854">BV370-BV369</f>
        <v>3</v>
      </c>
      <c r="AX370">
        <f t="shared" ref="AX370" si="3855">CK370-CK369</f>
        <v>322</v>
      </c>
      <c r="AY370">
        <f t="shared" ref="AY370" si="3856">CL370-CL369</f>
        <v>9</v>
      </c>
      <c r="AZ370">
        <f t="shared" ref="AZ370" si="3857">CC370-CC369</f>
        <v>24</v>
      </c>
      <c r="BA370">
        <f t="shared" ref="BA370" si="3858">CD370-CD369</f>
        <v>-1</v>
      </c>
      <c r="BB370">
        <f t="shared" ref="BB370" si="3859">AW370/AV370</f>
        <v>0.10714285714285714</v>
      </c>
      <c r="BC370">
        <f t="shared" ref="BC370" si="3860">AY370/AX370</f>
        <v>2.7950310559006212E-2</v>
      </c>
      <c r="BD370">
        <f t="shared" si="3674"/>
        <v>-4.1666666666666664E-2</v>
      </c>
      <c r="BE370">
        <f t="shared" ref="BE370" si="3861">SUM(AT364:AT370)/SUM(AS364:AS370)</f>
        <v>3.9081863134118794E-2</v>
      </c>
      <c r="BF370">
        <f t="shared" ref="BF370" si="3862">SUM(AT357:AT370)/SUM(AS357:AS370)</f>
        <v>3.7424319646927696E-2</v>
      </c>
      <c r="BG370">
        <f t="shared" ref="BG370" si="3863">SUM(AW364:AW370)/SUM(AV364:AV370)</f>
        <v>1.6883116883116882E-2</v>
      </c>
      <c r="BH370">
        <f t="shared" ref="BH370" si="3864">SUM(AY364:AY370)/SUM(AX364:AX370)</f>
        <v>2.4172185430463577E-2</v>
      </c>
      <c r="BI370">
        <f t="shared" ref="BI370" si="3865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0">
        <v>286838</v>
      </c>
      <c r="BR370" s="20">
        <v>58836</v>
      </c>
      <c r="BS370" s="21">
        <f t="shared" si="2990"/>
        <v>1612715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0">
        <v>2115</v>
      </c>
      <c r="BZ370" s="20">
        <v>625</v>
      </c>
      <c r="CA370" s="21">
        <f t="shared" si="2992"/>
        <v>11909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0">
        <v>1155</v>
      </c>
      <c r="CH370" s="20">
        <v>450</v>
      </c>
      <c r="CI370" s="21">
        <f t="shared" si="2994"/>
        <v>6849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0">
        <v>14357</v>
      </c>
      <c r="CP370" s="20">
        <v>788</v>
      </c>
      <c r="CQ370" s="21">
        <f t="shared" si="2996"/>
        <v>68209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si="2963"/>
        <v>1613884</v>
      </c>
      <c r="C371">
        <f t="shared" ref="C371" si="3866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67">-(J371-J370)+L371</f>
        <v>3</v>
      </c>
      <c r="N371" s="7">
        <f t="shared" ref="N371" si="3868">B371-C371</f>
        <v>1268070</v>
      </c>
      <c r="O371" s="4">
        <f t="shared" ref="O371" si="3869">C371/B371</f>
        <v>0.21427438403255747</v>
      </c>
      <c r="R371">
        <f t="shared" ref="R371" si="3870">C371-C370</f>
        <v>140</v>
      </c>
      <c r="S371">
        <f t="shared" ref="S371" si="3871">N371-N370</f>
        <v>1029</v>
      </c>
      <c r="T371" s="8">
        <f t="shared" ref="T371" si="3872">R371/V371</f>
        <v>0.11976047904191617</v>
      </c>
      <c r="U371" s="8">
        <f t="shared" ref="U371" si="3873">SUM(R365:R371)/SUM(V365:V371)</f>
        <v>0.17470087436723425</v>
      </c>
      <c r="V371">
        <f t="shared" ref="V371" si="3874">B371-B370</f>
        <v>1169</v>
      </c>
      <c r="W371">
        <f t="shared" ref="W371" si="3875">C371-D371-E371</f>
        <v>12082</v>
      </c>
      <c r="X371" s="3">
        <f t="shared" ref="X371" si="3876">F371/W371</f>
        <v>1.4153285879821221E-2</v>
      </c>
      <c r="Y371">
        <f t="shared" ref="Y371" si="3877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878">Z371-AC371-AF371</f>
        <v>108</v>
      </c>
      <c r="AJ371">
        <f t="shared" ref="AJ371" si="3879">AA371-AD371-AG371</f>
        <v>36</v>
      </c>
      <c r="AK371">
        <f t="shared" ref="AK371" si="3880">AB371-AE371-AH371</f>
        <v>339</v>
      </c>
      <c r="AL371">
        <v>6</v>
      </c>
      <c r="AM371">
        <v>6</v>
      </c>
      <c r="AN371">
        <v>44</v>
      </c>
      <c r="AS371">
        <f t="shared" ref="AS371" si="3881">BM371-BM370</f>
        <v>4004</v>
      </c>
      <c r="AT371">
        <f t="shared" ref="AT371" si="3882">BN371-BN370</f>
        <v>140</v>
      </c>
      <c r="AU371">
        <f t="shared" ref="AU371" si="3883">AT371/AS371</f>
        <v>3.4965034965034968E-2</v>
      </c>
      <c r="AV371">
        <f t="shared" ref="AV371" si="3884">BU371-BU370</f>
        <v>31</v>
      </c>
      <c r="AW371">
        <f t="shared" ref="AW371" si="3885">BV371-BV370</f>
        <v>1</v>
      </c>
      <c r="AX371">
        <f t="shared" ref="AX371" si="3886">CK371-CK370</f>
        <v>224</v>
      </c>
      <c r="AY371">
        <f t="shared" ref="AY371" si="3887">CL371-CL370</f>
        <v>4</v>
      </c>
      <c r="AZ371">
        <f t="shared" ref="AZ371" si="3888">CC371-CC370</f>
        <v>16</v>
      </c>
      <c r="BA371">
        <f t="shared" ref="BA371" si="3889">CD371-CD370</f>
        <v>0</v>
      </c>
      <c r="BB371">
        <f t="shared" ref="BB371" si="3890">AW371/AV371</f>
        <v>3.2258064516129031E-2</v>
      </c>
      <c r="BC371">
        <f t="shared" ref="BC371" si="3891">AY371/AX371</f>
        <v>1.7857142857142856E-2</v>
      </c>
      <c r="BD371">
        <f t="shared" si="3674"/>
        <v>0</v>
      </c>
      <c r="BE371">
        <f t="shared" ref="BE371" si="3892">SUM(AT365:AT371)/SUM(AS365:AS371)</f>
        <v>3.8588599142475574E-2</v>
      </c>
      <c r="BF371">
        <f t="shared" ref="BF371" si="3893">SUM(AT358:AT371)/SUM(AS358:AS371)</f>
        <v>3.7500979064797303E-2</v>
      </c>
      <c r="BG371">
        <f t="shared" ref="BG371" si="3894">SUM(AW365:AW371)/SUM(AV365:AV371)</f>
        <v>1.4157014157014158E-2</v>
      </c>
      <c r="BH371">
        <f t="shared" ref="BH371" si="3895">SUM(AY365:AY371)/SUM(AX365:AX371)</f>
        <v>2.3225806451612905E-2</v>
      </c>
      <c r="BI371">
        <f t="shared" ref="BI371" si="3896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0">
        <v>286966</v>
      </c>
      <c r="BR371" s="20">
        <v>58848</v>
      </c>
      <c r="BS371" s="21">
        <f t="shared" si="2990"/>
        <v>1613884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0">
        <v>2116</v>
      </c>
      <c r="BZ371" s="20">
        <v>625</v>
      </c>
      <c r="CA371" s="21">
        <f t="shared" si="2992"/>
        <v>11919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0">
        <v>1156</v>
      </c>
      <c r="CH371" s="20">
        <v>450</v>
      </c>
      <c r="CI371" s="21">
        <f t="shared" si="2994"/>
        <v>6852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0">
        <v>14360</v>
      </c>
      <c r="CP371" s="20">
        <v>788</v>
      </c>
      <c r="CQ371" s="21">
        <f t="shared" si="2996"/>
        <v>68266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si="2963"/>
        <v>1616588</v>
      </c>
      <c r="C372">
        <f t="shared" ref="C372" si="3897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898">-(J372-J371)+L372</f>
        <v>3</v>
      </c>
      <c r="N372" s="7">
        <f t="shared" ref="N372" si="3899">B372-C372</f>
        <v>1270285</v>
      </c>
      <c r="O372" s="4">
        <f t="shared" ref="O372" si="3900">C372/B372</f>
        <v>0.21421846506345463</v>
      </c>
      <c r="R372">
        <f t="shared" ref="R372" si="3901">C372-C371</f>
        <v>489</v>
      </c>
      <c r="S372">
        <f t="shared" ref="S372" si="3902">N372-N371</f>
        <v>2215</v>
      </c>
      <c r="T372" s="8">
        <f t="shared" ref="T372" si="3903">R372/V372</f>
        <v>0.18084319526627218</v>
      </c>
      <c r="U372" s="8">
        <f t="shared" ref="U372" si="3904">SUM(R366:R372)/SUM(V366:V372)</f>
        <v>0.17855632739353669</v>
      </c>
      <c r="V372">
        <f t="shared" ref="V372" si="3905">B372-B371</f>
        <v>2704</v>
      </c>
      <c r="W372">
        <f t="shared" ref="W372" si="3906">C372-D372-E372</f>
        <v>11758</v>
      </c>
      <c r="X372" s="3">
        <f t="shared" ref="X372" si="3907">F372/W372</f>
        <v>1.5733968361966322E-2</v>
      </c>
      <c r="Y372">
        <f t="shared" ref="Y372" si="3908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09">Z372-AC372-AF372</f>
        <v>108</v>
      </c>
      <c r="AJ372">
        <f t="shared" ref="AJ372" si="3910">AA372-AD372-AG372</f>
        <v>37</v>
      </c>
      <c r="AK372">
        <f t="shared" ref="AK372" si="3911">AB372-AE372-AH372</f>
        <v>325</v>
      </c>
      <c r="AL372">
        <v>7</v>
      </c>
      <c r="AM372">
        <v>7</v>
      </c>
      <c r="AN372">
        <v>20</v>
      </c>
      <c r="AS372">
        <f t="shared" ref="AS372" si="3912">BM372-BM371</f>
        <v>16034</v>
      </c>
      <c r="AT372">
        <f t="shared" ref="AT372" si="3913">BN372-BN371</f>
        <v>530</v>
      </c>
      <c r="AU372">
        <f t="shared" ref="AU372" si="3914">AT372/AS372</f>
        <v>3.3054758637894477E-2</v>
      </c>
      <c r="AV372">
        <f t="shared" ref="AV372" si="3915">BU372-BU371</f>
        <v>99</v>
      </c>
      <c r="AW372">
        <f t="shared" ref="AW372" si="3916">BV372-BV371</f>
        <v>3</v>
      </c>
      <c r="AX372">
        <f t="shared" ref="AX372" si="3917">CK372-CK371</f>
        <v>631</v>
      </c>
      <c r="AY372">
        <f t="shared" ref="AY372" si="3918">CL372-CL371</f>
        <v>13</v>
      </c>
      <c r="AZ372">
        <f t="shared" ref="AZ372" si="3919">CC372-CC371</f>
        <v>277</v>
      </c>
      <c r="BA372">
        <f t="shared" ref="BA372" si="3920">CD372-CD371</f>
        <v>2</v>
      </c>
      <c r="BB372">
        <f t="shared" ref="BB372" si="3921">AW372/AV372</f>
        <v>3.0303030303030304E-2</v>
      </c>
      <c r="BC372">
        <f t="shared" ref="BC372" si="3922">AY372/AX372</f>
        <v>2.0602218700475437E-2</v>
      </c>
      <c r="BD372">
        <f t="shared" si="3674"/>
        <v>7.2202166064981952E-3</v>
      </c>
      <c r="BE372">
        <f t="shared" ref="BE372" si="3923">SUM(AT366:AT372)/SUM(AS366:AS372)</f>
        <v>3.8881639360108258E-2</v>
      </c>
      <c r="BF372">
        <f t="shared" ref="BF372" si="3924">SUM(AT359:AT372)/SUM(AS359:AS372)</f>
        <v>3.8001451702321012E-2</v>
      </c>
      <c r="BG372">
        <f t="shared" ref="BG372" si="3925">SUM(AW366:AW372)/SUM(AV366:AV372)</f>
        <v>1.2755102040816327E-2</v>
      </c>
      <c r="BH372">
        <f t="shared" ref="BH372" si="3926">SUM(AY366:AY372)/SUM(AX366:AX372)</f>
        <v>2.5085165685970887E-2</v>
      </c>
      <c r="BI372">
        <f t="shared" ref="BI372" si="3927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0">
        <v>287272</v>
      </c>
      <c r="BR372" s="20">
        <v>59031</v>
      </c>
      <c r="BS372" s="21">
        <f t="shared" si="2990"/>
        <v>1616588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0">
        <v>2116</v>
      </c>
      <c r="BZ372" s="20">
        <v>626</v>
      </c>
      <c r="CA372" s="21">
        <f t="shared" si="2992"/>
        <v>11938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0">
        <v>1157</v>
      </c>
      <c r="CH372" s="20">
        <v>450</v>
      </c>
      <c r="CI372" s="21">
        <f t="shared" si="2994"/>
        <v>6869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0">
        <v>14372</v>
      </c>
      <c r="CP372" s="20">
        <v>788</v>
      </c>
      <c r="CQ372" s="21">
        <f t="shared" si="2996"/>
        <v>68378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:B404" si="3928">BS373</f>
        <v>1620048</v>
      </c>
      <c r="C373">
        <f t="shared" ref="C373" si="3929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30">-(J373-J372)+L373</f>
        <v>12</v>
      </c>
      <c r="N373" s="7">
        <f t="shared" ref="N373" si="3931">B373-C373</f>
        <v>1272987</v>
      </c>
      <c r="O373" s="4">
        <f t="shared" ref="O373" si="3932">C373/B373</f>
        <v>0.21422883766406922</v>
      </c>
      <c r="R373">
        <f t="shared" ref="R373" si="3933">C373-C372</f>
        <v>758</v>
      </c>
      <c r="S373">
        <f t="shared" ref="S373" si="3934">N373-N372</f>
        <v>2702</v>
      </c>
      <c r="T373" s="8">
        <f t="shared" ref="T373" si="3935">R373/V373</f>
        <v>0.21907514450867052</v>
      </c>
      <c r="U373" s="8">
        <f t="shared" ref="U373" si="3936">SUM(R367:R373)/SUM(V367:V373)</f>
        <v>0.18384368620589092</v>
      </c>
      <c r="V373">
        <f t="shared" ref="V373" si="3937">B373-B372</f>
        <v>3460</v>
      </c>
      <c r="W373">
        <f t="shared" ref="W373" si="3938">C373-D373-E373</f>
        <v>11916</v>
      </c>
      <c r="X373" s="3">
        <f t="shared" ref="X373" si="3939">F373/W373</f>
        <v>1.5944947969117152E-2</v>
      </c>
      <c r="Y373">
        <f t="shared" ref="Y373" si="3940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41">Z373-AC373-AF373</f>
        <v>104</v>
      </c>
      <c r="AJ373">
        <f t="shared" ref="AJ373" si="3942">AA373-AD373-AG373</f>
        <v>36</v>
      </c>
      <c r="AK373">
        <f t="shared" ref="AK373" si="3943">AB373-AE373-AH373</f>
        <v>316</v>
      </c>
      <c r="AL373">
        <v>8</v>
      </c>
      <c r="AM373">
        <v>8</v>
      </c>
      <c r="AN373">
        <v>31</v>
      </c>
      <c r="AS373">
        <f t="shared" ref="AS373" si="3944">BM373-BM372</f>
        <v>18081</v>
      </c>
      <c r="AT373">
        <f t="shared" ref="AT373" si="3945">BN373-BN372</f>
        <v>789</v>
      </c>
      <c r="AU373">
        <f t="shared" ref="AU373" si="3946">AT373/AS373</f>
        <v>4.3636966981914715E-2</v>
      </c>
      <c r="AV373">
        <f t="shared" ref="AV373" si="3947">BU373-BU372</f>
        <v>156</v>
      </c>
      <c r="AW373">
        <f t="shared" ref="AW373" si="3948">BV373-BV372</f>
        <v>-2</v>
      </c>
      <c r="AX373">
        <f t="shared" ref="AX373" si="3949">CK373-CK372</f>
        <v>950</v>
      </c>
      <c r="AY373">
        <f t="shared" ref="AY373" si="3950">CL373-CL372</f>
        <v>31</v>
      </c>
      <c r="AZ373">
        <f t="shared" ref="AZ373" si="3951">CC373-CC372</f>
        <v>59</v>
      </c>
      <c r="BA373">
        <f t="shared" ref="BA373" si="3952">CD373-CD372</f>
        <v>2</v>
      </c>
      <c r="BB373">
        <f t="shared" ref="BB373" si="3953">AW373/AV373</f>
        <v>-1.282051282051282E-2</v>
      </c>
      <c r="BC373">
        <f t="shared" ref="BC373" si="3954">AY373/AX373</f>
        <v>3.2631578947368421E-2</v>
      </c>
      <c r="BD373">
        <f t="shared" si="3674"/>
        <v>3.3898305084745763E-2</v>
      </c>
      <c r="BE373">
        <f t="shared" ref="BE373" si="3955">SUM(AT367:AT373)/SUM(AS367:AS373)</f>
        <v>4.0118277929666872E-2</v>
      </c>
      <c r="BF373">
        <f t="shared" ref="BF373" si="3956">SUM(AT360:AT373)/SUM(AS360:AS373)</f>
        <v>3.7685726114356687E-2</v>
      </c>
      <c r="BG373">
        <f t="shared" ref="BG373" si="3957">SUM(AW367:AW373)/SUM(AV367:AV373)</f>
        <v>1.1834319526627219E-2</v>
      </c>
      <c r="BH373">
        <f t="shared" ref="BH373" si="3958">SUM(AY367:AY373)/SUM(AX367:AX373)</f>
        <v>2.6998128842555466E-2</v>
      </c>
      <c r="BI373">
        <f t="shared" ref="BI373" si="3959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0">
        <v>287850</v>
      </c>
      <c r="BR373" s="20">
        <v>59211</v>
      </c>
      <c r="BS373" s="21">
        <f t="shared" ref="BS373:BS404" si="3960">SUM(BO373:BP373)</f>
        <v>1620048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0">
        <v>2121</v>
      </c>
      <c r="BZ373" s="20">
        <v>626</v>
      </c>
      <c r="CA373" s="21">
        <f t="shared" ref="CA373:CA404" si="3961">SUM(BW373:BX373)</f>
        <v>11967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0">
        <v>1157</v>
      </c>
      <c r="CH373" s="20">
        <v>450</v>
      </c>
      <c r="CI373" s="21">
        <f t="shared" ref="CI373:CI404" si="3962">SUM(CE373:CF373)</f>
        <v>6876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0">
        <v>14394</v>
      </c>
      <c r="CP373" s="20">
        <v>789</v>
      </c>
      <c r="CQ373" s="21">
        <f t="shared" ref="CQ373:CQ404" si="3963">SUM(CM373:CN373)</f>
        <v>68525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si="3928"/>
        <v>1620656</v>
      </c>
      <c r="C374">
        <f t="shared" ref="C374" si="3964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65">-(J374-J373)+L374</f>
        <v>7</v>
      </c>
      <c r="N374" s="7">
        <f t="shared" ref="N374" si="3966">B374-C374</f>
        <v>1273453</v>
      </c>
      <c r="O374" s="4">
        <f t="shared" ref="O374" si="3967">C374/B374</f>
        <v>0.21423608711534095</v>
      </c>
      <c r="R374">
        <f t="shared" ref="R374" si="3968">C374-C373</f>
        <v>142</v>
      </c>
      <c r="S374">
        <f t="shared" ref="S374" si="3969">N374-N373</f>
        <v>466</v>
      </c>
      <c r="T374" s="8">
        <f t="shared" ref="T374" si="3970">R374/V374</f>
        <v>0.23355263157894737</v>
      </c>
      <c r="U374" s="8">
        <f t="shared" ref="U374" si="3971">SUM(R368:R374)/SUM(V368:V374)</f>
        <v>0.18575078388108235</v>
      </c>
      <c r="V374">
        <f t="shared" ref="V374" si="3972">B374-B373</f>
        <v>608</v>
      </c>
      <c r="W374">
        <f t="shared" ref="W374" si="3973">C374-D374-E374</f>
        <v>11506</v>
      </c>
      <c r="X374" s="3">
        <f t="shared" ref="X374" si="3974">F374/W374</f>
        <v>1.7990613592908048E-2</v>
      </c>
      <c r="Y374">
        <f t="shared" ref="Y374" si="3975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76">Z374-AC374-AF374</f>
        <v>99</v>
      </c>
      <c r="AJ374">
        <f t="shared" ref="AJ374" si="3977">AA374-AD374-AG374</f>
        <v>34</v>
      </c>
      <c r="AK374">
        <f t="shared" ref="AK374" si="3978">AB374-AE374-AH374</f>
        <v>321</v>
      </c>
      <c r="AL374">
        <v>9</v>
      </c>
      <c r="AM374">
        <v>9</v>
      </c>
      <c r="AN374">
        <v>29</v>
      </c>
      <c r="AS374">
        <f t="shared" ref="AS374" si="3979">BM374-BM373</f>
        <v>2136</v>
      </c>
      <c r="AT374">
        <f t="shared" ref="AT374" si="3980">BN374-BN373</f>
        <v>177</v>
      </c>
      <c r="AU374">
        <f t="shared" ref="AU374" si="3981">AT374/AS374</f>
        <v>8.2865168539325837E-2</v>
      </c>
      <c r="AV374">
        <f t="shared" ref="AV374" si="3982">BU374-BU373</f>
        <v>190</v>
      </c>
      <c r="AW374">
        <f t="shared" ref="AW374" si="3983">BV374-BV373</f>
        <v>4</v>
      </c>
      <c r="AX374">
        <f t="shared" ref="AX374" si="3984">CK374-CK373</f>
        <v>628</v>
      </c>
      <c r="AY374">
        <f t="shared" ref="AY374" si="3985">CL374-CL373</f>
        <v>6</v>
      </c>
      <c r="AZ374">
        <f t="shared" ref="AZ374" si="3986">CC374-CC373</f>
        <v>94</v>
      </c>
      <c r="BA374">
        <f t="shared" ref="BA374" si="3987">CD374-CD373</f>
        <v>0</v>
      </c>
      <c r="BB374">
        <f t="shared" ref="BB374" si="3988">AW374/AV374</f>
        <v>2.1052631578947368E-2</v>
      </c>
      <c r="BC374">
        <f t="shared" ref="BC374" si="3989">AY374/AX374</f>
        <v>9.5541401273885346E-3</v>
      </c>
      <c r="BD374">
        <f t="shared" si="3674"/>
        <v>0</v>
      </c>
      <c r="BE374">
        <f t="shared" ref="BE374" si="3990">SUM(AT368:AT374)/SUM(AS368:AS374)</f>
        <v>4.1081539204030466E-2</v>
      </c>
      <c r="BF374">
        <f t="shared" ref="BF374" si="3991">SUM(AT361:AT374)/SUM(AS361:AS374)</f>
        <v>3.9284575615306232E-2</v>
      </c>
      <c r="BG374">
        <f t="shared" ref="BG374" si="3992">SUM(AW368:AW374)/SUM(AV368:AV374)</f>
        <v>1.0030090270812437E-2</v>
      </c>
      <c r="BH374">
        <f t="shared" ref="BH374" si="3993">SUM(AY368:AY374)/SUM(AX368:AX374)</f>
        <v>2.4828984038510259E-2</v>
      </c>
      <c r="BI374">
        <f t="shared" ref="BI374" si="3994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0">
        <v>287932</v>
      </c>
      <c r="BR374" s="20">
        <v>59271</v>
      </c>
      <c r="BS374" s="21">
        <f t="shared" si="3960"/>
        <v>1620656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0">
        <v>2120</v>
      </c>
      <c r="BZ374" s="20">
        <v>627</v>
      </c>
      <c r="CA374" s="21">
        <f t="shared" si="3961"/>
        <v>11990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0">
        <v>1158</v>
      </c>
      <c r="CH374" s="20">
        <v>450</v>
      </c>
      <c r="CI374" s="21">
        <f t="shared" si="3962"/>
        <v>6883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0">
        <v>14403</v>
      </c>
      <c r="CP374" s="20">
        <v>792</v>
      </c>
      <c r="CQ374" s="21">
        <f t="shared" si="3963"/>
        <v>68641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si="3928"/>
        <v>1626136</v>
      </c>
      <c r="C375">
        <f t="shared" ref="C375" si="3995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996">-(J375-J374)+L375</f>
        <v>11</v>
      </c>
      <c r="N375" s="7">
        <f t="shared" ref="N375" si="3997">B375-C375</f>
        <v>1277525</v>
      </c>
      <c r="O375" s="4">
        <f t="shared" ref="O375" si="3998">C375/B375</f>
        <v>0.21437997805841577</v>
      </c>
      <c r="R375">
        <f t="shared" ref="R375" si="3999">C375-C374</f>
        <v>1408</v>
      </c>
      <c r="S375">
        <f t="shared" ref="S375" si="4000">N375-N374</f>
        <v>4072</v>
      </c>
      <c r="T375" s="8">
        <f t="shared" ref="T375" si="4001">R375/V375</f>
        <v>0.25693430656934307</v>
      </c>
      <c r="U375" s="8">
        <f t="shared" ref="U375" si="4002">SUM(R369:R375)/SUM(V369:V375)</f>
        <v>0.20738540849490081</v>
      </c>
      <c r="V375">
        <f t="shared" ref="V375" si="4003">B375-B374</f>
        <v>5480</v>
      </c>
      <c r="W375">
        <f t="shared" ref="W375" si="4004">C375-D375-E375</f>
        <v>12087</v>
      </c>
      <c r="X375" s="3">
        <f t="shared" ref="X375" si="4005">F375/W375</f>
        <v>1.7125837676842889E-2</v>
      </c>
      <c r="Y375">
        <f t="shared" ref="Y375" si="4006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07">Z375-AC375-AF375</f>
        <v>88</v>
      </c>
      <c r="AJ375">
        <f t="shared" ref="AJ375" si="4008">AA375-AD375-AG375</f>
        <v>36</v>
      </c>
      <c r="AK375">
        <f t="shared" ref="AK375" si="4009">AB375-AE375-AH375</f>
        <v>319</v>
      </c>
      <c r="AL375">
        <v>7</v>
      </c>
      <c r="AM375">
        <v>7</v>
      </c>
      <c r="AN375">
        <v>30</v>
      </c>
      <c r="AS375">
        <f t="shared" ref="AS375" si="4010">BM375-BM374</f>
        <v>27353</v>
      </c>
      <c r="AT375">
        <f t="shared" ref="AT375" si="4011">BN375-BN374</f>
        <v>1464</v>
      </c>
      <c r="AU375">
        <f t="shared" ref="AU375" si="4012">AT375/AS375</f>
        <v>5.3522465543084853E-2</v>
      </c>
      <c r="AV375">
        <f t="shared" ref="AV375" si="4013">BU375-BU374</f>
        <v>116</v>
      </c>
      <c r="AW375">
        <f t="shared" ref="AW375" si="4014">BV375-BV374</f>
        <v>3</v>
      </c>
      <c r="AX375">
        <f t="shared" ref="AX375" si="4015">CK375-CK374</f>
        <v>437</v>
      </c>
      <c r="AY375">
        <f t="shared" ref="AY375" si="4016">CL375-CL374</f>
        <v>17</v>
      </c>
      <c r="AZ375">
        <f t="shared" ref="AZ375" si="4017">CC375-CC374</f>
        <v>106</v>
      </c>
      <c r="BA375">
        <f t="shared" ref="BA375" si="4018">CD375-CD374</f>
        <v>3</v>
      </c>
      <c r="BB375">
        <f t="shared" ref="BB375" si="4019">AW375/AV375</f>
        <v>2.5862068965517241E-2</v>
      </c>
      <c r="BC375">
        <f t="shared" ref="BC375" si="4020">AY375/AX375</f>
        <v>3.8901601830663615E-2</v>
      </c>
      <c r="BD375">
        <f t="shared" si="3674"/>
        <v>2.8301886792452831E-2</v>
      </c>
      <c r="BE375">
        <f t="shared" ref="BE375" si="4021">SUM(AT369:AT375)/SUM(AS369:AS375)</f>
        <v>4.6289913659146406E-2</v>
      </c>
      <c r="BF375">
        <f t="shared" ref="BF375" si="4022">SUM(AT362:AT375)/SUM(AS362:AS375)</f>
        <v>4.202332814022558E-2</v>
      </c>
      <c r="BG375">
        <f t="shared" ref="BG375" si="4023">SUM(AW369:AW375)/SUM(AV369:AV375)</f>
        <v>1.2562814070351759E-2</v>
      </c>
      <c r="BH375">
        <f t="shared" ref="BH375" si="4024">SUM(AY369:AY375)/SUM(AX369:AX375)</f>
        <v>2.5237449118046134E-2</v>
      </c>
      <c r="BI375">
        <f t="shared" ref="BI375" si="4025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0">
        <v>288896</v>
      </c>
      <c r="BR375" s="20">
        <v>59715</v>
      </c>
      <c r="BS375" s="21">
        <f t="shared" si="3960"/>
        <v>1626136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0">
        <v>2122</v>
      </c>
      <c r="BZ375" s="20">
        <v>629</v>
      </c>
      <c r="CA375" s="21">
        <f t="shared" si="3961"/>
        <v>12016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0">
        <v>1160</v>
      </c>
      <c r="CH375" s="20">
        <v>449</v>
      </c>
      <c r="CI375" s="21">
        <f t="shared" si="3962"/>
        <v>6897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0">
        <v>14417</v>
      </c>
      <c r="CP375" s="20">
        <v>794</v>
      </c>
      <c r="CQ375" s="21">
        <f t="shared" si="3963"/>
        <v>68731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si="3928"/>
        <v>1628838</v>
      </c>
      <c r="C376">
        <f t="shared" ref="C376" si="4026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27">-(J376-J375)+L376</f>
        <v>9</v>
      </c>
      <c r="N376" s="7">
        <f t="shared" ref="N376" si="4028">B376-C376</f>
        <v>1279697</v>
      </c>
      <c r="O376" s="4">
        <f t="shared" ref="O376" si="4029">C376/B376</f>
        <v>0.21434973889361619</v>
      </c>
      <c r="R376">
        <f t="shared" ref="R376" si="4030">C376-C375</f>
        <v>530</v>
      </c>
      <c r="S376">
        <f t="shared" ref="S376" si="4031">N376-N375</f>
        <v>2172</v>
      </c>
      <c r="T376" s="8">
        <f t="shared" ref="T376" si="4032">R376/V376</f>
        <v>0.19615099925980756</v>
      </c>
      <c r="U376" s="8">
        <f t="shared" ref="U376" si="4033">SUM(R370:R376)/SUM(V370:V376)</f>
        <v>0.21127861529871581</v>
      </c>
      <c r="V376">
        <f t="shared" ref="V376" si="4034">B376-B375</f>
        <v>2702</v>
      </c>
      <c r="W376">
        <f t="shared" ref="W376" si="4035">C376-D376-E376</f>
        <v>12157</v>
      </c>
      <c r="X376" s="3">
        <f t="shared" ref="X376" si="4036">F376/W376</f>
        <v>1.6533684297112775E-2</v>
      </c>
      <c r="Y376">
        <f t="shared" ref="Y376" si="4037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38">Z376-AC376-AF376</f>
        <v>86</v>
      </c>
      <c r="AJ376">
        <f t="shared" ref="AJ376" si="4039">AA376-AD376-AG376</f>
        <v>34</v>
      </c>
      <c r="AK376">
        <f t="shared" ref="AK376" si="4040">AB376-AE376-AH376</f>
        <v>325</v>
      </c>
      <c r="AL376">
        <v>7</v>
      </c>
      <c r="AM376">
        <v>7</v>
      </c>
      <c r="AN376">
        <v>32</v>
      </c>
      <c r="AS376">
        <f t="shared" ref="AS376" si="4041">BM376-BM375</f>
        <v>13617</v>
      </c>
      <c r="AT376">
        <f t="shared" ref="AT376" si="4042">BN376-BN375</f>
        <v>587</v>
      </c>
      <c r="AU376">
        <f t="shared" ref="AU376" si="4043">AT376/AS376</f>
        <v>4.3107879856062278E-2</v>
      </c>
      <c r="AV376">
        <f t="shared" ref="AV376" si="4044">BU376-BU375</f>
        <v>263</v>
      </c>
      <c r="AW376">
        <f t="shared" ref="AW376" si="4045">BV376-BV375</f>
        <v>5</v>
      </c>
      <c r="AX376">
        <f t="shared" ref="AX376" si="4046">CK376-CK375</f>
        <v>549</v>
      </c>
      <c r="AY376">
        <f t="shared" ref="AY376" si="4047">CL376-CL375</f>
        <v>17</v>
      </c>
      <c r="AZ376">
        <f t="shared" ref="AZ376" si="4048">CC376-CC375</f>
        <v>119</v>
      </c>
      <c r="BA376">
        <f t="shared" ref="BA376" si="4049">CD376-CD375</f>
        <v>-1</v>
      </c>
      <c r="BB376">
        <f t="shared" ref="BB376" si="4050">AW376/AV376</f>
        <v>1.9011406844106463E-2</v>
      </c>
      <c r="BC376">
        <f t="shared" ref="BC376" si="4051">AY376/AX376</f>
        <v>3.0965391621129327E-2</v>
      </c>
      <c r="BD376">
        <f t="shared" si="3674"/>
        <v>-8.4033613445378148E-3</v>
      </c>
      <c r="BE376">
        <f t="shared" ref="BE376" si="4052">SUM(AT370:AT376)/SUM(AS370:AS376)</f>
        <v>4.6620635777719056E-2</v>
      </c>
      <c r="BF376">
        <f t="shared" ref="BF376" si="4053">SUM(AT363:AT376)/SUM(AS363:AS376)</f>
        <v>4.2768005704777755E-2</v>
      </c>
      <c r="BG376">
        <f t="shared" ref="BG376" si="4054">SUM(AW370:AW376)/SUM(AV370:AV376)</f>
        <v>1.9252548131370329E-2</v>
      </c>
      <c r="BH376">
        <f t="shared" ref="BH376" si="4055">SUM(AY370:AY376)/SUM(AX370:AX376)</f>
        <v>2.5928896017107725E-2</v>
      </c>
      <c r="BI376">
        <f t="shared" ref="BI376" si="405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0">
        <v>289302</v>
      </c>
      <c r="BR376" s="20">
        <v>59839</v>
      </c>
      <c r="BS376" s="21">
        <f t="shared" si="3960"/>
        <v>1628838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0">
        <v>2123</v>
      </c>
      <c r="BZ376" s="20">
        <v>630</v>
      </c>
      <c r="CA376" s="21">
        <f t="shared" si="3961"/>
        <v>12038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0">
        <v>1160</v>
      </c>
      <c r="CH376" s="20">
        <v>449</v>
      </c>
      <c r="CI376" s="21">
        <f t="shared" si="3962"/>
        <v>6905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0">
        <v>14432</v>
      </c>
      <c r="CP376" s="20">
        <v>794</v>
      </c>
      <c r="CQ376" s="21">
        <f t="shared" si="3963"/>
        <v>68838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si="3928"/>
        <v>1630912</v>
      </c>
      <c r="C377">
        <f t="shared" ref="C377" si="4057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58">-(J377-J376)+L377</f>
        <v>15</v>
      </c>
      <c r="N377" s="7">
        <f t="shared" ref="N377" si="4059">B377-C377</f>
        <v>1281314</v>
      </c>
      <c r="O377" s="4">
        <f t="shared" ref="O377" si="4060">C377/B377</f>
        <v>0.2143573656947769</v>
      </c>
      <c r="R377">
        <f t="shared" ref="R377" si="4061">C377-C376</f>
        <v>457</v>
      </c>
      <c r="S377">
        <f t="shared" ref="S377" si="4062">N377-N376</f>
        <v>1617</v>
      </c>
      <c r="T377" s="8">
        <f t="shared" ref="T377" si="4063">R377/V377</f>
        <v>0.22034715525554485</v>
      </c>
      <c r="U377" s="8">
        <f t="shared" ref="U377" si="4064">SUM(R371:R377)/SUM(V371:V377)</f>
        <v>0.21563994064955763</v>
      </c>
      <c r="V377">
        <f t="shared" ref="V377" si="4065">B377-B376</f>
        <v>2074</v>
      </c>
      <c r="W377">
        <f t="shared" ref="W377" si="4066">C377-D377-E377</f>
        <v>12427</v>
      </c>
      <c r="X377" s="3">
        <f t="shared" ref="X377" si="4067">F377/W377</f>
        <v>1.5450229339341755E-2</v>
      </c>
      <c r="Y377">
        <f t="shared" ref="Y377" si="4068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69">Z377-AC377-AF377</f>
        <v>85</v>
      </c>
      <c r="AJ377">
        <f t="shared" ref="AJ377" si="4070">AA377-AD377-AG377</f>
        <v>33</v>
      </c>
      <c r="AK377">
        <f t="shared" ref="AK377" si="4071">AB377-AE377-AH377</f>
        <v>334</v>
      </c>
      <c r="AL377">
        <v>7</v>
      </c>
      <c r="AM377">
        <v>7</v>
      </c>
      <c r="AN377">
        <v>32</v>
      </c>
      <c r="AS377">
        <f t="shared" ref="AS377" si="4072">BM377-BM376</f>
        <v>6989</v>
      </c>
      <c r="AT377">
        <f t="shared" ref="AT377" si="4073">BN377-BN376</f>
        <v>479</v>
      </c>
      <c r="AU377">
        <f t="shared" ref="AU377" si="4074">AT377/AS377</f>
        <v>6.8536271283445416E-2</v>
      </c>
      <c r="AV377">
        <f t="shared" ref="AV377" si="4075">BU377-BU376</f>
        <v>15</v>
      </c>
      <c r="AW377">
        <f t="shared" ref="AW377" si="4076">BV377-BV376</f>
        <v>3</v>
      </c>
      <c r="AX377">
        <f t="shared" ref="AX377" si="4077">CK377-CK376</f>
        <v>215</v>
      </c>
      <c r="AY377">
        <f t="shared" ref="AY377" si="4078">CL377-CL376</f>
        <v>17</v>
      </c>
      <c r="AZ377">
        <f t="shared" ref="AZ377" si="4079">CC377-CC376</f>
        <v>14</v>
      </c>
      <c r="BA377">
        <f t="shared" ref="BA377" si="4080">CD377-CD376</f>
        <v>-1</v>
      </c>
      <c r="BB377">
        <f t="shared" ref="BB377" si="4081">AW377/AV377</f>
        <v>0.2</v>
      </c>
      <c r="BC377">
        <f t="shared" ref="BC377" si="4082">AY377/AX377</f>
        <v>7.9069767441860464E-2</v>
      </c>
      <c r="BD377">
        <f t="shared" si="3674"/>
        <v>-7.1428571428571425E-2</v>
      </c>
      <c r="BE377">
        <f t="shared" ref="BE377" si="4083">SUM(AT371:AT377)/SUM(AS371:AS377)</f>
        <v>4.7226063890085476E-2</v>
      </c>
      <c r="BF377">
        <f t="shared" ref="BF377" si="4084">SUM(AT364:AT377)/SUM(AS364:AS377)</f>
        <v>4.3304980631205213E-2</v>
      </c>
      <c r="BG377">
        <f t="shared" ref="BG377" si="4085">SUM(AW371:AW377)/SUM(AV371:AV377)</f>
        <v>1.9540229885057471E-2</v>
      </c>
      <c r="BH377">
        <f t="shared" ref="BH377" si="4086">SUM(AY371:AY377)/SUM(AX371:AX377)</f>
        <v>2.8893780957622454E-2</v>
      </c>
      <c r="BI377">
        <f t="shared" ref="BI377" si="4087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0">
        <v>289689</v>
      </c>
      <c r="BR377" s="20">
        <v>59909</v>
      </c>
      <c r="BS377" s="21">
        <f t="shared" si="3960"/>
        <v>1630912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0">
        <v>2125</v>
      </c>
      <c r="BZ377" s="20">
        <v>630</v>
      </c>
      <c r="CA377" s="21">
        <f t="shared" si="3961"/>
        <v>12043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0">
        <v>1160</v>
      </c>
      <c r="CH377" s="20">
        <v>449</v>
      </c>
      <c r="CI377" s="21">
        <f t="shared" si="3962"/>
        <v>6906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0">
        <v>14445</v>
      </c>
      <c r="CP377" s="20">
        <v>796</v>
      </c>
      <c r="CQ377" s="21">
        <f t="shared" si="3963"/>
        <v>68897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si="3928"/>
        <v>1631951</v>
      </c>
      <c r="C378">
        <f t="shared" ref="C378" si="4088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089">-(J378-J377)+L378</f>
        <v>5</v>
      </c>
      <c r="N378" s="7">
        <f t="shared" ref="N378" si="4090">B378-C378</f>
        <v>1282215</v>
      </c>
      <c r="O378" s="4">
        <f t="shared" ref="O378" si="4091">C378/B378</f>
        <v>0.21430545402404852</v>
      </c>
      <c r="R378">
        <f t="shared" ref="R378" si="4092">C378-C377</f>
        <v>138</v>
      </c>
      <c r="S378">
        <f t="shared" ref="S378" si="4093">N378-N377</f>
        <v>901</v>
      </c>
      <c r="T378" s="8">
        <f t="shared" ref="T378" si="4094">R378/V378</f>
        <v>0.13282001924927817</v>
      </c>
      <c r="U378" s="8">
        <f t="shared" ref="U378" si="4095">SUM(R372:R378)/SUM(V372:V378)</f>
        <v>0.21708086566668511</v>
      </c>
      <c r="V378">
        <f t="shared" ref="V378" si="4096">B378-B377</f>
        <v>1039</v>
      </c>
      <c r="W378">
        <f t="shared" ref="W378" si="4097">C378-D378-E378</f>
        <v>12340</v>
      </c>
      <c r="X378" s="3">
        <f t="shared" ref="X378" si="4098">F378/W378</f>
        <v>1.5883306320907616E-2</v>
      </c>
      <c r="Y378">
        <f t="shared" ref="Y378" si="4099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00">Z378-AC378-AF378</f>
        <v>85</v>
      </c>
      <c r="AJ378">
        <f t="shared" ref="AJ378" si="4101">AA378-AD378-AG378</f>
        <v>31</v>
      </c>
      <c r="AK378">
        <f t="shared" ref="AK378" si="4102">AB378-AE378-AH378</f>
        <v>339</v>
      </c>
      <c r="AL378">
        <v>8</v>
      </c>
      <c r="AM378">
        <v>8</v>
      </c>
      <c r="AN378">
        <v>36</v>
      </c>
      <c r="AS378">
        <f t="shared" ref="AS378" si="4103">BM378-BM377</f>
        <v>3717</v>
      </c>
      <c r="AT378">
        <f t="shared" ref="AT378" si="4104">BN378-BN377</f>
        <v>157</v>
      </c>
      <c r="AU378">
        <f t="shared" ref="AU378" si="4105">AT378/AS378</f>
        <v>4.2238364272262574E-2</v>
      </c>
      <c r="AV378">
        <f t="shared" ref="AV378" si="4106">BU378-BU377</f>
        <v>15</v>
      </c>
      <c r="AW378">
        <f t="shared" ref="AW378" si="4107">BV378-BV377</f>
        <v>-3</v>
      </c>
      <c r="AX378">
        <f t="shared" ref="AX378" si="4108">CK378-CK377</f>
        <v>140</v>
      </c>
      <c r="AY378">
        <f t="shared" ref="AY378" si="4109">CL378-CL377</f>
        <v>12</v>
      </c>
      <c r="AZ378">
        <f t="shared" ref="AZ378" si="4110">CC378-CC377</f>
        <v>17</v>
      </c>
      <c r="BA378">
        <f t="shared" ref="BA378" si="4111">CD378-CD377</f>
        <v>0</v>
      </c>
      <c r="BB378">
        <f t="shared" ref="BB378" si="4112">AW378/AV378</f>
        <v>-0.2</v>
      </c>
      <c r="BC378">
        <f t="shared" ref="BC378" si="4113">AY378/AX378</f>
        <v>8.5714285714285715E-2</v>
      </c>
      <c r="BD378">
        <f t="shared" si="3674"/>
        <v>0</v>
      </c>
      <c r="BE378">
        <f t="shared" ref="BE378" si="4114">SUM(AT372:AT378)/SUM(AS372:AS378)</f>
        <v>4.7573555335676185E-2</v>
      </c>
      <c r="BF378">
        <f t="shared" ref="BF378" si="4115">SUM(AT365:AT378)/SUM(AS365:AS378)</f>
        <v>4.3147574283422488E-2</v>
      </c>
      <c r="BG378">
        <f t="shared" ref="BG378" si="4116">SUM(AW372:AW378)/SUM(AV372:AV378)</f>
        <v>1.5222482435597189E-2</v>
      </c>
      <c r="BH378">
        <f t="shared" ref="BH378" si="4117">SUM(AY372:AY378)/SUM(AX372:AX378)</f>
        <v>3.1830985915492958E-2</v>
      </c>
      <c r="BI378">
        <f t="shared" ref="BI378" si="4118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0">
        <v>289808</v>
      </c>
      <c r="BR378" s="20">
        <v>59928</v>
      </c>
      <c r="BS378" s="21">
        <f t="shared" si="3960"/>
        <v>1631951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0">
        <v>2125</v>
      </c>
      <c r="BZ378" s="20">
        <v>630</v>
      </c>
      <c r="CA378" s="21">
        <f t="shared" si="3961"/>
        <v>12051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0">
        <v>1160</v>
      </c>
      <c r="CH378" s="20">
        <v>449</v>
      </c>
      <c r="CI378" s="21">
        <f t="shared" si="3962"/>
        <v>6911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0">
        <v>14454</v>
      </c>
      <c r="CP378" s="20">
        <v>797</v>
      </c>
      <c r="CQ378" s="21">
        <f t="shared" si="3963"/>
        <v>68918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si="3928"/>
        <v>1634662</v>
      </c>
      <c r="C379">
        <f t="shared" ref="C379" si="4119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20">-(J379-J378)+L379</f>
        <v>9</v>
      </c>
      <c r="N379" s="7">
        <f t="shared" ref="N379" si="4121">B379-C379</f>
        <v>1284340</v>
      </c>
      <c r="O379" s="4">
        <f t="shared" ref="O379" si="4122">C379/B379</f>
        <v>0.21430852371927653</v>
      </c>
      <c r="R379">
        <f t="shared" ref="R379" si="4123">C379-C378</f>
        <v>586</v>
      </c>
      <c r="S379">
        <f t="shared" ref="S379" si="4124">N379-N378</f>
        <v>2125</v>
      </c>
      <c r="T379" s="8">
        <f t="shared" ref="T379" si="4125">R379/V379</f>
        <v>0.21615639985245297</v>
      </c>
      <c r="U379" s="8">
        <f t="shared" ref="U379" si="4126">SUM(R373:R379)/SUM(V373:V379)</f>
        <v>0.22236361624432888</v>
      </c>
      <c r="V379">
        <f t="shared" ref="V379" si="4127">B379-B378</f>
        <v>2711</v>
      </c>
      <c r="W379">
        <f t="shared" ref="W379" si="4128">C379-D379-E379</f>
        <v>12153</v>
      </c>
      <c r="X379" s="3">
        <f t="shared" ref="X379" si="4129">F379/W379</f>
        <v>1.5304862996790916E-2</v>
      </c>
      <c r="Y379">
        <f t="shared" ref="Y379:Y382" si="4130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31">Z379-AC379-AF379</f>
        <v>75</v>
      </c>
      <c r="AJ379">
        <f t="shared" ref="AJ379" si="4132">AA379-AD379-AG379</f>
        <v>27</v>
      </c>
      <c r="AK379">
        <f t="shared" ref="AK379" si="4133">AB379-AE379-AH379</f>
        <v>330</v>
      </c>
      <c r="AL379">
        <v>6</v>
      </c>
      <c r="AM379">
        <v>6</v>
      </c>
      <c r="AN379">
        <v>27</v>
      </c>
      <c r="AS379">
        <f t="shared" ref="AS379" si="4134">BM379-BM378</f>
        <v>14455</v>
      </c>
      <c r="AT379">
        <f t="shared" ref="AT379" si="4135">BN379-BN378</f>
        <v>588</v>
      </c>
      <c r="AU379">
        <f t="shared" ref="AU379" si="4136">AT379/AS379</f>
        <v>4.0677966101694912E-2</v>
      </c>
      <c r="AV379">
        <f t="shared" ref="AV379" si="4137">BU379-BU378</f>
        <v>148</v>
      </c>
      <c r="AW379">
        <f t="shared" ref="AW379" si="4138">BV379-BV378</f>
        <v>5</v>
      </c>
      <c r="AX379">
        <f t="shared" ref="AX379" si="4139">CK379-CK378</f>
        <v>582</v>
      </c>
      <c r="AY379">
        <f t="shared" ref="AY379" si="4140">CL379-CL378</f>
        <v>9</v>
      </c>
      <c r="AZ379">
        <f t="shared" ref="AZ379" si="4141">CC379-CC378</f>
        <v>62</v>
      </c>
      <c r="BA379">
        <f t="shared" ref="BA379" si="4142">CD379-CD378</f>
        <v>1</v>
      </c>
      <c r="BB379">
        <f t="shared" ref="BB379" si="4143">AW379/AV379</f>
        <v>3.3783783783783786E-2</v>
      </c>
      <c r="BC379">
        <f t="shared" ref="BC379" si="4144">AY379/AX379</f>
        <v>1.5463917525773196E-2</v>
      </c>
      <c r="BD379">
        <f t="shared" si="3674"/>
        <v>1.6129032258064516E-2</v>
      </c>
      <c r="BE379">
        <f t="shared" ref="BE379" si="4145">SUM(AT373:AT379)/SUM(AS373:AS379)</f>
        <v>4.9115208227173759E-2</v>
      </c>
      <c r="BF379">
        <f t="shared" ref="BF379" si="4146">SUM(AT366:AT379)/SUM(AS366:AS379)</f>
        <v>4.4106864090070488E-2</v>
      </c>
      <c r="BG379">
        <f t="shared" ref="BG379" si="4147">SUM(AW373:AW379)/SUM(AV373:AV379)</f>
        <v>1.6611295681063124E-2</v>
      </c>
      <c r="BH379">
        <f t="shared" ref="BH379" si="4148">SUM(AY373:AY379)/SUM(AX373:AX379)</f>
        <v>3.1133961725221364E-2</v>
      </c>
      <c r="BI379">
        <f t="shared" ref="BI379" si="4149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0">
        <v>290185</v>
      </c>
      <c r="BR379" s="20">
        <v>60137</v>
      </c>
      <c r="BS379" s="21">
        <f t="shared" si="3960"/>
        <v>1634662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0">
        <v>2127</v>
      </c>
      <c r="BZ379" s="20">
        <v>631</v>
      </c>
      <c r="CA379" s="21">
        <f t="shared" si="3961"/>
        <v>12086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0">
        <v>1161</v>
      </c>
      <c r="CH379" s="20">
        <v>449</v>
      </c>
      <c r="CI379" s="21">
        <f t="shared" si="3962"/>
        <v>6922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0">
        <v>14462</v>
      </c>
      <c r="CP379" s="20">
        <v>798</v>
      </c>
      <c r="CQ379" s="21">
        <f t="shared" si="3963"/>
        <v>69029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si="3928"/>
        <v>1637371</v>
      </c>
      <c r="C380">
        <f t="shared" ref="C380" si="4150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51">-(J380-J379)+L380</f>
        <v>1</v>
      </c>
      <c r="N380" s="7">
        <f t="shared" ref="N380" si="4152">B380-C380</f>
        <v>1286528</v>
      </c>
      <c r="O380" s="4">
        <f t="shared" ref="O380" si="4153">C380/B380</f>
        <v>0.21427214724091243</v>
      </c>
      <c r="R380">
        <f t="shared" ref="R380" si="4154">C380-C379</f>
        <v>521</v>
      </c>
      <c r="S380">
        <f t="shared" ref="S380" si="4155">N380-N379</f>
        <v>2188</v>
      </c>
      <c r="T380" s="8">
        <f t="shared" ref="T380" si="4156">R380/V380</f>
        <v>0.19232188999630861</v>
      </c>
      <c r="U380" s="8">
        <f t="shared" ref="U380" si="4157">SUM(R374:R380)/SUM(V374:V380)</f>
        <v>0.21832246146741327</v>
      </c>
      <c r="V380">
        <f t="shared" ref="V380" si="4158">B380-B379</f>
        <v>2709</v>
      </c>
      <c r="W380">
        <f t="shared" ref="W380" si="4159">C380-D380-E380</f>
        <v>12139</v>
      </c>
      <c r="X380" s="3">
        <f t="shared" ref="X380" si="4160">F380/W380</f>
        <v>1.5734409753686465E-2</v>
      </c>
      <c r="Y380">
        <f t="shared" si="4130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61">Z380-AC380-AF380</f>
        <v>67</v>
      </c>
      <c r="AJ380">
        <f t="shared" ref="AJ380" si="4162">AA380-AD380-AG380</f>
        <v>25</v>
      </c>
      <c r="AK380">
        <f t="shared" ref="AK380" si="4163">AB380-AE380-AH380</f>
        <v>316</v>
      </c>
      <c r="AL380">
        <v>7</v>
      </c>
      <c r="AM380">
        <v>7</v>
      </c>
      <c r="AN380">
        <v>28</v>
      </c>
      <c r="AS380">
        <f t="shared" ref="AS380" si="4164">BM380-BM379</f>
        <v>16233</v>
      </c>
      <c r="AT380">
        <f t="shared" ref="AT380" si="4165">BN380-BN379</f>
        <v>592</v>
      </c>
      <c r="AU380">
        <f t="shared" ref="AU380" si="4166">AT380/AS380</f>
        <v>3.6468921333086921E-2</v>
      </c>
      <c r="AV380">
        <f t="shared" ref="AV380" si="4167">BU380-BU379</f>
        <v>205</v>
      </c>
      <c r="AW380">
        <f t="shared" ref="AW380" si="4168">BV380-BV379</f>
        <v>2</v>
      </c>
      <c r="AX380">
        <f t="shared" ref="AX380" si="4169">CK380-CK379</f>
        <v>591</v>
      </c>
      <c r="AY380">
        <f t="shared" ref="AY380" si="4170">CL380-CL379</f>
        <v>23</v>
      </c>
      <c r="AZ380">
        <f t="shared" ref="AZ380" si="4171">CC380-CC379</f>
        <v>48</v>
      </c>
      <c r="BA380">
        <f t="shared" ref="BA380" si="4172">CD380-CD379</f>
        <v>0</v>
      </c>
      <c r="BB380">
        <f t="shared" ref="BB380" si="4173">AW380/AV380</f>
        <v>9.7560975609756097E-3</v>
      </c>
      <c r="BC380">
        <f t="shared" ref="BC380" si="4174">AY380/AX380</f>
        <v>3.8917089678510999E-2</v>
      </c>
      <c r="BD380">
        <f t="shared" si="3674"/>
        <v>0</v>
      </c>
      <c r="BE380">
        <f t="shared" ref="BE380" si="4175">SUM(AT374:AT380)/SUM(AS374:AS380)</f>
        <v>4.7857988165680473E-2</v>
      </c>
      <c r="BF380">
        <f t="shared" ref="BF380" si="4176">SUM(AT367:AT380)/SUM(AS367:AS380)</f>
        <v>4.3971647920435064E-2</v>
      </c>
      <c r="BG380">
        <f t="shared" ref="BG380" si="4177">SUM(AW374:AW380)/SUM(AV374:AV380)</f>
        <v>1.9957983193277309E-2</v>
      </c>
      <c r="BH380">
        <f t="shared" ref="BH380" si="4178">SUM(AY374:AY380)/SUM(AX374:AX380)</f>
        <v>3.2145130490133671E-2</v>
      </c>
      <c r="BI380">
        <f t="shared" ref="BI380" si="4179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0">
        <v>290547</v>
      </c>
      <c r="BR380" s="20">
        <v>60296</v>
      </c>
      <c r="BS380" s="21">
        <f t="shared" si="3960"/>
        <v>1637371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0">
        <v>2129</v>
      </c>
      <c r="BZ380" s="20">
        <v>631</v>
      </c>
      <c r="CA380" s="21">
        <f t="shared" si="3961"/>
        <v>12105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0">
        <v>1161</v>
      </c>
      <c r="CH380" s="20">
        <v>449</v>
      </c>
      <c r="CI380" s="21">
        <f t="shared" si="3962"/>
        <v>6932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0">
        <v>14476</v>
      </c>
      <c r="CP380" s="20">
        <v>802</v>
      </c>
      <c r="CQ380" s="21">
        <f t="shared" si="3963"/>
        <v>69123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si="3928"/>
        <v>1641020</v>
      </c>
      <c r="C381">
        <f t="shared" ref="C381" si="418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181">-(J381-J380)+L381</f>
        <v>7</v>
      </c>
      <c r="N381" s="7">
        <f t="shared" ref="N381" si="4182">B381-C381</f>
        <v>1289370</v>
      </c>
      <c r="O381" s="4">
        <f t="shared" ref="O381" si="4183">C381/B381</f>
        <v>0.21428745536312782</v>
      </c>
      <c r="R381">
        <f t="shared" ref="R381" si="4184">C381-C380</f>
        <v>807</v>
      </c>
      <c r="S381">
        <f t="shared" ref="S381" si="4185">N381-N380</f>
        <v>2842</v>
      </c>
      <c r="T381" s="8">
        <f t="shared" ref="T381" si="4186">R381/V381</f>
        <v>0.22115648122773363</v>
      </c>
      <c r="U381" s="8">
        <f t="shared" ref="U381" si="4187">SUM(R375:R381)/SUM(V375:V381)</f>
        <v>0.21837556472205855</v>
      </c>
      <c r="V381">
        <f t="shared" ref="V381" si="4188">B381-B380</f>
        <v>3649</v>
      </c>
      <c r="W381">
        <f t="shared" ref="W381:W382" si="4189">C381-D381-E381</f>
        <v>12389</v>
      </c>
      <c r="X381" s="3">
        <f t="shared" ref="X381:X382" si="4190">F381/W381</f>
        <v>1.541690209056421E-2</v>
      </c>
      <c r="Y381">
        <f t="shared" si="4130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191">Z381-AC381-AF381</f>
        <v>65</v>
      </c>
      <c r="AJ381">
        <f t="shared" ref="AJ381:AJ382" si="4192">AA381-AD381-AG381</f>
        <v>24</v>
      </c>
      <c r="AK381">
        <f t="shared" ref="AK381:AK382" si="4193">AB381-AE381-AH381</f>
        <v>327</v>
      </c>
      <c r="AL381">
        <v>7</v>
      </c>
      <c r="AM381">
        <v>7</v>
      </c>
      <c r="AN381">
        <v>28</v>
      </c>
      <c r="AS381">
        <f t="shared" ref="AS381" si="4194">BM381-BM380</f>
        <v>16545</v>
      </c>
      <c r="AT381">
        <f t="shared" ref="AT381" si="4195">BN381-BN380</f>
        <v>863</v>
      </c>
      <c r="AU381">
        <f t="shared" ref="AU381" si="4196">AT381/AS381</f>
        <v>5.2160773647627681E-2</v>
      </c>
      <c r="AV381">
        <f t="shared" ref="AV381" si="4197">BU381-BU380</f>
        <v>213</v>
      </c>
      <c r="AW381">
        <f t="shared" ref="AW381" si="4198">BV381-BV380</f>
        <v>6</v>
      </c>
      <c r="AX381">
        <f t="shared" ref="AX381" si="4199">CK381-CK380</f>
        <v>612</v>
      </c>
      <c r="AY381">
        <f t="shared" ref="AY381" si="4200">CL381-CL380</f>
        <v>13</v>
      </c>
      <c r="AZ381">
        <f t="shared" ref="AZ381" si="4201">CC381-CC380</f>
        <v>176</v>
      </c>
      <c r="BA381">
        <f t="shared" ref="BA381" si="4202">CD381-CD380</f>
        <v>1</v>
      </c>
      <c r="BB381">
        <f t="shared" ref="BB381" si="4203">AW381/AV381</f>
        <v>2.8169014084507043E-2</v>
      </c>
      <c r="BC381">
        <f t="shared" ref="BC381" si="4204">AY381/AX381</f>
        <v>2.1241830065359478E-2</v>
      </c>
      <c r="BD381">
        <f t="shared" si="3674"/>
        <v>5.681818181818182E-3</v>
      </c>
      <c r="BE381">
        <f t="shared" ref="BE381" si="4205">SUM(AT375:AT381)/SUM(AS375:AS381)</f>
        <v>4.7821735130271256E-2</v>
      </c>
      <c r="BF381">
        <f t="shared" ref="BF381" si="4206">SUM(AT368:AT381)/SUM(AS368:AS381)</f>
        <v>4.4707443626197912E-2</v>
      </c>
      <c r="BG381">
        <f t="shared" ref="BG381" si="4207">SUM(AW375:AW381)/SUM(AV375:AV381)</f>
        <v>2.1538461538461538E-2</v>
      </c>
      <c r="BH381">
        <f t="shared" ref="BH381" si="4208">SUM(AY375:AY381)/SUM(AX375:AX381)</f>
        <v>3.4548944337811902E-2</v>
      </c>
      <c r="BI381">
        <f t="shared" ref="BI381" si="420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0">
        <v>291174</v>
      </c>
      <c r="BR381" s="20">
        <v>60476</v>
      </c>
      <c r="BS381" s="21">
        <f t="shared" si="3960"/>
        <v>1641020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0">
        <v>2131</v>
      </c>
      <c r="BZ381" s="20">
        <v>632</v>
      </c>
      <c r="CA381" s="21">
        <f t="shared" si="3961"/>
        <v>12121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0">
        <v>1163</v>
      </c>
      <c r="CH381" s="20">
        <v>449</v>
      </c>
      <c r="CI381" s="21">
        <f t="shared" si="3962"/>
        <v>6952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0">
        <v>14493</v>
      </c>
      <c r="CP381" s="20">
        <v>803</v>
      </c>
      <c r="CQ381" s="21">
        <f t="shared" si="3963"/>
        <v>69242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si="3928"/>
        <v>1643834</v>
      </c>
      <c r="C382">
        <f t="shared" ref="C382" si="4210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11">-(J382-J381)+L382</f>
        <v>5</v>
      </c>
      <c r="N382" s="7">
        <f t="shared" ref="N382" si="4212">B382-C382</f>
        <v>1291570</v>
      </c>
      <c r="O382" s="4">
        <f t="shared" ref="O382" si="4213">C382/B382</f>
        <v>0.21429414405590833</v>
      </c>
      <c r="R382">
        <f t="shared" ref="R382" si="4214">C382-C381</f>
        <v>614</v>
      </c>
      <c r="S382">
        <f t="shared" ref="S382" si="4215">N382-N381</f>
        <v>2200</v>
      </c>
      <c r="T382" s="8">
        <f t="shared" ref="T382" si="4216">R382/V382</f>
        <v>0.21819474058280028</v>
      </c>
      <c r="U382" s="8">
        <f t="shared" ref="U382" si="4217">SUM(R376:R382)/SUM(V376:V382)</f>
        <v>0.20640750367273139</v>
      </c>
      <c r="V382">
        <f t="shared" ref="V382" si="4218">B382-B381</f>
        <v>2814</v>
      </c>
      <c r="W382">
        <f t="shared" si="4189"/>
        <v>12505</v>
      </c>
      <c r="X382" s="3">
        <f t="shared" si="4190"/>
        <v>1.6313474610155938E-2</v>
      </c>
      <c r="Y382">
        <f t="shared" si="4130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191"/>
        <v>62</v>
      </c>
      <c r="AJ382">
        <f t="shared" si="4192"/>
        <v>24</v>
      </c>
      <c r="AK382">
        <f t="shared" si="4193"/>
        <v>327</v>
      </c>
      <c r="AL382">
        <v>8</v>
      </c>
      <c r="AM382">
        <v>8</v>
      </c>
      <c r="AN382">
        <v>29</v>
      </c>
      <c r="AS382">
        <f t="shared" ref="AS382" si="4219">BM382-BM381</f>
        <v>14810</v>
      </c>
      <c r="AT382">
        <f t="shared" ref="AT382" si="4220">BN382-BN381</f>
        <v>659</v>
      </c>
      <c r="AU382">
        <f t="shared" ref="AU382" si="4221">AT382/AS382</f>
        <v>4.4496961512491558E-2</v>
      </c>
      <c r="AV382">
        <f t="shared" ref="AV382" si="4222">BU382-BU381</f>
        <v>170</v>
      </c>
      <c r="AW382">
        <f t="shared" ref="AW382" si="4223">BV382-BV381</f>
        <v>-2</v>
      </c>
      <c r="AX382">
        <f t="shared" ref="AX382" si="4224">CK382-CK381</f>
        <v>516</v>
      </c>
      <c r="AY382">
        <f t="shared" ref="AY382" si="4225">CL382-CL381</f>
        <v>25</v>
      </c>
      <c r="AZ382">
        <f t="shared" ref="AZ382" si="4226">CC382-CC381</f>
        <v>50</v>
      </c>
      <c r="BA382">
        <f t="shared" ref="BA382" si="4227">CD382-CD381</f>
        <v>1</v>
      </c>
      <c r="BB382">
        <f t="shared" ref="BB382" si="4228">AW382/AV382</f>
        <v>-1.1764705882352941E-2</v>
      </c>
      <c r="BC382">
        <f t="shared" ref="BC382" si="4229">AY382/AX382</f>
        <v>4.8449612403100778E-2</v>
      </c>
      <c r="BD382">
        <f t="shared" si="3674"/>
        <v>0.02</v>
      </c>
      <c r="BE382">
        <f t="shared" ref="BE382" si="4230">SUM(AT376:AT382)/SUM(AS376:AS382)</f>
        <v>4.544612463237848E-2</v>
      </c>
      <c r="BF382">
        <f t="shared" ref="BF382" si="4231">SUM(AT369:AT382)/SUM(AS369:AS382)</f>
        <v>4.586611769221375E-2</v>
      </c>
      <c r="BG382">
        <f t="shared" ref="BG382" si="4232">SUM(AW376:AW382)/SUM(AV376:AV382)</f>
        <v>1.5549076773566569E-2</v>
      </c>
      <c r="BH382">
        <f t="shared" ref="BH382" si="4233">SUM(AY376:AY382)/SUM(AX376:AX382)</f>
        <v>3.6193447737909515E-2</v>
      </c>
      <c r="BI382">
        <f t="shared" ref="BI382" si="4234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0">
        <v>291659</v>
      </c>
      <c r="BR382" s="20">
        <v>60605</v>
      </c>
      <c r="BS382" s="21">
        <f t="shared" si="3960"/>
        <v>1643834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0">
        <v>2134</v>
      </c>
      <c r="BZ382" s="20">
        <v>632</v>
      </c>
      <c r="CA382" s="21">
        <f t="shared" si="3961"/>
        <v>12156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0">
        <v>1163</v>
      </c>
      <c r="CH382" s="20">
        <v>449</v>
      </c>
      <c r="CI382" s="21">
        <f t="shared" si="3962"/>
        <v>6956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0">
        <v>14508</v>
      </c>
      <c r="CP382" s="20">
        <v>806</v>
      </c>
      <c r="CQ382" s="21">
        <f t="shared" si="3963"/>
        <v>69359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si="3928"/>
        <v>1646441</v>
      </c>
      <c r="C383">
        <f t="shared" ref="C383" si="4235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36">-(J383-J382)+L383</f>
        <v>7</v>
      </c>
      <c r="N383" s="7">
        <f t="shared" ref="N383" si="4237">B383-C383</f>
        <v>1293629</v>
      </c>
      <c r="O383" s="4">
        <f t="shared" ref="O383" si="4238">C383/B383</f>
        <v>0.21428766654863429</v>
      </c>
      <c r="R383">
        <f t="shared" ref="R383" si="4239">C383-C382</f>
        <v>548</v>
      </c>
      <c r="S383">
        <f t="shared" ref="S383" si="4240">N383-N382</f>
        <v>2059</v>
      </c>
      <c r="T383" s="8">
        <f t="shared" ref="T383" si="4241">R383/V383</f>
        <v>0.21020329881089375</v>
      </c>
      <c r="U383" s="8">
        <f t="shared" ref="U383" si="4242">SUM(R377:R383)/SUM(V377:V383)</f>
        <v>0.20854399818212804</v>
      </c>
      <c r="V383">
        <f t="shared" ref="V383" si="4243">B383-B382</f>
        <v>2607</v>
      </c>
      <c r="W383">
        <f t="shared" ref="W383" si="4244">C383-D383-E383</f>
        <v>12586</v>
      </c>
      <c r="X383" s="3">
        <f t="shared" ref="X383" si="4245">F383/W383</f>
        <v>1.589067217543302E-2</v>
      </c>
      <c r="Y383">
        <f t="shared" ref="Y383" si="4246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47">Z383-AC383-AF383</f>
        <v>61</v>
      </c>
      <c r="AJ383">
        <f t="shared" ref="AJ383" si="4248">AA383-AD383-AG383</f>
        <v>23</v>
      </c>
      <c r="AK383">
        <f t="shared" ref="AK383" si="4249">AB383-AE383-AH383</f>
        <v>325</v>
      </c>
      <c r="AL383">
        <v>8</v>
      </c>
      <c r="AM383">
        <v>8</v>
      </c>
      <c r="AN383">
        <v>29</v>
      </c>
      <c r="AS383">
        <f t="shared" ref="AS383" si="4250">BM383-BM382</f>
        <v>12313</v>
      </c>
      <c r="AT383">
        <f t="shared" ref="AT383" si="4251">BN383-BN382</f>
        <v>588</v>
      </c>
      <c r="AU383">
        <f t="shared" ref="AU383" si="4252">AT383/AS383</f>
        <v>4.7754405912450254E-2</v>
      </c>
      <c r="AV383">
        <f t="shared" ref="AV383" si="4253">BU383-BU382</f>
        <v>65</v>
      </c>
      <c r="AW383">
        <f t="shared" ref="AW383" si="4254">BV383-BV382</f>
        <v>1</v>
      </c>
      <c r="AX383">
        <f t="shared" ref="AX383" si="4255">CK383-CK382</f>
        <v>538</v>
      </c>
      <c r="AY383">
        <f t="shared" ref="AY383" si="4256">CL383-CL382</f>
        <v>16</v>
      </c>
      <c r="AZ383">
        <f t="shared" ref="AZ383" si="4257">CC383-CC382</f>
        <v>38</v>
      </c>
      <c r="BA383">
        <f t="shared" ref="BA383" si="4258">CD383-CD382</f>
        <v>3</v>
      </c>
      <c r="BB383">
        <f t="shared" ref="BB383" si="4259">AW383/AV383</f>
        <v>1.5384615384615385E-2</v>
      </c>
      <c r="BC383">
        <f t="shared" ref="BC383" si="4260">AY383/AX383</f>
        <v>2.9739776951672861E-2</v>
      </c>
      <c r="BD383">
        <f t="shared" si="3674"/>
        <v>7.8947368421052627E-2</v>
      </c>
      <c r="BE383">
        <f t="shared" ref="BE383" si="4261">SUM(AT377:AT383)/SUM(AS377:AS383)</f>
        <v>4.6154569608050595E-2</v>
      </c>
      <c r="BF383">
        <f t="shared" ref="BF383" si="4262">SUM(AT370:AT383)/SUM(AS370:AS383)</f>
        <v>4.639028500043578E-2</v>
      </c>
      <c r="BG383">
        <f t="shared" ref="BG383" si="4263">SUM(AW377:AW383)/SUM(AV377:AV383)</f>
        <v>1.444043321299639E-2</v>
      </c>
      <c r="BH383">
        <f t="shared" ref="BH383" si="4264">SUM(AY377:AY383)/SUM(AX377:AX383)</f>
        <v>3.6005009392611143E-2</v>
      </c>
      <c r="BI383">
        <f t="shared" ref="BI383" si="4265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0">
        <v>292083</v>
      </c>
      <c r="BR383" s="20">
        <v>60729</v>
      </c>
      <c r="BS383" s="21">
        <f t="shared" si="3960"/>
        <v>1646441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0">
        <v>2134</v>
      </c>
      <c r="BZ383" s="20">
        <v>632</v>
      </c>
      <c r="CA383" s="21">
        <f t="shared" si="3961"/>
        <v>12175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0">
        <v>1163</v>
      </c>
      <c r="CH383" s="20">
        <v>449</v>
      </c>
      <c r="CI383" s="21">
        <f t="shared" si="3962"/>
        <v>6962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0">
        <v>14525</v>
      </c>
      <c r="CP383" s="20">
        <v>805</v>
      </c>
      <c r="CQ383" s="21">
        <f t="shared" si="3963"/>
        <v>69452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si="3928"/>
        <v>1648288</v>
      </c>
      <c r="C384">
        <f t="shared" ref="C384" si="4266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267">-(J384-J383)+L384</f>
        <v>6</v>
      </c>
      <c r="N384" s="7">
        <f t="shared" ref="N384" si="4268">B384-C384</f>
        <v>1295045</v>
      </c>
      <c r="O384" s="4">
        <f t="shared" ref="O384" si="4269">C384/B384</f>
        <v>0.2143090285192879</v>
      </c>
      <c r="R384">
        <f t="shared" ref="R384" si="4270">C384-C383</f>
        <v>431</v>
      </c>
      <c r="S384">
        <f t="shared" ref="S384" si="4271">N384-N383</f>
        <v>1416</v>
      </c>
      <c r="T384" s="8">
        <f t="shared" ref="T384" si="4272">R384/V384</f>
        <v>0.23335138061721711</v>
      </c>
      <c r="U384" s="8">
        <f t="shared" ref="U384" si="4273">SUM(R378:R384)/SUM(V378:V384)</f>
        <v>0.20977209944751382</v>
      </c>
      <c r="V384">
        <f t="shared" ref="V384" si="4274">B384-B383</f>
        <v>1847</v>
      </c>
      <c r="W384">
        <f t="shared" ref="W384" si="4275">C384-D384-E384</f>
        <v>12801</v>
      </c>
      <c r="X384" s="3">
        <f t="shared" ref="X384" si="4276">F384/W384</f>
        <v>1.5701898289196155E-2</v>
      </c>
      <c r="Y384">
        <f t="shared" ref="Y384" si="4277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278">Z384-AC384-AF384</f>
        <v>59</v>
      </c>
      <c r="AJ384">
        <f t="shared" ref="AJ384" si="4279">AA384-AD384-AG384</f>
        <v>24</v>
      </c>
      <c r="AK384">
        <f t="shared" ref="AK384" si="4280">AB384-AE384-AH384</f>
        <v>343</v>
      </c>
      <c r="AL384">
        <v>8</v>
      </c>
      <c r="AM384">
        <v>8</v>
      </c>
      <c r="AN384">
        <v>29</v>
      </c>
      <c r="AS384">
        <f t="shared" ref="AS384" si="4281">BM384-BM383</f>
        <v>6947</v>
      </c>
      <c r="AT384">
        <f t="shared" ref="AT384" si="4282">BN384-BN383</f>
        <v>467</v>
      </c>
      <c r="AU384">
        <f t="shared" ref="AU384" si="4283">AT384/AS384</f>
        <v>6.7223261839643014E-2</v>
      </c>
      <c r="AV384">
        <f t="shared" ref="AV384" si="4284">BU384-BU383</f>
        <v>23</v>
      </c>
      <c r="AW384">
        <f t="shared" ref="AW384" si="4285">BV384-BV383</f>
        <v>0</v>
      </c>
      <c r="AX384">
        <f t="shared" ref="AX384" si="4286">CK384-CK383</f>
        <v>177</v>
      </c>
      <c r="AY384">
        <f t="shared" ref="AY384" si="4287">CL384-CL383</f>
        <v>17</v>
      </c>
      <c r="AZ384">
        <f t="shared" ref="AZ384" si="4288">CC384-CC383</f>
        <v>16</v>
      </c>
      <c r="BA384">
        <f t="shared" ref="BA384" si="4289">CD384-CD383</f>
        <v>1</v>
      </c>
      <c r="BB384">
        <f t="shared" ref="BB384" si="4290">AW384/AV384</f>
        <v>0</v>
      </c>
      <c r="BC384">
        <f t="shared" ref="BC384" si="4291">AY384/AX384</f>
        <v>9.6045197740112997E-2</v>
      </c>
      <c r="BD384">
        <f t="shared" si="3674"/>
        <v>6.25E-2</v>
      </c>
      <c r="BE384">
        <f t="shared" ref="BE384" si="4292">SUM(AT378:AT384)/SUM(AS378:AS384)</f>
        <v>4.6036226770171725E-2</v>
      </c>
      <c r="BF384">
        <f t="shared" ref="BF384" si="4293">SUM(AT371:AT384)/SUM(AS371:AS384)</f>
        <v>4.6642114134638694E-2</v>
      </c>
      <c r="BG384">
        <f t="shared" ref="BG384" si="4294">SUM(AW378:AW384)/SUM(AV378:AV384)</f>
        <v>1.0727056019070322E-2</v>
      </c>
      <c r="BH384">
        <f t="shared" ref="BH384" si="4295">SUM(AY378:AY384)/SUM(AX378:AX384)</f>
        <v>3.6438529784537391E-2</v>
      </c>
      <c r="BI384">
        <f t="shared" ref="BI384" si="4296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0">
        <v>292432</v>
      </c>
      <c r="BR384" s="20">
        <v>60811</v>
      </c>
      <c r="BS384" s="21">
        <f t="shared" si="3960"/>
        <v>1648288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0">
        <v>2136</v>
      </c>
      <c r="BZ384" s="20">
        <v>632</v>
      </c>
      <c r="CA384" s="21">
        <f t="shared" si="3961"/>
        <v>12178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0">
        <v>1164</v>
      </c>
      <c r="CH384" s="20">
        <v>449</v>
      </c>
      <c r="CI384" s="21">
        <f t="shared" si="3962"/>
        <v>6966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0">
        <v>14528</v>
      </c>
      <c r="CP384" s="20">
        <v>808</v>
      </c>
      <c r="CQ384" s="21">
        <f t="shared" si="3963"/>
        <v>69501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si="3928"/>
        <v>1649172</v>
      </c>
      <c r="C385">
        <f t="shared" ref="C385" si="4297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298">-(J385-J384)+L385</f>
        <v>6</v>
      </c>
      <c r="N385" s="7">
        <f t="shared" ref="N385" si="4299">B385-C385</f>
        <v>1295782</v>
      </c>
      <c r="O385" s="4">
        <f t="shared" ref="O385" si="4300">C385/B385</f>
        <v>0.21428328882615033</v>
      </c>
      <c r="R385">
        <f t="shared" ref="R385" si="4301">C385-C384</f>
        <v>147</v>
      </c>
      <c r="S385">
        <f t="shared" ref="S385" si="4302">N385-N384</f>
        <v>737</v>
      </c>
      <c r="T385" s="8">
        <f t="shared" ref="T385" si="4303">R385/V385</f>
        <v>0.16628959276018099</v>
      </c>
      <c r="U385" s="8">
        <f t="shared" ref="U385" si="4304">SUM(R379:R385)/SUM(V379:V385)</f>
        <v>0.21218280006968238</v>
      </c>
      <c r="V385">
        <f t="shared" ref="V385" si="4305">B385-B384</f>
        <v>884</v>
      </c>
      <c r="W385">
        <f t="shared" ref="W385" si="4306">C385-D385-E385</f>
        <v>12734</v>
      </c>
      <c r="X385" s="3">
        <f t="shared" ref="X385" si="4307">F385/W385</f>
        <v>1.5784513899795821E-2</v>
      </c>
      <c r="Y385">
        <f t="shared" ref="Y385" si="4308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09">Z385-AC385-AF385</f>
        <v>59</v>
      </c>
      <c r="AJ385">
        <f t="shared" ref="AJ385" si="4310">AA385-AD385-AG385</f>
        <v>25</v>
      </c>
      <c r="AK385">
        <f t="shared" ref="AK385" si="4311">AB385-AE385-AH385</f>
        <v>344</v>
      </c>
      <c r="AL385">
        <v>8</v>
      </c>
      <c r="AM385">
        <v>8</v>
      </c>
      <c r="AN385">
        <v>29</v>
      </c>
      <c r="AS385">
        <f t="shared" ref="AS385" si="4312">BM385-BM384</f>
        <v>3096</v>
      </c>
      <c r="AT385">
        <f t="shared" ref="AT385" si="4313">BN385-BN384</f>
        <v>176</v>
      </c>
      <c r="AU385">
        <f t="shared" ref="AU385" si="4314">AT385/AS385</f>
        <v>5.6847545219638244E-2</v>
      </c>
      <c r="AV385">
        <f t="shared" ref="AV385" si="4315">BU385-BU384</f>
        <v>9</v>
      </c>
      <c r="AW385">
        <f t="shared" ref="AW385" si="4316">BV385-BV384</f>
        <v>4</v>
      </c>
      <c r="AX385">
        <f t="shared" ref="AX385" si="4317">CK385-CK384</f>
        <v>124</v>
      </c>
      <c r="AY385">
        <f t="shared" ref="AY385" si="4318">CL385-CL384</f>
        <v>-3</v>
      </c>
      <c r="AZ385">
        <f t="shared" ref="AZ385" si="4319">CC385-CC384</f>
        <v>11</v>
      </c>
      <c r="BA385">
        <f t="shared" ref="BA385" si="4320">CD385-CD384</f>
        <v>-2</v>
      </c>
      <c r="BB385">
        <f t="shared" ref="BB385" si="4321">AW385/AV385</f>
        <v>0.44444444444444442</v>
      </c>
      <c r="BC385">
        <f t="shared" ref="BC385" si="4322">AY385/AX385</f>
        <v>-2.4193548387096774E-2</v>
      </c>
      <c r="BD385">
        <f t="shared" si="3674"/>
        <v>-0.18181818181818182</v>
      </c>
      <c r="BE385">
        <f t="shared" ref="BE385" si="4323">SUM(AT379:AT385)/SUM(AS379:AS385)</f>
        <v>4.6600078199978676E-2</v>
      </c>
      <c r="BF385">
        <f t="shared" ref="BF385" si="4324">SUM(AT372:AT385)/SUM(AS372:AS385)</f>
        <v>4.7096781681232082E-2</v>
      </c>
      <c r="BG385">
        <f t="shared" ref="BG385" si="4325">SUM(AW379:AW385)/SUM(AV379:AV385)</f>
        <v>1.920768307322929E-2</v>
      </c>
      <c r="BH385">
        <f t="shared" ref="BH385" si="4326">SUM(AY379:AY385)/SUM(AX379:AX385)</f>
        <v>3.1847133757961783E-2</v>
      </c>
      <c r="BI385">
        <f t="shared" ref="BI385" si="4327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0">
        <v>292568</v>
      </c>
      <c r="BR385" s="20">
        <v>60822</v>
      </c>
      <c r="BS385" s="21">
        <f t="shared" si="3960"/>
        <v>1649172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0">
        <v>2137</v>
      </c>
      <c r="BZ385" s="20">
        <v>632</v>
      </c>
      <c r="CA385" s="21">
        <f t="shared" si="3961"/>
        <v>12181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0">
        <v>1165</v>
      </c>
      <c r="CH385" s="20">
        <v>449</v>
      </c>
      <c r="CI385" s="21">
        <f t="shared" si="3962"/>
        <v>6970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0">
        <v>14534</v>
      </c>
      <c r="CP385" s="20">
        <v>807</v>
      </c>
      <c r="CQ385" s="21">
        <f t="shared" si="3963"/>
        <v>69551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si="3928"/>
        <v>1651693</v>
      </c>
      <c r="C386">
        <f t="shared" ref="C386" si="4328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29">-(J386-J385)+L386</f>
        <v>-2</v>
      </c>
      <c r="N386" s="7">
        <f t="shared" ref="N386" si="4330">B386-C386</f>
        <v>1297791</v>
      </c>
      <c r="O386" s="4">
        <f t="shared" ref="O386" si="4331">C386/B386</f>
        <v>0.21426621048826872</v>
      </c>
      <c r="R386">
        <f t="shared" ref="R386" si="4332">C386-C385</f>
        <v>512</v>
      </c>
      <c r="S386">
        <f t="shared" ref="S386" si="4333">N386-N385</f>
        <v>2009</v>
      </c>
      <c r="T386" s="8">
        <f t="shared" ref="T386" si="4334">R386/V386</f>
        <v>0.20309401031336771</v>
      </c>
      <c r="U386" s="8">
        <f t="shared" ref="U386" si="4335">SUM(R380:R386)/SUM(V380:V386)</f>
        <v>0.21020492043919911</v>
      </c>
      <c r="V386">
        <f t="shared" ref="V386" si="4336">B386-B385</f>
        <v>2521</v>
      </c>
      <c r="W386">
        <f t="shared" ref="W386" si="4337">C386-D386-E386</f>
        <v>12424</v>
      </c>
      <c r="X386" s="3">
        <f t="shared" ref="X386" si="4338">F386/W386</f>
        <v>1.7466194462330973E-2</v>
      </c>
      <c r="Y386">
        <f t="shared" ref="Y386" si="4339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40">Z386-AC386-AF386</f>
        <v>53</v>
      </c>
      <c r="AJ386">
        <f t="shared" ref="AJ386" si="4341">AA386-AD386-AG386</f>
        <v>24</v>
      </c>
      <c r="AK386">
        <f t="shared" ref="AK386" si="4342">AB386-AE386-AH386</f>
        <v>310</v>
      </c>
      <c r="AL386">
        <v>9</v>
      </c>
      <c r="AM386">
        <v>9</v>
      </c>
      <c r="AN386">
        <v>28</v>
      </c>
      <c r="AS386">
        <f t="shared" ref="AS386" si="4343">BM386-BM385</f>
        <v>14628</v>
      </c>
      <c r="AT386">
        <f t="shared" ref="AT386" si="4344">BN386-BN385</f>
        <v>551</v>
      </c>
      <c r="AU386">
        <f t="shared" ref="AU386" si="4345">AT386/AS386</f>
        <v>3.7667487011211379E-2</v>
      </c>
      <c r="AV386">
        <f t="shared" ref="AV386" si="4346">BU386-BU385</f>
        <v>117</v>
      </c>
      <c r="AW386">
        <f t="shared" ref="AW386" si="4347">BV386-BV385</f>
        <v>1</v>
      </c>
      <c r="AX386">
        <f t="shared" ref="AX386" si="4348">CK386-CK385</f>
        <v>532</v>
      </c>
      <c r="AY386">
        <f t="shared" ref="AY386" si="4349">CL386-CL385</f>
        <v>19</v>
      </c>
      <c r="AZ386">
        <f t="shared" ref="AZ386" si="4350">CC386-CC385</f>
        <v>41</v>
      </c>
      <c r="BA386">
        <f t="shared" ref="BA386" si="4351">CD386-CD385</f>
        <v>0</v>
      </c>
      <c r="BB386">
        <f t="shared" ref="BB386" si="4352">AW386/AV386</f>
        <v>8.5470085470085479E-3</v>
      </c>
      <c r="BC386">
        <f t="shared" ref="BC386" si="4353">AY386/AX386</f>
        <v>3.5714285714285712E-2</v>
      </c>
      <c r="BD386">
        <f t="shared" si="3674"/>
        <v>0</v>
      </c>
      <c r="BE386">
        <f t="shared" ref="BE386" si="4354">SUM(AT380:AT386)/SUM(AS380:AS386)</f>
        <v>4.6067256302322279E-2</v>
      </c>
      <c r="BF386">
        <f t="shared" ref="BF386" si="4355">SUM(AT373:AT386)/SUM(AS373:AS386)</f>
        <v>4.7607067633980808E-2</v>
      </c>
      <c r="BG386">
        <f t="shared" ref="BG386" si="4356">SUM(AW380:AW386)/SUM(AV380:AV386)</f>
        <v>1.4962593516209476E-2</v>
      </c>
      <c r="BH386">
        <f t="shared" ref="BH386" si="4357">SUM(AY380:AY386)/SUM(AX380:AX386)</f>
        <v>3.5598705501618123E-2</v>
      </c>
      <c r="BI386">
        <f t="shared" ref="BI386" si="435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0">
        <v>292886</v>
      </c>
      <c r="BR386" s="20">
        <v>61016</v>
      </c>
      <c r="BS386" s="21">
        <f t="shared" si="3960"/>
        <v>1651693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0">
        <v>2138</v>
      </c>
      <c r="BZ386" s="20">
        <v>633</v>
      </c>
      <c r="CA386" s="21">
        <f t="shared" si="3961"/>
        <v>12199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0">
        <v>1165</v>
      </c>
      <c r="CH386" s="20">
        <v>449</v>
      </c>
      <c r="CI386" s="21">
        <f t="shared" si="3962"/>
        <v>6977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0">
        <v>14546</v>
      </c>
      <c r="CP386" s="20">
        <v>809</v>
      </c>
      <c r="CQ386" s="21">
        <f t="shared" si="3963"/>
        <v>69661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si="3928"/>
        <v>1655061</v>
      </c>
      <c r="C387">
        <f t="shared" ref="C387" si="4359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60">-(J387-J386)+L387</f>
        <v>9</v>
      </c>
      <c r="N387" s="7">
        <f t="shared" ref="N387" si="4361">B387-C387</f>
        <v>1300405</v>
      </c>
      <c r="O387" s="4">
        <f t="shared" ref="O387" si="4362">C387/B387</f>
        <v>0.21428575744338124</v>
      </c>
      <c r="R387">
        <f t="shared" ref="R387" si="4363">C387-C386</f>
        <v>754</v>
      </c>
      <c r="S387">
        <f t="shared" ref="S387" si="4364">N387-N386</f>
        <v>2614</v>
      </c>
      <c r="T387" s="8">
        <f t="shared" ref="T387" si="4365">R387/V387</f>
        <v>0.22387173396674584</v>
      </c>
      <c r="U387" s="8">
        <f t="shared" ref="U387" si="4366">SUM(R381:R387)/SUM(V381:V387)</f>
        <v>0.21554550593555682</v>
      </c>
      <c r="V387">
        <f t="shared" ref="V387" si="4367">B387-B386</f>
        <v>3368</v>
      </c>
      <c r="W387">
        <f t="shared" ref="W387" si="4368">C387-D387-E387</f>
        <v>12703</v>
      </c>
      <c r="X387" s="3">
        <f t="shared" ref="X387" si="4369">F387/W387</f>
        <v>1.7003857356529952E-2</v>
      </c>
      <c r="Y387">
        <f t="shared" ref="Y387" si="4370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371">Z387-AC387-AF387</f>
        <v>51</v>
      </c>
      <c r="AJ387">
        <f t="shared" ref="AJ387" si="4372">AA387-AD387-AG387</f>
        <v>24</v>
      </c>
      <c r="AK387">
        <f t="shared" ref="AK387" si="4373">AB387-AE387-AH387</f>
        <v>313</v>
      </c>
      <c r="AL387">
        <v>6</v>
      </c>
      <c r="AM387">
        <v>6</v>
      </c>
      <c r="AN387">
        <v>17</v>
      </c>
      <c r="AS387">
        <f t="shared" ref="AS387" si="4374">BM387-BM386</f>
        <v>18670</v>
      </c>
      <c r="AT387">
        <f t="shared" ref="AT387" si="4375">BN387-BN386</f>
        <v>803</v>
      </c>
      <c r="AU387">
        <f t="shared" ref="AU387" si="4376">AT387/AS387</f>
        <v>4.3010176754151044E-2</v>
      </c>
      <c r="AV387">
        <f t="shared" ref="AV387" si="4377">BU387-BU386</f>
        <v>260</v>
      </c>
      <c r="AW387">
        <f t="shared" ref="AW387" si="4378">BV387-BV386</f>
        <v>7</v>
      </c>
      <c r="AX387">
        <f t="shared" ref="AX387" si="4379">CK387-CK386</f>
        <v>730</v>
      </c>
      <c r="AY387">
        <f t="shared" ref="AY387" si="4380">CL387-CL386</f>
        <v>24</v>
      </c>
      <c r="AZ387">
        <f t="shared" ref="AZ387" si="4381">CC387-CC386</f>
        <v>64</v>
      </c>
      <c r="BA387">
        <f t="shared" ref="BA387" si="4382">CD387-CD386</f>
        <v>1</v>
      </c>
      <c r="BB387">
        <f t="shared" ref="BB387" si="4383">AW387/AV387</f>
        <v>2.6923076923076925E-2</v>
      </c>
      <c r="BC387">
        <f t="shared" ref="BC387" si="4384">AY387/AX387</f>
        <v>3.287671232876712E-2</v>
      </c>
      <c r="BD387">
        <f t="shared" si="3674"/>
        <v>1.5625E-2</v>
      </c>
      <c r="BE387">
        <f t="shared" ref="BE387" si="4385">SUM(AT381:AT387)/SUM(AS381:AS387)</f>
        <v>4.7202013584801569E-2</v>
      </c>
      <c r="BF387">
        <f t="shared" ref="BF387" si="4386">SUM(AT374:AT387)/SUM(AS374:AS387)</f>
        <v>4.7525202759038883E-2</v>
      </c>
      <c r="BG387">
        <f t="shared" ref="BG387" si="4387">SUM(AW381:AW387)/SUM(AV381:AV387)</f>
        <v>1.9836639439906652E-2</v>
      </c>
      <c r="BH387">
        <f t="shared" ref="BH387" si="4388">SUM(AY381:AY387)/SUM(AX381:AX387)</f>
        <v>3.4375967791886036E-2</v>
      </c>
      <c r="BI387">
        <f t="shared" ref="BI387" si="4389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0">
        <v>293432</v>
      </c>
      <c r="BR387" s="20">
        <v>61224</v>
      </c>
      <c r="BS387" s="21">
        <f t="shared" si="3960"/>
        <v>1655061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0">
        <v>2140</v>
      </c>
      <c r="BZ387" s="20">
        <v>635</v>
      </c>
      <c r="CA387" s="21">
        <f t="shared" si="3961"/>
        <v>12225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0">
        <v>1166</v>
      </c>
      <c r="CH387" s="20">
        <v>449</v>
      </c>
      <c r="CI387" s="21">
        <f t="shared" si="3962"/>
        <v>6987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0">
        <v>14570</v>
      </c>
      <c r="CP387" s="20">
        <v>810</v>
      </c>
      <c r="CQ387" s="21">
        <f t="shared" si="3963"/>
        <v>69801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si="3928"/>
        <v>1658099</v>
      </c>
      <c r="C388">
        <f t="shared" ref="C388" si="4390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391">-(J388-J387)+L388</f>
        <v>5</v>
      </c>
      <c r="N388" s="7">
        <f t="shared" ref="N388" si="4392">B388-C388</f>
        <v>1302771</v>
      </c>
      <c r="O388" s="4">
        <f t="shared" ref="O388" si="4393">C388/B388</f>
        <v>0.21429842247055211</v>
      </c>
      <c r="R388">
        <f t="shared" ref="R388" si="4394">C388-C387</f>
        <v>672</v>
      </c>
      <c r="S388">
        <f t="shared" ref="S388" si="4395">N388-N387</f>
        <v>2366</v>
      </c>
      <c r="T388" s="8">
        <f t="shared" ref="T388" si="4396">R388/V388</f>
        <v>0.22119815668202766</v>
      </c>
      <c r="U388" s="8">
        <f t="shared" ref="U388" si="4397">SUM(R382:R388)/SUM(V382:V388)</f>
        <v>0.21535218689618829</v>
      </c>
      <c r="V388">
        <f t="shared" ref="V388" si="4398">B388-B387</f>
        <v>3038</v>
      </c>
      <c r="W388">
        <f t="shared" ref="W388" si="4399">C388-D388-E388</f>
        <v>12820</v>
      </c>
      <c r="X388" s="3">
        <f t="shared" ref="X388" si="4400">F388/W388</f>
        <v>1.7082683307332293E-2</v>
      </c>
      <c r="Y388">
        <f t="shared" ref="Y388" si="4401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02">Z388-AC388-AF388</f>
        <v>51</v>
      </c>
      <c r="AJ388">
        <f t="shared" ref="AJ388" si="4403">AA388-AD388-AG388</f>
        <v>23</v>
      </c>
      <c r="AK388">
        <f t="shared" ref="AK388" si="4404">AB388-AE388-AH388</f>
        <v>318</v>
      </c>
      <c r="AL388">
        <v>5</v>
      </c>
      <c r="AM388">
        <v>5</v>
      </c>
      <c r="AN388">
        <v>16</v>
      </c>
      <c r="AS388">
        <f t="shared" ref="AS388" si="4405">BM388-BM387</f>
        <v>14987</v>
      </c>
      <c r="AT388">
        <f t="shared" ref="AT388" si="4406">BN388-BN387</f>
        <v>688</v>
      </c>
      <c r="AU388">
        <f t="shared" ref="AU388" si="4407">AT388/AS388</f>
        <v>4.5906452258624143E-2</v>
      </c>
      <c r="AV388">
        <f t="shared" ref="AV388" si="4408">BU388-BU387</f>
        <v>123</v>
      </c>
      <c r="AW388">
        <f t="shared" ref="AW388" si="4409">BV388-BV387</f>
        <v>1</v>
      </c>
      <c r="AX388">
        <f t="shared" ref="AX388" si="4410">CK388-CK387</f>
        <v>619</v>
      </c>
      <c r="AY388">
        <f t="shared" ref="AY388" si="4411">CL388-CL387</f>
        <v>25</v>
      </c>
      <c r="AZ388">
        <f t="shared" ref="AZ388" si="4412">CC388-CC387</f>
        <v>66</v>
      </c>
      <c r="BA388">
        <f t="shared" ref="BA388" si="4413">CD388-CD387</f>
        <v>2</v>
      </c>
      <c r="BB388">
        <f t="shared" ref="BB388" si="4414">AW388/AV388</f>
        <v>8.130081300813009E-3</v>
      </c>
      <c r="BC388">
        <f t="shared" ref="BC388" si="4415">AY388/AX388</f>
        <v>4.0387722132471729E-2</v>
      </c>
      <c r="BD388">
        <f t="shared" si="3674"/>
        <v>3.0303030303030304E-2</v>
      </c>
      <c r="BE388">
        <f t="shared" ref="BE388" si="4416">SUM(AT382:AT388)/SUM(AS382:AS388)</f>
        <v>4.6014675076944685E-2</v>
      </c>
      <c r="BF388">
        <f t="shared" ref="BF388" si="4417">SUM(AT375:AT388)/SUM(AS375:AS388)</f>
        <v>4.6984161423302237E-2</v>
      </c>
      <c r="BG388">
        <f t="shared" ref="BG388" si="4418">SUM(AW382:AW388)/SUM(AV382:AV388)</f>
        <v>1.5645371577574969E-2</v>
      </c>
      <c r="BH388">
        <f t="shared" ref="BH388" si="4419">SUM(AY382:AY388)/SUM(AX382:AX388)</f>
        <v>3.8009888751545116E-2</v>
      </c>
      <c r="BI388">
        <f t="shared" ref="BI388" si="4420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0">
        <v>293923</v>
      </c>
      <c r="BR388" s="20">
        <v>61405</v>
      </c>
      <c r="BS388" s="21">
        <f t="shared" si="3960"/>
        <v>1658099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0">
        <v>2142</v>
      </c>
      <c r="BZ388" s="20">
        <v>637</v>
      </c>
      <c r="CA388" s="21">
        <f t="shared" si="3961"/>
        <v>12240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0">
        <v>1166</v>
      </c>
      <c r="CH388" s="20">
        <v>449</v>
      </c>
      <c r="CI388" s="21">
        <f t="shared" si="3962"/>
        <v>7000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0">
        <v>14597</v>
      </c>
      <c r="CP388" s="20">
        <v>812</v>
      </c>
      <c r="CQ388" s="21">
        <f t="shared" si="3963"/>
        <v>69920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si="3928"/>
        <v>1660684</v>
      </c>
      <c r="C389">
        <f t="shared" ref="C389" si="4421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22">-(J389-J388)+L389</f>
        <v>12</v>
      </c>
      <c r="N389" s="7">
        <f t="shared" ref="N389" si="4423">B389-C389</f>
        <v>1304838</v>
      </c>
      <c r="O389" s="4">
        <f t="shared" ref="O389" si="4424">C389/B389</f>
        <v>0.21427676788600361</v>
      </c>
      <c r="R389">
        <f t="shared" ref="R389" si="4425">C389-C388</f>
        <v>518</v>
      </c>
      <c r="S389">
        <f t="shared" ref="S389" si="4426">N389-N388</f>
        <v>2067</v>
      </c>
      <c r="T389" s="8">
        <f t="shared" ref="T389" si="4427">R389/V389</f>
        <v>0.20038684719535782</v>
      </c>
      <c r="U389" s="8">
        <f t="shared" ref="U389" si="4428">SUM(R383:R389)/SUM(V383:V389)</f>
        <v>0.21258160237388724</v>
      </c>
      <c r="V389">
        <f t="shared" ref="V389" si="4429">B389-B388</f>
        <v>2585</v>
      </c>
      <c r="W389">
        <f t="shared" ref="W389" si="4430">C389-D389-E389</f>
        <v>12870</v>
      </c>
      <c r="X389" s="3">
        <f t="shared" ref="X389" si="4431">F389/W389</f>
        <v>1.7715617715617717E-2</v>
      </c>
      <c r="Y389">
        <f t="shared" ref="Y389" si="4432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33">Z389-AC389-AF389</f>
        <v>51</v>
      </c>
      <c r="AJ389">
        <f t="shared" ref="AJ389" si="4434">AA389-AD389-AG389</f>
        <v>22</v>
      </c>
      <c r="AK389">
        <f t="shared" ref="AK389" si="4435">AB389-AE389-AH389</f>
        <v>328</v>
      </c>
      <c r="AL389">
        <v>5</v>
      </c>
      <c r="AM389">
        <v>5</v>
      </c>
      <c r="AN389">
        <v>19</v>
      </c>
      <c r="AS389">
        <f t="shared" ref="AS389" si="4436">BM389-BM388</f>
        <v>13714</v>
      </c>
      <c r="AT389">
        <f t="shared" ref="AT389" si="4437">BN389-BN388</f>
        <v>571</v>
      </c>
      <c r="AU389">
        <f t="shared" ref="AU389" si="4438">AT389/AS389</f>
        <v>4.1636284089251858E-2</v>
      </c>
      <c r="AV389">
        <f t="shared" ref="AV389" si="4439">BU389-BU388</f>
        <v>123</v>
      </c>
      <c r="AW389">
        <f t="shared" ref="AW389" si="4440">BV389-BV388</f>
        <v>3</v>
      </c>
      <c r="AX389">
        <f t="shared" ref="AX389" si="4441">CK389-CK388</f>
        <v>512</v>
      </c>
      <c r="AY389">
        <f t="shared" ref="AY389" si="4442">CL389-CL388</f>
        <v>21</v>
      </c>
      <c r="AZ389">
        <f t="shared" ref="AZ389" si="4443">CC389-CC388</f>
        <v>76</v>
      </c>
      <c r="BA389">
        <f t="shared" ref="BA389" si="4444">CD389-CD388</f>
        <v>1</v>
      </c>
      <c r="BB389">
        <f t="shared" ref="BB389" si="4445">AW389/AV389</f>
        <v>2.4390243902439025E-2</v>
      </c>
      <c r="BC389">
        <f t="shared" ref="BC389" si="4446">AY389/AX389</f>
        <v>4.1015625E-2</v>
      </c>
      <c r="BD389">
        <f t="shared" si="3674"/>
        <v>1.3157894736842105E-2</v>
      </c>
      <c r="BE389">
        <f t="shared" ref="BE389" si="4447">SUM(AT383:AT389)/SUM(AS383:AS389)</f>
        <v>4.5569320135143143E-2</v>
      </c>
      <c r="BF389">
        <f t="shared" ref="BF389" si="4448">SUM(AT376:AT389)/SUM(AS376:AS389)</f>
        <v>4.5506996795941917E-2</v>
      </c>
      <c r="BG389">
        <f t="shared" ref="BG389" si="4449">SUM(AW383:AW389)/SUM(AV383:AV389)</f>
        <v>2.361111111111111E-2</v>
      </c>
      <c r="BH389">
        <f t="shared" ref="BH389" si="4450">SUM(AY383:AY389)/SUM(AX383:AX389)</f>
        <v>3.6819306930693067E-2</v>
      </c>
      <c r="BI389">
        <f t="shared" ref="BI389" si="4451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0">
        <v>294313</v>
      </c>
      <c r="BR389" s="20">
        <v>61533</v>
      </c>
      <c r="BS389" s="21">
        <f t="shared" si="3960"/>
        <v>1660684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0">
        <v>2142</v>
      </c>
      <c r="BZ389" s="20">
        <v>637</v>
      </c>
      <c r="CA389" s="21">
        <f t="shared" si="3961"/>
        <v>12250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0">
        <v>1168</v>
      </c>
      <c r="CH389" s="20">
        <v>449</v>
      </c>
      <c r="CI389" s="21">
        <f t="shared" si="3962"/>
        <v>7007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0">
        <v>14612</v>
      </c>
      <c r="CP389" s="20">
        <v>815</v>
      </c>
      <c r="CQ389" s="21">
        <f t="shared" si="3963"/>
        <v>70002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si="3928"/>
        <v>1663690</v>
      </c>
      <c r="C390">
        <f t="shared" ref="C390" si="4452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53">-(J390-J389)+L390</f>
        <v>13</v>
      </c>
      <c r="N390" s="7">
        <f t="shared" ref="N390" si="4454">B390-C390</f>
        <v>1307229</v>
      </c>
      <c r="O390" s="4">
        <f t="shared" ref="O390" si="4455">C390/B390</f>
        <v>0.214259267050953</v>
      </c>
      <c r="R390">
        <f t="shared" ref="R390" si="4456">C390-C389</f>
        <v>615</v>
      </c>
      <c r="S390">
        <f t="shared" ref="S390" si="4457">N390-N389</f>
        <v>2391</v>
      </c>
      <c r="T390" s="8">
        <f t="shared" ref="T390" si="4458">R390/V390</f>
        <v>0.20459081836327345</v>
      </c>
      <c r="U390" s="8">
        <f t="shared" ref="U390" si="4459">SUM(R384:R390)/SUM(V384:V390)</f>
        <v>0.21154849556496028</v>
      </c>
      <c r="V390">
        <f t="shared" ref="V390" si="4460">B390-B389</f>
        <v>3006</v>
      </c>
      <c r="W390">
        <f t="shared" ref="W390" si="4461">C390-D390-E390</f>
        <v>13038</v>
      </c>
      <c r="X390" s="3">
        <f t="shared" ref="X390" si="4462">F390/W390</f>
        <v>1.672035588280411E-2</v>
      </c>
      <c r="Y390">
        <f t="shared" ref="Y390" si="4463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464">Z390-AC390-AF390</f>
        <v>48</v>
      </c>
      <c r="AJ390">
        <f t="shared" ref="AJ390" si="4465">AA390-AD390-AG390</f>
        <v>23</v>
      </c>
      <c r="AK390">
        <f t="shared" ref="AK390" si="4466">AB390-AE390-AH390</f>
        <v>338</v>
      </c>
      <c r="AL390">
        <v>2</v>
      </c>
      <c r="AM390">
        <v>2</v>
      </c>
      <c r="AN390">
        <v>14</v>
      </c>
      <c r="AS390">
        <f t="shared" ref="AS390" si="4467">BM390-BM389</f>
        <v>14684</v>
      </c>
      <c r="AT390">
        <f t="shared" ref="AT390" si="4468">BN390-BN389</f>
        <v>675</v>
      </c>
      <c r="AU390">
        <f t="shared" ref="AU390" si="4469">AT390/AS390</f>
        <v>4.596840098065922E-2</v>
      </c>
      <c r="AV390">
        <f t="shared" ref="AV390" si="4470">BU390-BU389</f>
        <v>113</v>
      </c>
      <c r="AW390">
        <f t="shared" ref="AW390" si="4471">BV390-BV389</f>
        <v>2</v>
      </c>
      <c r="AX390">
        <f t="shared" ref="AX390" si="4472">CK390-CK389</f>
        <v>672</v>
      </c>
      <c r="AY390">
        <f t="shared" ref="AY390" si="4473">CL390-CL389</f>
        <v>23</v>
      </c>
      <c r="AZ390">
        <f t="shared" ref="AZ390" si="4474">CC390-CC389</f>
        <v>121</v>
      </c>
      <c r="BA390">
        <f t="shared" ref="BA390" si="4475">CD390-CD389</f>
        <v>1</v>
      </c>
      <c r="BB390">
        <f t="shared" ref="BB390" si="4476">AW390/AV390</f>
        <v>1.7699115044247787E-2</v>
      </c>
      <c r="BC390">
        <f t="shared" ref="BC390" si="4477">AY390/AX390</f>
        <v>3.4226190476190479E-2</v>
      </c>
      <c r="BD390">
        <f t="shared" si="3674"/>
        <v>8.2644628099173556E-3</v>
      </c>
      <c r="BE390">
        <f t="shared" ref="BE390" si="4478">SUM(AT384:AT390)/SUM(AS384:AS390)</f>
        <v>4.5326660978253351E-2</v>
      </c>
      <c r="BF390">
        <f t="shared" ref="BF390" si="4479">SUM(AT377:AT390)/SUM(AS377:AS390)</f>
        <v>4.5736605583626327E-2</v>
      </c>
      <c r="BG390">
        <f t="shared" ref="BG390" si="4480">SUM(AW384:AW390)/SUM(AV384:AV390)</f>
        <v>2.34375E-2</v>
      </c>
      <c r="BH390">
        <f t="shared" ref="BH390" si="4481">SUM(AY384:AY390)/SUM(AX384:AX390)</f>
        <v>3.7433155080213901E-2</v>
      </c>
      <c r="BI390">
        <f t="shared" ref="BI390" si="4482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0">
        <v>294749</v>
      </c>
      <c r="BR390" s="20">
        <v>61712</v>
      </c>
      <c r="BS390" s="21">
        <f t="shared" si="3960"/>
        <v>1663690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0">
        <v>2144</v>
      </c>
      <c r="BZ390" s="20">
        <v>638</v>
      </c>
      <c r="CA390" s="21">
        <f t="shared" si="3961"/>
        <v>12269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0">
        <v>1168</v>
      </c>
      <c r="CH390" s="20">
        <v>450</v>
      </c>
      <c r="CI390" s="21">
        <f t="shared" si="3962"/>
        <v>7024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0">
        <v>14628</v>
      </c>
      <c r="CP390" s="20">
        <v>818</v>
      </c>
      <c r="CQ390" s="21">
        <f t="shared" si="3963"/>
        <v>70118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si="3928"/>
        <v>1665599</v>
      </c>
      <c r="C391">
        <f t="shared" ref="C391" si="448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484">-(J391-J390)+L391</f>
        <v>6</v>
      </c>
      <c r="N391" s="7">
        <f t="shared" ref="N391" si="4485">B391-C391</f>
        <v>1308706</v>
      </c>
      <c r="O391" s="4">
        <f t="shared" ref="O391" si="4486">C391/B391</f>
        <v>0.21427306332436558</v>
      </c>
      <c r="R391">
        <f t="shared" ref="R391" si="4487">C391-C390</f>
        <v>432</v>
      </c>
      <c r="S391">
        <f t="shared" ref="S391" si="4488">N391-N390</f>
        <v>1477</v>
      </c>
      <c r="T391" s="8">
        <f t="shared" ref="T391" si="4489">R391/V391</f>
        <v>0.22629649030906235</v>
      </c>
      <c r="U391" s="8">
        <f t="shared" ref="U391" si="4490">SUM(R385:R391)/SUM(V385:V391)</f>
        <v>0.21084859337993184</v>
      </c>
      <c r="V391">
        <f t="shared" ref="V391" si="4491">B391-B390</f>
        <v>1909</v>
      </c>
      <c r="W391">
        <f t="shared" ref="W391" si="4492">C391-D391-E391</f>
        <v>13264</v>
      </c>
      <c r="X391" s="3">
        <f t="shared" ref="X391" si="4493">F391/W391</f>
        <v>1.5983112183353437E-2</v>
      </c>
      <c r="Y391">
        <f t="shared" ref="Y391" si="449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495">Z391-AC391-AF391</f>
        <v>50</v>
      </c>
      <c r="AJ391">
        <f t="shared" ref="AJ391" si="4496">AA391-AD391-AG391</f>
        <v>24</v>
      </c>
      <c r="AK391">
        <f t="shared" ref="AK391" si="4497">AB391-AE391-AH391</f>
        <v>353</v>
      </c>
      <c r="AL391">
        <v>2</v>
      </c>
      <c r="AM391">
        <v>2</v>
      </c>
      <c r="AN391">
        <v>14</v>
      </c>
      <c r="AS391">
        <f t="shared" ref="AS391" si="4498">BM391-BM390</f>
        <v>7141</v>
      </c>
      <c r="AT391">
        <f t="shared" ref="AT391" si="4499">BN391-BN390</f>
        <v>478</v>
      </c>
      <c r="AU391">
        <f t="shared" ref="AU391" si="4500">AT391/AS391</f>
        <v>6.6937403724968494E-2</v>
      </c>
      <c r="AV391">
        <f t="shared" ref="AV391" si="4501">BU391-BU390</f>
        <v>22</v>
      </c>
      <c r="AW391">
        <f t="shared" ref="AW391" si="4502">BV391-BV390</f>
        <v>-1</v>
      </c>
      <c r="AX391">
        <f t="shared" ref="AX391" si="4503">CK391-CK390</f>
        <v>193</v>
      </c>
      <c r="AY391">
        <f t="shared" ref="AY391" si="4504">CL391-CL390</f>
        <v>20</v>
      </c>
      <c r="AZ391">
        <f t="shared" ref="AZ391" si="4505">CC391-CC390</f>
        <v>18</v>
      </c>
      <c r="BA391">
        <f t="shared" ref="BA391" si="4506">CD391-CD390</f>
        <v>0</v>
      </c>
      <c r="BB391">
        <f t="shared" ref="BB391" si="4507">AW391/AV391</f>
        <v>-4.5454545454545456E-2</v>
      </c>
      <c r="BC391">
        <f t="shared" ref="BC391" si="4508">AY391/AX391</f>
        <v>0.10362694300518134</v>
      </c>
      <c r="BD391">
        <f t="shared" si="3674"/>
        <v>0</v>
      </c>
      <c r="BE391">
        <f t="shared" ref="BE391" si="4509">SUM(AT385:AT391)/SUM(AS385:AS391)</f>
        <v>4.535204786010124E-2</v>
      </c>
      <c r="BF391">
        <f t="shared" ref="BF391" si="4510">SUM(AT378:AT391)/SUM(AS378:AS391)</f>
        <v>4.5690357101314409E-2</v>
      </c>
      <c r="BG391">
        <f t="shared" ref="BG391" si="4511">SUM(AW385:AW391)/SUM(AV385:AV391)</f>
        <v>2.2164276401564539E-2</v>
      </c>
      <c r="BH391">
        <f t="shared" ref="BH391" si="4512">SUM(AY385:AY391)/SUM(AX385:AX391)</f>
        <v>3.8143110585452396E-2</v>
      </c>
      <c r="BI391">
        <f t="shared" ref="BI391" si="451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0">
        <v>295106</v>
      </c>
      <c r="BR391" s="20">
        <v>61787</v>
      </c>
      <c r="BS391" s="21">
        <f t="shared" si="3960"/>
        <v>1665599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0">
        <v>2144</v>
      </c>
      <c r="BZ391" s="20">
        <v>638</v>
      </c>
      <c r="CA391" s="21">
        <f t="shared" si="3961"/>
        <v>12278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0">
        <v>1168</v>
      </c>
      <c r="CH391" s="20">
        <v>450</v>
      </c>
      <c r="CI391" s="21">
        <f t="shared" si="3962"/>
        <v>7031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0">
        <v>14639</v>
      </c>
      <c r="CP391" s="20">
        <v>820</v>
      </c>
      <c r="CQ391" s="21">
        <f t="shared" si="3963"/>
        <v>70167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si="3928"/>
        <v>1666618</v>
      </c>
      <c r="C392">
        <f t="shared" ref="C392" si="4514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15">-(J392-J391)+L392</f>
        <v>4</v>
      </c>
      <c r="N392" s="7">
        <f t="shared" ref="N392" si="4516">B392-C392</f>
        <v>1309581</v>
      </c>
      <c r="O392" s="4">
        <f t="shared" ref="O392" si="4517">C392/B392</f>
        <v>0.21422845547089975</v>
      </c>
      <c r="R392">
        <f t="shared" ref="R392" si="4518">C392-C391</f>
        <v>144</v>
      </c>
      <c r="S392">
        <f t="shared" ref="S392" si="4519">N392-N391</f>
        <v>875</v>
      </c>
      <c r="T392" s="8">
        <f t="shared" ref="T392" si="4520">R392/V392</f>
        <v>0.14131501472031405</v>
      </c>
      <c r="U392" s="8">
        <f t="shared" ref="U392" si="4521">SUM(R386:R392)/SUM(V386:V392)</f>
        <v>0.20904505330734838</v>
      </c>
      <c r="V392">
        <f t="shared" ref="V392" si="4522">B392-B391</f>
        <v>1019</v>
      </c>
      <c r="W392">
        <f t="shared" ref="W392" si="4523">C392-D392-E392</f>
        <v>13212</v>
      </c>
      <c r="X392" s="3">
        <f t="shared" ref="X392" si="4524">F392/W392</f>
        <v>1.6651528913109295E-2</v>
      </c>
      <c r="Y392">
        <f t="shared" ref="Y392" si="4525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26">Z392-AC392-AF392</f>
        <v>48</v>
      </c>
      <c r="AJ392">
        <f t="shared" ref="AJ392" si="4527">AA392-AD392-AG392</f>
        <v>24</v>
      </c>
      <c r="AK392">
        <f t="shared" ref="AK392" si="4528">AB392-AE392-AH392</f>
        <v>361</v>
      </c>
      <c r="AL392">
        <v>2</v>
      </c>
      <c r="AM392">
        <v>2</v>
      </c>
      <c r="AN392">
        <v>14</v>
      </c>
      <c r="AS392">
        <f t="shared" ref="AS392" si="4529">BM392-BM391</f>
        <v>4351</v>
      </c>
      <c r="AT392">
        <f t="shared" ref="AT392" si="4530">BN392-BN391</f>
        <v>144</v>
      </c>
      <c r="AU392">
        <f t="shared" ref="AU392" si="4531">AT392/AS392</f>
        <v>3.3095840036773155E-2</v>
      </c>
      <c r="AV392">
        <f t="shared" ref="AV392" si="4532">BU392-BU391</f>
        <v>15</v>
      </c>
      <c r="AW392">
        <f t="shared" ref="AW392" si="4533">BV392-BV391</f>
        <v>-3</v>
      </c>
      <c r="AX392">
        <f t="shared" ref="AX392" si="4534">CK392-CK391</f>
        <v>103</v>
      </c>
      <c r="AY392">
        <f t="shared" ref="AY392" si="4535">CL392-CL391</f>
        <v>4</v>
      </c>
      <c r="AZ392">
        <f t="shared" ref="AZ392" si="4536">CC392-CC391</f>
        <v>6</v>
      </c>
      <c r="BA392">
        <f t="shared" ref="BA392" si="4537">CD392-CD391</f>
        <v>0</v>
      </c>
      <c r="BB392">
        <f t="shared" ref="BB392" si="4538">AW392/AV392</f>
        <v>-0.2</v>
      </c>
      <c r="BC392">
        <f t="shared" ref="BC392" si="4539">AY392/AX392</f>
        <v>3.8834951456310676E-2</v>
      </c>
      <c r="BD392">
        <f t="shared" si="3674"/>
        <v>0</v>
      </c>
      <c r="BE392">
        <f t="shared" ref="BE392" si="4540">SUM(AT386:AT392)/SUM(AS386:AS392)</f>
        <v>4.4343634817125034E-2</v>
      </c>
      <c r="BF392">
        <f t="shared" ref="BF392" si="4541">SUM(AT379:AT392)/SUM(AS379:AS392)</f>
        <v>4.5447170489181454E-2</v>
      </c>
      <c r="BG392">
        <f t="shared" ref="BG392" si="4542">SUM(AW386:AW392)/SUM(AV386:AV392)</f>
        <v>1.2936610608020699E-2</v>
      </c>
      <c r="BH392">
        <f t="shared" ref="BH392" si="4543">SUM(AY386:AY392)/SUM(AX386:AX392)</f>
        <v>4.0464147575126452E-2</v>
      </c>
      <c r="BI392">
        <f t="shared" ref="BI392" si="4544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0">
        <v>295237</v>
      </c>
      <c r="BR392" s="20">
        <v>61800</v>
      </c>
      <c r="BS392" s="21">
        <f t="shared" si="3960"/>
        <v>1666618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0">
        <v>2144</v>
      </c>
      <c r="BZ392" s="20">
        <v>638</v>
      </c>
      <c r="CA392" s="21">
        <f t="shared" si="3961"/>
        <v>12285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0">
        <v>1168</v>
      </c>
      <c r="CH392" s="20">
        <v>450</v>
      </c>
      <c r="CI392" s="21">
        <f t="shared" si="3962"/>
        <v>7032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0">
        <v>14647</v>
      </c>
      <c r="CP392" s="20">
        <v>820</v>
      </c>
      <c r="CQ392" s="21">
        <f t="shared" si="3963"/>
        <v>70199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si="3928"/>
        <v>1668910</v>
      </c>
      <c r="C393">
        <f t="shared" ref="C393" si="4545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46">-(J393-J392)+L393</f>
        <v>7</v>
      </c>
      <c r="N393" s="7">
        <f t="shared" ref="N393" si="4547">B393-C393</f>
        <v>1311426</v>
      </c>
      <c r="O393" s="4">
        <f t="shared" ref="O393" si="4548">C393/B393</f>
        <v>0.21420208399494281</v>
      </c>
      <c r="R393">
        <f t="shared" ref="R393" si="4549">C393-C392</f>
        <v>447</v>
      </c>
      <c r="S393">
        <f t="shared" ref="S393" si="4550">N393-N392</f>
        <v>1845</v>
      </c>
      <c r="T393" s="8">
        <f t="shared" ref="T393" si="4551">R393/V393</f>
        <v>0.1950261780104712</v>
      </c>
      <c r="U393" s="8">
        <f t="shared" ref="U393" si="4552">SUM(R387:R393)/SUM(V387:V393)</f>
        <v>0.20805018295870362</v>
      </c>
      <c r="V393">
        <f t="shared" ref="V393" si="4553">B393-B392</f>
        <v>2292</v>
      </c>
      <c r="W393">
        <f t="shared" ref="W393" si="4554">C393-D393-E393</f>
        <v>13043</v>
      </c>
      <c r="X393" s="3">
        <f t="shared" ref="X393" si="4555">F393/W393</f>
        <v>1.686728513378824E-2</v>
      </c>
      <c r="Y393">
        <f t="shared" ref="Y393" si="4556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57">Z393-AC393-AF393</f>
        <v>46</v>
      </c>
      <c r="AJ393">
        <f t="shared" ref="AJ393" si="4558">AA393-AD393-AG393</f>
        <v>23</v>
      </c>
      <c r="AK393">
        <f t="shared" ref="AK393" si="4559">AB393-AE393-AH393</f>
        <v>361</v>
      </c>
      <c r="AL393">
        <v>1</v>
      </c>
      <c r="AM393">
        <v>1</v>
      </c>
      <c r="AN393">
        <v>9</v>
      </c>
      <c r="AS393">
        <f t="shared" ref="AS393" si="4560">BM393-BM392</f>
        <v>15606</v>
      </c>
      <c r="AT393">
        <f t="shared" ref="AT393" si="4561">BN393-BN392</f>
        <v>573</v>
      </c>
      <c r="AU393">
        <f t="shared" ref="AU393" si="4562">AT393/AS393</f>
        <v>3.6716647443291041E-2</v>
      </c>
      <c r="AV393">
        <f t="shared" ref="AV393" si="4563">BU393-BU392</f>
        <v>171</v>
      </c>
      <c r="AW393">
        <f t="shared" ref="AW393" si="4564">BV393-BV392</f>
        <v>0</v>
      </c>
      <c r="AX393">
        <f t="shared" ref="AX393" si="4565">CK393-CK392</f>
        <v>567</v>
      </c>
      <c r="AY393">
        <f t="shared" ref="AY393" si="4566">CL393-CL392</f>
        <v>11</v>
      </c>
      <c r="AZ393">
        <f t="shared" ref="AZ393" si="4567">CC393-CC392</f>
        <v>47</v>
      </c>
      <c r="BA393">
        <f t="shared" ref="BA393" si="4568">CD393-CD392</f>
        <v>6</v>
      </c>
      <c r="BB393">
        <f t="shared" ref="BB393" si="4569">AW393/AV393</f>
        <v>0</v>
      </c>
      <c r="BC393">
        <f t="shared" ref="BC393" si="4570">AY393/AX393</f>
        <v>1.9400352733686066E-2</v>
      </c>
      <c r="BD393">
        <f t="shared" si="3674"/>
        <v>0.1276595744680851</v>
      </c>
      <c r="BE393">
        <f t="shared" ref="BE393" si="4571">SUM(AT387:AT393)/SUM(AS387:AS393)</f>
        <v>4.4103956120377326E-2</v>
      </c>
      <c r="BF393">
        <f t="shared" ref="BF393" si="4572">SUM(AT380:AT393)/SUM(AS380:AS393)</f>
        <v>4.5059720823140019E-2</v>
      </c>
      <c r="BG393">
        <f t="shared" ref="BG393" si="4573">SUM(AW387:AW393)/SUM(AV387:AV393)</f>
        <v>1.0882708585247884E-2</v>
      </c>
      <c r="BH393">
        <f t="shared" ref="BH393" si="4574">SUM(AY387:AY393)/SUM(AX387:AX393)</f>
        <v>3.7691401648998819E-2</v>
      </c>
      <c r="BI393">
        <f t="shared" ref="BI393" si="4575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0">
        <v>295522</v>
      </c>
      <c r="BR393" s="20">
        <v>61962</v>
      </c>
      <c r="BS393" s="21">
        <f t="shared" si="3960"/>
        <v>1668910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0">
        <v>2144</v>
      </c>
      <c r="BZ393" s="20">
        <v>638</v>
      </c>
      <c r="CA393" s="21">
        <f t="shared" si="3961"/>
        <v>12304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0">
        <v>1169</v>
      </c>
      <c r="CH393" s="20">
        <v>450</v>
      </c>
      <c r="CI393" s="21">
        <f t="shared" si="3962"/>
        <v>7042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0">
        <v>14654</v>
      </c>
      <c r="CP393" s="20">
        <v>820</v>
      </c>
      <c r="CQ393" s="21">
        <f t="shared" si="3963"/>
        <v>70297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si="3928"/>
        <v>1671928</v>
      </c>
      <c r="C394">
        <f t="shared" ref="C394" si="4576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577">-(J394-J393)+L394</f>
        <v>10</v>
      </c>
      <c r="N394" s="7">
        <f t="shared" ref="N394" si="4578">B394-C394</f>
        <v>1313789</v>
      </c>
      <c r="O394" s="4">
        <f t="shared" ref="O394" si="4579">C394/B394</f>
        <v>0.21420719074027111</v>
      </c>
      <c r="R394">
        <f t="shared" ref="R394" si="4580">C394-C393</f>
        <v>655</v>
      </c>
      <c r="S394">
        <f t="shared" ref="S394" si="4581">N394-N393</f>
        <v>2363</v>
      </c>
      <c r="T394" s="8">
        <f t="shared" ref="T394" si="4582">R394/V394</f>
        <v>0.21703114645460569</v>
      </c>
      <c r="U394" s="8">
        <f t="shared" ref="U394" si="4583">SUM(R388:R394)/SUM(V388:V394)</f>
        <v>0.2064978952985119</v>
      </c>
      <c r="V394">
        <f t="shared" ref="V394" si="4584">B394-B393</f>
        <v>3018</v>
      </c>
      <c r="W394">
        <f t="shared" ref="W394" si="4585">C394-D394-E394</f>
        <v>13705</v>
      </c>
      <c r="X394" s="3">
        <f t="shared" ref="X394" si="4586">F394/W394</f>
        <v>1.5906603429405326E-2</v>
      </c>
      <c r="Y394">
        <f t="shared" ref="Y394" si="4587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588">Z394-AC394-AF394</f>
        <v>46</v>
      </c>
      <c r="AJ394">
        <f t="shared" ref="AJ394" si="4589">AA394-AD394-AG394</f>
        <v>25</v>
      </c>
      <c r="AK394">
        <f t="shared" ref="AK394" si="4590">AB394-AE394-AH394</f>
        <v>367</v>
      </c>
      <c r="AL394">
        <v>1</v>
      </c>
      <c r="AM394">
        <v>1</v>
      </c>
      <c r="AN394">
        <v>9</v>
      </c>
      <c r="AS394">
        <f t="shared" ref="AS394" si="4591">BM394-BM393</f>
        <v>16516</v>
      </c>
      <c r="AT394">
        <f t="shared" ref="AT394" si="4592">BN394-BN393</f>
        <v>733</v>
      </c>
      <c r="AU394">
        <f t="shared" ref="AU394" si="4593">AT394/AS394</f>
        <v>4.4381206103172678E-2</v>
      </c>
      <c r="AV394">
        <f t="shared" ref="AV394" si="4594">BU394-BU393</f>
        <v>117</v>
      </c>
      <c r="AW394">
        <f t="shared" ref="AW394" si="4595">BV394-BV393</f>
        <v>1</v>
      </c>
      <c r="AX394">
        <f t="shared" ref="AX394" si="4596">CK394-CK393</f>
        <v>546</v>
      </c>
      <c r="AY394">
        <f t="shared" ref="AY394" si="4597">CL394-CL393</f>
        <v>24</v>
      </c>
      <c r="AZ394">
        <f t="shared" ref="AZ394" si="4598">CC394-CC393</f>
        <v>61</v>
      </c>
      <c r="BA394">
        <f t="shared" ref="BA394" si="4599">CD394-CD393</f>
        <v>2</v>
      </c>
      <c r="BB394">
        <f t="shared" ref="BB394" si="4600">AW394/AV394</f>
        <v>8.5470085470085479E-3</v>
      </c>
      <c r="BC394">
        <f t="shared" ref="BC394" si="4601">AY394/AX394</f>
        <v>4.3956043956043959E-2</v>
      </c>
      <c r="BD394">
        <f t="shared" si="3674"/>
        <v>3.2786885245901641E-2</v>
      </c>
      <c r="BE394">
        <f t="shared" ref="BE394" si="4602">SUM(AT388:AT394)/SUM(AS388:AS394)</f>
        <v>4.4391314842699342E-2</v>
      </c>
      <c r="BF394">
        <f t="shared" ref="BF394" si="4603">SUM(AT381:AT394)/SUM(AS381:AS394)</f>
        <v>4.5796744977242426E-2</v>
      </c>
      <c r="BG394">
        <f t="shared" ref="BG394" si="4604">SUM(AW388:AW394)/SUM(AV388:AV394)</f>
        <v>4.3859649122807015E-3</v>
      </c>
      <c r="BH394">
        <f t="shared" ref="BH394" si="4605">SUM(AY388:AY394)/SUM(AX388:AX394)</f>
        <v>3.9850560398505604E-2</v>
      </c>
      <c r="BI394">
        <f t="shared" ref="BI394" si="4606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0">
        <v>296010</v>
      </c>
      <c r="BR394" s="20">
        <v>62129</v>
      </c>
      <c r="BS394" s="21">
        <f t="shared" si="3960"/>
        <v>1671928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0">
        <v>2147</v>
      </c>
      <c r="BZ394" s="20">
        <v>638</v>
      </c>
      <c r="CA394" s="21">
        <f t="shared" si="3961"/>
        <v>12323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0">
        <v>1170</v>
      </c>
      <c r="CH394" s="20">
        <v>453</v>
      </c>
      <c r="CI394" s="21">
        <f t="shared" si="3962"/>
        <v>7046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0">
        <v>14669</v>
      </c>
      <c r="CP394" s="20">
        <v>823</v>
      </c>
      <c r="CQ394" s="21">
        <f t="shared" si="3963"/>
        <v>70421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si="3928"/>
        <v>1674868</v>
      </c>
      <c r="C395">
        <f t="shared" ref="C395" si="4607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08">-(J395-J394)+L395</f>
        <v>4</v>
      </c>
      <c r="N395" s="7">
        <f t="shared" ref="N395" si="4609">B395-C395</f>
        <v>1316191</v>
      </c>
      <c r="O395" s="4">
        <f t="shared" ref="O395" si="4610">C395/B395</f>
        <v>0.21415239887561288</v>
      </c>
      <c r="R395">
        <f t="shared" ref="R395" si="4611">C395-C394</f>
        <v>538</v>
      </c>
      <c r="S395">
        <f t="shared" ref="S395" si="4612">N395-N394</f>
        <v>2402</v>
      </c>
      <c r="T395" s="8">
        <f t="shared" ref="T395" si="4613">R395/V395</f>
        <v>0.18299319727891156</v>
      </c>
      <c r="U395" s="8">
        <f t="shared" ref="U395" si="4614">SUM(R389:R395)/SUM(V389:V395)</f>
        <v>0.19971375752877332</v>
      </c>
      <c r="V395">
        <f t="shared" ref="V395" si="4615">B395-B394</f>
        <v>2940</v>
      </c>
      <c r="W395">
        <f t="shared" ref="W395" si="4616">C395-D395-E395</f>
        <v>13233</v>
      </c>
      <c r="X395" s="3">
        <f t="shared" ref="X395" si="4617">F395/W395</f>
        <v>1.6247260636288067E-2</v>
      </c>
      <c r="Y395">
        <f t="shared" ref="Y395" si="4618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19">Z395-AC395-AF395</f>
        <v>45</v>
      </c>
      <c r="AJ395">
        <f t="shared" ref="AJ395" si="4620">AA395-AD395-AG395</f>
        <v>24</v>
      </c>
      <c r="AK395">
        <f t="shared" ref="AK395" si="4621">AB395-AE395-AH395</f>
        <v>357</v>
      </c>
      <c r="AL395">
        <v>2</v>
      </c>
      <c r="AM395">
        <v>2</v>
      </c>
      <c r="AN395">
        <v>18</v>
      </c>
      <c r="AS395">
        <f t="shared" ref="AS395" si="4622">BM395-BM394</f>
        <v>15098</v>
      </c>
      <c r="AT395">
        <f t="shared" ref="AT395" si="4623">BN395-BN394</f>
        <v>603</v>
      </c>
      <c r="AU395">
        <f t="shared" ref="AU395" si="4624">AT395/AS395</f>
        <v>3.9939064776791627E-2</v>
      </c>
      <c r="AV395">
        <f t="shared" ref="AV395" si="4625">BU395-BU394</f>
        <v>108</v>
      </c>
      <c r="AW395">
        <f t="shared" ref="AW395" si="4626">BV395-BV394</f>
        <v>5</v>
      </c>
      <c r="AX395">
        <f t="shared" ref="AX395" si="4627">CK395-CK394</f>
        <v>631</v>
      </c>
      <c r="AY395">
        <f t="shared" ref="AY395" si="4628">CL395-CL394</f>
        <v>21</v>
      </c>
      <c r="AZ395">
        <f t="shared" ref="AZ395" si="4629">CC395-CC394</f>
        <v>164</v>
      </c>
      <c r="BA395">
        <f t="shared" ref="BA395" si="4630">CD395-CD394</f>
        <v>1</v>
      </c>
      <c r="BB395">
        <f t="shared" ref="BB395" si="4631">AW395/AV395</f>
        <v>4.6296296296296294E-2</v>
      </c>
      <c r="BC395">
        <f t="shared" ref="BC395" si="4632">AY395/AX395</f>
        <v>3.328050713153724E-2</v>
      </c>
      <c r="BD395">
        <f t="shared" si="3674"/>
        <v>6.0975609756097563E-3</v>
      </c>
      <c r="BE395">
        <f t="shared" ref="BE395" si="4633">SUM(AT389:AT395)/SUM(AS389:AS395)</f>
        <v>4.3358971415451725E-2</v>
      </c>
      <c r="BF395">
        <f t="shared" ref="BF395" si="4634">SUM(AT382:AT395)/SUM(AS382:AS395)</f>
        <v>4.4674057289885896E-2</v>
      </c>
      <c r="BG395">
        <f t="shared" ref="BG395" si="4635">SUM(AW389:AW395)/SUM(AV389:AV395)</f>
        <v>1.0463378176382661E-2</v>
      </c>
      <c r="BH395">
        <f t="shared" ref="BH395" si="4636">SUM(AY389:AY395)/SUM(AX389:AX395)</f>
        <v>3.8461538461538464E-2</v>
      </c>
      <c r="BI395">
        <f t="shared" ref="BI395" si="4637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0">
        <v>296423</v>
      </c>
      <c r="BR395" s="20">
        <v>62254</v>
      </c>
      <c r="BS395" s="21">
        <f t="shared" si="3960"/>
        <v>1674868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0">
        <v>2148</v>
      </c>
      <c r="BZ395" s="20">
        <v>638</v>
      </c>
      <c r="CA395" s="21">
        <f t="shared" si="3961"/>
        <v>12343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0">
        <v>1171</v>
      </c>
      <c r="CH395" s="20">
        <v>453</v>
      </c>
      <c r="CI395" s="21">
        <f t="shared" si="3962"/>
        <v>7060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0">
        <v>14686</v>
      </c>
      <c r="CP395" s="20">
        <v>825</v>
      </c>
      <c r="CQ395" s="21">
        <f t="shared" si="3963"/>
        <v>70524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si="3928"/>
        <v>1677382</v>
      </c>
      <c r="C396">
        <f t="shared" ref="C396" si="4638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39">-(J396-J395)+L396</f>
        <v>5</v>
      </c>
      <c r="N396" s="7">
        <f t="shared" ref="N396" si="4640">B396-C396</f>
        <v>1318237</v>
      </c>
      <c r="O396" s="4">
        <f t="shared" ref="O396" si="4641">C396/B396</f>
        <v>0.21411044115174718</v>
      </c>
      <c r="R396">
        <f t="shared" ref="R396" si="4642">C396-C395</f>
        <v>468</v>
      </c>
      <c r="S396">
        <f t="shared" ref="S396" si="4643">N396-N395</f>
        <v>2046</v>
      </c>
      <c r="T396" s="8">
        <f t="shared" ref="T396" si="4644">R396/V396</f>
        <v>0.18615751789976134</v>
      </c>
      <c r="U396" s="8">
        <f t="shared" ref="U396" si="4645">SUM(R390:R396)/SUM(V390:V396)</f>
        <v>0.19756857108635764</v>
      </c>
      <c r="V396">
        <f t="shared" ref="V396" si="4646">B396-B395</f>
        <v>2514</v>
      </c>
      <c r="W396">
        <f t="shared" ref="W396" si="4647">C396-D396-E396</f>
        <v>13707</v>
      </c>
      <c r="X396" s="3">
        <f t="shared" ref="X396" si="4648">F396/W396</f>
        <v>1.6487925877288978E-2</v>
      </c>
      <c r="Y396">
        <f t="shared" ref="Y396" si="4649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50">Z396-AC396-AF396</f>
        <v>47</v>
      </c>
      <c r="AJ396">
        <f t="shared" ref="AJ396" si="4651">AA396-AD396-AG396</f>
        <v>25</v>
      </c>
      <c r="AK396">
        <f t="shared" ref="AK396" si="4652">AB396-AE396-AH396</f>
        <v>379</v>
      </c>
      <c r="AL396">
        <v>2</v>
      </c>
      <c r="AM396">
        <v>2</v>
      </c>
      <c r="AN396">
        <v>19</v>
      </c>
      <c r="AS396">
        <f t="shared" ref="AS396" si="4653">BM396-BM395</f>
        <v>9681</v>
      </c>
      <c r="AT396">
        <f t="shared" ref="AT396" si="4654">BN396-BN395</f>
        <v>428</v>
      </c>
      <c r="AU396">
        <f t="shared" ref="AU396" si="4655">AT396/AS396</f>
        <v>4.4210308852391279E-2</v>
      </c>
      <c r="AV396">
        <f t="shared" ref="AV396" si="4656">BU396-BU395</f>
        <v>65</v>
      </c>
      <c r="AW396">
        <f t="shared" ref="AW396" si="4657">BV396-BV395</f>
        <v>8</v>
      </c>
      <c r="AX396">
        <f t="shared" ref="AX396" si="4658">CK396-CK395</f>
        <v>446</v>
      </c>
      <c r="AY396">
        <f t="shared" ref="AY396" si="4659">CL396-CL395</f>
        <v>19</v>
      </c>
      <c r="AZ396">
        <f t="shared" ref="AZ396" si="4660">CC396-CC395</f>
        <v>97</v>
      </c>
      <c r="BA396">
        <f t="shared" ref="BA396" si="4661">CD396-CD395</f>
        <v>-2</v>
      </c>
      <c r="BB396">
        <f t="shared" ref="BB396" si="4662">AW396/AV396</f>
        <v>0.12307692307692308</v>
      </c>
      <c r="BC396">
        <f t="shared" ref="BC396" si="4663">AY396/AX396</f>
        <v>4.2600896860986545E-2</v>
      </c>
      <c r="BD396">
        <f t="shared" si="3674"/>
        <v>-2.0618556701030927E-2</v>
      </c>
      <c r="BE396">
        <f t="shared" ref="BE396" si="4664">SUM(AT390:AT396)/SUM(AS390:AS396)</f>
        <v>4.3742552090229543E-2</v>
      </c>
      <c r="BF396">
        <f t="shared" ref="BF396" si="4665">SUM(AT383:AT396)/SUM(AS383:AS396)</f>
        <v>4.4662907926800131E-2</v>
      </c>
      <c r="BG396">
        <f t="shared" ref="BG396" si="4666">SUM(AW390:AW396)/SUM(AV390:AV396)</f>
        <v>1.9639934533551555E-2</v>
      </c>
      <c r="BH396">
        <f t="shared" ref="BH396" si="4667">SUM(AY390:AY396)/SUM(AX390:AX396)</f>
        <v>3.8632045598480054E-2</v>
      </c>
      <c r="BI396">
        <f t="shared" ref="BI396" si="466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0">
        <v>296800</v>
      </c>
      <c r="BR396" s="20">
        <v>62345</v>
      </c>
      <c r="BS396" s="21">
        <f t="shared" si="3960"/>
        <v>1677382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0">
        <v>2151</v>
      </c>
      <c r="BZ396" s="20">
        <v>640</v>
      </c>
      <c r="CA396" s="21">
        <f t="shared" si="3961"/>
        <v>12363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0">
        <v>1172</v>
      </c>
      <c r="CH396" s="20">
        <v>453</v>
      </c>
      <c r="CI396" s="21">
        <f t="shared" si="3962"/>
        <v>7072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0">
        <v>14700</v>
      </c>
      <c r="CP396" s="20">
        <v>826</v>
      </c>
      <c r="CQ396" s="21">
        <f t="shared" si="3963"/>
        <v>70655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si="3928"/>
        <v>1677920</v>
      </c>
      <c r="C397">
        <f t="shared" ref="C397" si="4669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670">-(J397-J396)+L397</f>
        <v>15</v>
      </c>
      <c r="N397" s="7">
        <f t="shared" ref="N397" si="4671">B397-C397</f>
        <v>1318660</v>
      </c>
      <c r="O397" s="4">
        <f t="shared" ref="O397" si="4672">C397/B397</f>
        <v>0.21411032707161248</v>
      </c>
      <c r="R397">
        <f t="shared" ref="R397" si="4673">C397-C396</f>
        <v>115</v>
      </c>
      <c r="S397">
        <f t="shared" ref="S397" si="4674">N397-N396</f>
        <v>423</v>
      </c>
      <c r="T397" s="8">
        <f t="shared" ref="T397" si="4675">R397/V397</f>
        <v>0.21375464684014869</v>
      </c>
      <c r="U397" s="8">
        <f t="shared" ref="U397" si="4676">SUM(R391:R397)/SUM(V391:V397)</f>
        <v>0.19669711876317639</v>
      </c>
      <c r="V397">
        <f t="shared" ref="V397" si="4677">B397-B396</f>
        <v>538</v>
      </c>
      <c r="W397">
        <f t="shared" ref="W397" si="4678">C397-D397-E397</f>
        <v>13392</v>
      </c>
      <c r="X397" s="3">
        <f t="shared" ref="X397" si="4679">F397/W397</f>
        <v>1.7398446833930704E-2</v>
      </c>
      <c r="Y397">
        <f t="shared" ref="Y397" si="4680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681">Z397-AC397-AF397</f>
        <v>52</v>
      </c>
      <c r="AJ397">
        <f t="shared" ref="AJ397" si="4682">AA397-AD397-AG397</f>
        <v>24</v>
      </c>
      <c r="AK397">
        <f t="shared" ref="AK397" si="4683">AB397-AE397-AH397</f>
        <v>384</v>
      </c>
      <c r="AL397">
        <v>1</v>
      </c>
      <c r="AM397">
        <v>1</v>
      </c>
      <c r="AN397">
        <v>16</v>
      </c>
      <c r="AS397">
        <f t="shared" ref="AS397" si="4684">BM397-BM396</f>
        <v>3799</v>
      </c>
      <c r="AT397">
        <f t="shared" ref="AT397" si="4685">BN397-BN396</f>
        <v>98</v>
      </c>
      <c r="AU397">
        <f t="shared" ref="AU397" si="4686">AT397/AS397</f>
        <v>2.5796262174256384E-2</v>
      </c>
      <c r="AV397">
        <f t="shared" ref="AV397" si="4687">BU397-BU396</f>
        <v>115</v>
      </c>
      <c r="AW397">
        <f t="shared" ref="AW397" si="4688">BV397-BV396</f>
        <v>3</v>
      </c>
      <c r="AX397">
        <f t="shared" ref="AX397" si="4689">CK397-CK396</f>
        <v>99</v>
      </c>
      <c r="AY397">
        <f t="shared" ref="AY397" si="4690">CL397-CL396</f>
        <v>-1</v>
      </c>
      <c r="AZ397">
        <f t="shared" ref="AZ397" si="4691">CC397-CC396</f>
        <v>3</v>
      </c>
      <c r="BA397">
        <f t="shared" ref="BA397" si="4692">CD397-CD396</f>
        <v>-1</v>
      </c>
      <c r="BB397">
        <f t="shared" ref="BB397" si="4693">AW397/AV397</f>
        <v>2.6086956521739129E-2</v>
      </c>
      <c r="BC397">
        <f t="shared" ref="BC397" si="4694">AY397/AX397</f>
        <v>-1.0101010101010102E-2</v>
      </c>
      <c r="BD397">
        <f t="shared" si="3674"/>
        <v>-0.33333333333333331</v>
      </c>
      <c r="BE397">
        <f t="shared" ref="BE397" si="4695">SUM(AT391:AT397)/SUM(AS391:AS397)</f>
        <v>4.2345412234042555E-2</v>
      </c>
      <c r="BF397">
        <f t="shared" ref="BF397" si="4696">SUM(AT384:AT397)/SUM(AS384:AS397)</f>
        <v>4.3972363105500949E-2</v>
      </c>
      <c r="BG397">
        <f t="shared" ref="BG397" si="4697">SUM(AW391:AW397)/SUM(AV391:AV397)</f>
        <v>2.1207177814029365E-2</v>
      </c>
      <c r="BH397">
        <f t="shared" ref="BH397" si="4698">SUM(AY391:AY397)/SUM(AX391:AX397)</f>
        <v>3.7911025145067695E-2</v>
      </c>
      <c r="BI397">
        <f t="shared" ref="BI397" si="4699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0">
        <v>296897</v>
      </c>
      <c r="BR397" s="20">
        <v>62363</v>
      </c>
      <c r="BS397" s="21">
        <f t="shared" si="3960"/>
        <v>1677920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0">
        <v>2151</v>
      </c>
      <c r="BZ397" s="20">
        <v>640</v>
      </c>
      <c r="CA397" s="21">
        <f t="shared" si="3961"/>
        <v>12370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0">
        <v>1172</v>
      </c>
      <c r="CH397" s="20">
        <v>453</v>
      </c>
      <c r="CI397" s="21">
        <f t="shared" si="3962"/>
        <v>7071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0">
        <v>14706</v>
      </c>
      <c r="CP397" s="20">
        <v>826</v>
      </c>
      <c r="CQ397" s="21">
        <f t="shared" si="3963"/>
        <v>70670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si="3928"/>
        <v>1681849</v>
      </c>
      <c r="C398">
        <f t="shared" ref="C398" si="4700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01">-(J398-J397)+L398</f>
        <v>15</v>
      </c>
      <c r="N398" s="7">
        <f t="shared" ref="N398" si="4702">B398-C398</f>
        <v>1321883</v>
      </c>
      <c r="O398" s="4">
        <f t="shared" ref="O398" si="4703">C398/B398</f>
        <v>0.21402991588424405</v>
      </c>
      <c r="R398">
        <f t="shared" ref="R398" si="4704">C398-C397</f>
        <v>706</v>
      </c>
      <c r="S398">
        <f t="shared" ref="S398" si="4705">N398-N397</f>
        <v>3223</v>
      </c>
      <c r="T398" s="8">
        <f t="shared" ref="T398" si="4706">R398/V398</f>
        <v>0.17968948841944515</v>
      </c>
      <c r="U398" s="8">
        <f t="shared" ref="U398" si="4707">SUM(R392:R398)/SUM(V392:V398)</f>
        <v>0.18910769230769231</v>
      </c>
      <c r="V398">
        <f t="shared" ref="V398" si="4708">B398-B397</f>
        <v>3929</v>
      </c>
      <c r="W398">
        <f t="shared" ref="W398" si="4709">C398-D398-E398</f>
        <v>13406</v>
      </c>
      <c r="X398" s="3">
        <f t="shared" ref="X398" si="4710">F398/W398</f>
        <v>1.521706698493212E-2</v>
      </c>
      <c r="Y398">
        <f t="shared" ref="Y398" si="4711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12">Z398-AC398-AF398</f>
        <v>50</v>
      </c>
      <c r="AJ398">
        <f t="shared" ref="AJ398" si="4713">AA398-AD398-AG398</f>
        <v>24</v>
      </c>
      <c r="AK398">
        <f t="shared" ref="AK398" si="4714">AB398-AE398-AH398</f>
        <v>371</v>
      </c>
      <c r="AL398">
        <v>1</v>
      </c>
      <c r="AM398">
        <v>1</v>
      </c>
      <c r="AN398">
        <v>16</v>
      </c>
      <c r="AS398">
        <f t="shared" ref="AS398" si="4715">BM398-BM397</f>
        <v>18032</v>
      </c>
      <c r="AT398">
        <f t="shared" ref="AT398" si="4716">BN398-BN397</f>
        <v>841</v>
      </c>
      <c r="AU398">
        <f t="shared" ref="AU398" si="4717">AT398/AS398</f>
        <v>4.6639307897071873E-2</v>
      </c>
      <c r="AV398">
        <f t="shared" ref="AV398" si="4718">BU398-BU397</f>
        <v>69</v>
      </c>
      <c r="AW398">
        <f t="shared" ref="AW398" si="4719">BV398-BV397</f>
        <v>-1</v>
      </c>
      <c r="AX398">
        <f t="shared" ref="AX398" si="4720">CK398-CK397</f>
        <v>753</v>
      </c>
      <c r="AY398">
        <f t="shared" ref="AY398" si="4721">CL398-CL397</f>
        <v>35</v>
      </c>
      <c r="AZ398">
        <f t="shared" ref="AZ398" si="4722">CC398-CC397</f>
        <v>52</v>
      </c>
      <c r="BA398">
        <f t="shared" ref="BA398" si="4723">CD398-CD397</f>
        <v>2</v>
      </c>
      <c r="BB398">
        <f t="shared" ref="BB398" si="4724">AW398/AV398</f>
        <v>-1.4492753623188406E-2</v>
      </c>
      <c r="BC398">
        <f t="shared" ref="BC398" si="4725">AY398/AX398</f>
        <v>4.6480743691899071E-2</v>
      </c>
      <c r="BD398">
        <f t="shared" si="3674"/>
        <v>3.8461538461538464E-2</v>
      </c>
      <c r="BE398">
        <f t="shared" ref="BE398" si="4726">SUM(AT392:AT398)/SUM(AS392:AS398)</f>
        <v>4.1163655621486946E-2</v>
      </c>
      <c r="BF398">
        <f t="shared" ref="BF398" si="4727">SUM(AT385:AT398)/SUM(AS385:AS398)</f>
        <v>4.3305118144973911E-2</v>
      </c>
      <c r="BG398">
        <f t="shared" ref="BG398" si="4728">SUM(AW392:AW398)/SUM(AV392:AV398)</f>
        <v>1.9696969696969695E-2</v>
      </c>
      <c r="BH398">
        <f t="shared" ref="BH398" si="4729">SUM(AY392:AY398)/SUM(AX392:AX398)</f>
        <v>3.5930047694753574E-2</v>
      </c>
      <c r="BI398">
        <f t="shared" ref="BI398" si="4730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0">
        <v>297457</v>
      </c>
      <c r="BR398" s="20">
        <v>62509</v>
      </c>
      <c r="BS398" s="21">
        <f t="shared" si="3960"/>
        <v>1681849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0">
        <v>2153</v>
      </c>
      <c r="BZ398" s="20">
        <v>640</v>
      </c>
      <c r="CA398" s="21">
        <f t="shared" si="3961"/>
        <v>12390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0">
        <v>1172</v>
      </c>
      <c r="CH398" s="20">
        <v>453</v>
      </c>
      <c r="CI398" s="21">
        <f t="shared" si="3962"/>
        <v>7082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0">
        <v>14729</v>
      </c>
      <c r="CP398" s="20">
        <v>830</v>
      </c>
      <c r="CQ398" s="21">
        <f t="shared" si="3963"/>
        <v>70812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si="3928"/>
        <v>1682961</v>
      </c>
      <c r="C399">
        <f t="shared" ref="C399" si="4731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32">-(J399-J398)+L399</f>
        <v>2</v>
      </c>
      <c r="N399" s="7">
        <f t="shared" ref="N399" si="4733">B399-C399</f>
        <v>1322827</v>
      </c>
      <c r="O399" s="4">
        <f t="shared" ref="O399" si="4734">C399/B399</f>
        <v>0.21398832177335067</v>
      </c>
      <c r="R399">
        <f t="shared" ref="R399" si="4735">C399-C398</f>
        <v>168</v>
      </c>
      <c r="S399">
        <f t="shared" ref="S399" si="4736">N399-N398</f>
        <v>944</v>
      </c>
      <c r="T399" s="8">
        <f t="shared" ref="T399" si="4737">R399/V399</f>
        <v>0.15107913669064749</v>
      </c>
      <c r="U399" s="8">
        <f t="shared" ref="U399" si="4738">SUM(R393:R399)/SUM(V393:V399)</f>
        <v>0.18950009178241448</v>
      </c>
      <c r="V399">
        <f t="shared" ref="V399" si="4739">B399-B398</f>
        <v>1112</v>
      </c>
      <c r="W399">
        <f t="shared" ref="W399" si="4740">C399-D399-E399</f>
        <v>13582</v>
      </c>
      <c r="X399" s="3">
        <f t="shared" ref="X399" si="4741">F399/W399</f>
        <v>1.5093506111029303E-2</v>
      </c>
      <c r="Y399">
        <f t="shared" ref="Y399" si="4742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43">Z399-AC399-AF399</f>
        <v>52</v>
      </c>
      <c r="AJ399">
        <f t="shared" ref="AJ399" si="4744">AA399-AD399-AG399</f>
        <v>24</v>
      </c>
      <c r="AK399">
        <f t="shared" ref="AK399" si="4745">AB399-AE399-AH399</f>
        <v>396</v>
      </c>
      <c r="AL399">
        <v>1</v>
      </c>
      <c r="AM399">
        <v>1</v>
      </c>
      <c r="AN399">
        <v>16</v>
      </c>
      <c r="AS399">
        <f t="shared" ref="AS399" si="4746">BM399-BM398</f>
        <v>2526</v>
      </c>
      <c r="AT399">
        <f t="shared" ref="AT399" si="4747">BN399-BN398</f>
        <v>136</v>
      </c>
      <c r="AU399">
        <f t="shared" ref="AU399" si="4748">AT399/AS399</f>
        <v>5.3840063341250986E-2</v>
      </c>
      <c r="AV399">
        <f t="shared" ref="AV399" si="4749">BU399-BU398</f>
        <v>7</v>
      </c>
      <c r="AW399">
        <f t="shared" ref="AW399" si="4750">BV399-BV398</f>
        <v>-4</v>
      </c>
      <c r="AX399">
        <f t="shared" ref="AX399" si="4751">CK399-CK398</f>
        <v>57</v>
      </c>
      <c r="AY399">
        <f t="shared" ref="AY399" si="4752">CL399-CL398</f>
        <v>5</v>
      </c>
      <c r="AZ399">
        <f t="shared" ref="AZ399" si="4753">CC399-CC398</f>
        <v>7</v>
      </c>
      <c r="BA399">
        <f t="shared" ref="BA399" si="4754">CD399-CD398</f>
        <v>-1</v>
      </c>
      <c r="BB399">
        <f t="shared" ref="BB399" si="4755">AW399/AV399</f>
        <v>-0.5714285714285714</v>
      </c>
      <c r="BC399">
        <f t="shared" ref="BC399" si="4756">AY399/AX399</f>
        <v>8.771929824561403E-2</v>
      </c>
      <c r="BD399">
        <f t="shared" si="3674"/>
        <v>-0.14285714285714285</v>
      </c>
      <c r="BE399">
        <f t="shared" ref="BE399" si="4757">SUM(AT393:AT399)/SUM(AS393:AS399)</f>
        <v>4.198971178222452E-2</v>
      </c>
      <c r="BF399">
        <f t="shared" ref="BF399" si="4758">SUM(AT386:AT399)/SUM(AS386:AS399)</f>
        <v>4.3214722043521628E-2</v>
      </c>
      <c r="BG399">
        <f t="shared" ref="BG399" si="4759">SUM(AW393:AW399)/SUM(AV393:AV399)</f>
        <v>1.8404907975460124E-2</v>
      </c>
      <c r="BH399">
        <f t="shared" ref="BH399" si="4760">SUM(AY393:AY399)/SUM(AX393:AX399)</f>
        <v>3.6786060019361085E-2</v>
      </c>
      <c r="BI399">
        <f t="shared" ref="BI399" si="4761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0">
        <v>297594</v>
      </c>
      <c r="BR399" s="20">
        <v>62540</v>
      </c>
      <c r="BS399" s="21">
        <f t="shared" si="3960"/>
        <v>1682961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0">
        <v>2153</v>
      </c>
      <c r="BZ399" s="20">
        <v>640</v>
      </c>
      <c r="CA399" s="21">
        <f t="shared" si="3961"/>
        <v>12393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0">
        <v>1172</v>
      </c>
      <c r="CH399" s="20">
        <v>453</v>
      </c>
      <c r="CI399" s="21">
        <f t="shared" si="3962"/>
        <v>7083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0">
        <v>14733</v>
      </c>
      <c r="CP399" s="20">
        <v>830</v>
      </c>
      <c r="CQ399" s="21">
        <f t="shared" si="3963"/>
        <v>70839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si="3928"/>
        <v>1686043</v>
      </c>
      <c r="C400">
        <f t="shared" ref="C400" si="4762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763">-(J400-J399)+L400</f>
        <v>6</v>
      </c>
      <c r="N400" s="7">
        <f t="shared" ref="N400" si="4764">B400-C400</f>
        <v>1325360</v>
      </c>
      <c r="O400" s="4">
        <f t="shared" ref="O400" si="4765">C400/B400</f>
        <v>0.21392277658398984</v>
      </c>
      <c r="R400">
        <f t="shared" ref="R400" si="4766">C400-C399</f>
        <v>549</v>
      </c>
      <c r="S400">
        <f t="shared" ref="S400" si="4767">N400-N399</f>
        <v>2533</v>
      </c>
      <c r="T400" s="8">
        <f t="shared" ref="T400" si="4768">R400/V400</f>
        <v>0.17813108371187542</v>
      </c>
      <c r="U400" s="8">
        <f t="shared" ref="U400" si="4769">SUM(R394:R400)/SUM(V394:V400)</f>
        <v>0.18671569485787662</v>
      </c>
      <c r="V400">
        <f t="shared" ref="V400" si="4770">B400-B399</f>
        <v>3082</v>
      </c>
      <c r="W400">
        <f t="shared" ref="W400" si="4771">C400-D400-E400</f>
        <v>13025</v>
      </c>
      <c r="X400" s="3">
        <f t="shared" ref="X400" si="4772">F400/W400</f>
        <v>1.6506717850287907E-2</v>
      </c>
      <c r="Y400">
        <f t="shared" ref="Y400" si="4773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774">Z400-AC400-AF400</f>
        <v>47</v>
      </c>
      <c r="AJ400">
        <f t="shared" ref="AJ400:AJ401" si="4775">AA400-AD400-AG400</f>
        <v>22</v>
      </c>
      <c r="AK400">
        <f t="shared" ref="AK400:AK401" si="4776">AB400-AE400-AH400</f>
        <v>369</v>
      </c>
      <c r="AL400">
        <v>1</v>
      </c>
      <c r="AM400">
        <v>1</v>
      </c>
      <c r="AN400">
        <v>14</v>
      </c>
      <c r="AS400">
        <f t="shared" ref="AS400" si="4777">BM400-BM399</f>
        <v>16979</v>
      </c>
      <c r="AT400">
        <f t="shared" ref="AT400" si="4778">BN400-BN399</f>
        <v>595</v>
      </c>
      <c r="AU400">
        <f t="shared" ref="AU400" si="4779">AT400/AS400</f>
        <v>3.504328876847871E-2</v>
      </c>
      <c r="AV400">
        <f t="shared" ref="AV400" si="4780">BU400-BU399</f>
        <v>324</v>
      </c>
      <c r="AW400">
        <f t="shared" ref="AW400" si="4781">BV400-BV399</f>
        <v>7</v>
      </c>
      <c r="AX400">
        <f t="shared" ref="AX400" si="4782">CK400-CK399</f>
        <v>590</v>
      </c>
      <c r="AY400">
        <f t="shared" ref="AY400" si="4783">CL400-CL399</f>
        <v>18</v>
      </c>
      <c r="AZ400">
        <f t="shared" ref="AZ400" si="4784">CC400-CC399</f>
        <v>111</v>
      </c>
      <c r="BA400">
        <f t="shared" ref="BA400" si="4785">CD400-CD399</f>
        <v>2</v>
      </c>
      <c r="BB400">
        <f t="shared" ref="BB400" si="4786">AW400/AV400</f>
        <v>2.1604938271604937E-2</v>
      </c>
      <c r="BC400">
        <f t="shared" ref="BC400" si="4787">AY400/AX400</f>
        <v>3.0508474576271188E-2</v>
      </c>
      <c r="BD400">
        <f t="shared" si="3674"/>
        <v>1.8018018018018018E-2</v>
      </c>
      <c r="BE400">
        <f t="shared" ref="BE400" si="4788">SUM(AT394:AT400)/SUM(AS394:AS400)</f>
        <v>4.1558252955912429E-2</v>
      </c>
      <c r="BF400">
        <f t="shared" ref="BF400" si="4789">SUM(AT387:AT400)/SUM(AS387:AS400)</f>
        <v>4.2879429981837656E-2</v>
      </c>
      <c r="BG400">
        <f t="shared" ref="BG400" si="4790">SUM(AW394:AW400)/SUM(AV394:AV400)</f>
        <v>2.3602484472049691E-2</v>
      </c>
      <c r="BH400">
        <f t="shared" ref="BH400" si="4791">SUM(AY394:AY400)/SUM(AX394:AX400)</f>
        <v>3.8757206918641894E-2</v>
      </c>
      <c r="BI400">
        <f t="shared" ref="BI400" si="4792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0">
        <v>298002</v>
      </c>
      <c r="BR400" s="20">
        <v>62681</v>
      </c>
      <c r="BS400" s="21">
        <f t="shared" si="3960"/>
        <v>1686043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0">
        <v>2158</v>
      </c>
      <c r="BZ400" s="20">
        <v>640</v>
      </c>
      <c r="CA400" s="21">
        <f t="shared" si="3961"/>
        <v>12423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0">
        <v>1172</v>
      </c>
      <c r="CH400" s="20">
        <v>453</v>
      </c>
      <c r="CI400" s="21">
        <f t="shared" si="3962"/>
        <v>7095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0">
        <v>14753</v>
      </c>
      <c r="CP400" s="20">
        <v>830</v>
      </c>
      <c r="CQ400" s="21">
        <f t="shared" si="3963"/>
        <v>70972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si="3928"/>
        <v>1688663</v>
      </c>
      <c r="C401">
        <f t="shared" ref="C401" si="479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794">-(J401-J400)+L401</f>
        <v>6</v>
      </c>
      <c r="N401" s="7">
        <f t="shared" ref="N401" si="4795">B401-C401</f>
        <v>1327479</v>
      </c>
      <c r="O401" s="4">
        <f t="shared" ref="O401" si="4796">C401/B401</f>
        <v>0.21388755482887942</v>
      </c>
      <c r="R401">
        <f t="shared" ref="R401" si="4797">C401-C400</f>
        <v>501</v>
      </c>
      <c r="S401">
        <f t="shared" ref="S401" si="4798">N401-N400</f>
        <v>2119</v>
      </c>
      <c r="T401" s="8">
        <f t="shared" ref="T401" si="4799">R401/V401</f>
        <v>0.19122137404580153</v>
      </c>
      <c r="U401" s="8">
        <f t="shared" ref="U401" si="4800">SUM(R395:R401)/SUM(V395:V401)</f>
        <v>0.18195398864654916</v>
      </c>
      <c r="V401">
        <f t="shared" ref="V401" si="4801">B401-B400</f>
        <v>2620</v>
      </c>
      <c r="W401">
        <f t="shared" ref="W401" si="4802">C401-D401-E401</f>
        <v>12892</v>
      </c>
      <c r="X401" s="3">
        <f t="shared" ref="X401" si="4803">F401/W401</f>
        <v>1.6987278932671424E-2</v>
      </c>
      <c r="Y401">
        <f t="shared" ref="Y401" si="480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774"/>
        <v>51</v>
      </c>
      <c r="AJ401">
        <f t="shared" si="4775"/>
        <v>21</v>
      </c>
      <c r="AK401">
        <f t="shared" si="4776"/>
        <v>376</v>
      </c>
      <c r="AL401">
        <v>1</v>
      </c>
      <c r="AM401">
        <v>1</v>
      </c>
      <c r="AN401">
        <v>15</v>
      </c>
      <c r="AS401">
        <f t="shared" ref="AS401" si="4805">BM401-BM400</f>
        <v>12553</v>
      </c>
      <c r="AT401">
        <f t="shared" ref="AT401" si="4806">BN401-BN400</f>
        <v>579</v>
      </c>
      <c r="AU401">
        <f t="shared" ref="AU401" si="4807">AT401/AS401</f>
        <v>4.6124432406596035E-2</v>
      </c>
      <c r="AV401">
        <f t="shared" ref="AV401" si="4808">BU401-BU400</f>
        <v>80</v>
      </c>
      <c r="AW401">
        <f t="shared" ref="AW401" si="4809">BV401-BV400</f>
        <v>3</v>
      </c>
      <c r="AX401">
        <f t="shared" ref="AX401" si="4810">CK401-CK400</f>
        <v>514</v>
      </c>
      <c r="AY401">
        <f t="shared" ref="AY401" si="4811">CL401-CL400</f>
        <v>15</v>
      </c>
      <c r="AZ401">
        <f t="shared" ref="AZ401" si="4812">CC401-CC400</f>
        <v>95</v>
      </c>
      <c r="BA401">
        <f t="shared" ref="BA401" si="4813">CD401-CD400</f>
        <v>0</v>
      </c>
      <c r="BB401">
        <f t="shared" ref="BB401" si="4814">AW401/AV401</f>
        <v>3.7499999999999999E-2</v>
      </c>
      <c r="BC401">
        <f t="shared" ref="BC401" si="4815">AY401/AX401</f>
        <v>2.9182879377431907E-2</v>
      </c>
      <c r="BD401">
        <f t="shared" si="3674"/>
        <v>0</v>
      </c>
      <c r="BE401">
        <f t="shared" ref="BE401" si="4816">SUM(AT395:AT401)/SUM(AS395:AS401)</f>
        <v>4.1694208572736056E-2</v>
      </c>
      <c r="BF401">
        <f t="shared" ref="BF401" si="4817">SUM(AT388:AT401)/SUM(AS388:AS401)</f>
        <v>4.311057724229931E-2</v>
      </c>
      <c r="BG401">
        <f t="shared" ref="BG401" si="4818">SUM(AW395:AW401)/SUM(AV395:AV401)</f>
        <v>2.734375E-2</v>
      </c>
      <c r="BH401">
        <f t="shared" ref="BH401" si="4819">SUM(AY395:AY401)/SUM(AX395:AX401)</f>
        <v>3.6245954692556634E-2</v>
      </c>
      <c r="BI401">
        <f t="shared" ref="BI401" si="482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0">
        <v>298376</v>
      </c>
      <c r="BR401" s="20">
        <v>62808</v>
      </c>
      <c r="BS401" s="21">
        <f t="shared" si="3960"/>
        <v>1688663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0">
        <v>2158</v>
      </c>
      <c r="BZ401" s="20">
        <v>640</v>
      </c>
      <c r="CA401" s="21">
        <f t="shared" si="3961"/>
        <v>12436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0">
        <v>1172</v>
      </c>
      <c r="CH401" s="20">
        <v>454</v>
      </c>
      <c r="CI401" s="21">
        <f t="shared" si="3962"/>
        <v>7119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0">
        <v>14761</v>
      </c>
      <c r="CP401" s="20">
        <v>832</v>
      </c>
      <c r="CQ401" s="21">
        <f t="shared" si="3963"/>
        <v>71096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si="3928"/>
        <v>1689313</v>
      </c>
      <c r="C402">
        <f t="shared" ref="C402" si="4821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22">-(J402-J401)+L402</f>
        <v>9</v>
      </c>
      <c r="N402" s="7">
        <f t="shared" ref="N402" si="4823">B402-C402</f>
        <v>1328001</v>
      </c>
      <c r="O402" s="4">
        <f t="shared" ref="O402" si="4824">C402/B402</f>
        <v>0.21388102737621742</v>
      </c>
      <c r="R402">
        <f t="shared" ref="R402" si="4825">C402-C401</f>
        <v>128</v>
      </c>
      <c r="S402">
        <f t="shared" ref="S402" si="4826">N402-N401</f>
        <v>522</v>
      </c>
      <c r="T402" s="8">
        <f t="shared" ref="T402" si="4827">R402/V402</f>
        <v>0.19692307692307692</v>
      </c>
      <c r="U402" s="8">
        <f t="shared" ref="U402" si="4828">SUM(R396:R402)/SUM(V396:V402)</f>
        <v>0.18241606092073381</v>
      </c>
      <c r="V402">
        <f t="shared" ref="V402" si="4829">B402-B401</f>
        <v>650</v>
      </c>
      <c r="W402">
        <f t="shared" ref="W402" si="4830">C402-D402-E402</f>
        <v>12336</v>
      </c>
      <c r="X402" s="3">
        <f t="shared" ref="X402" si="4831">F402/W402</f>
        <v>1.9049935149156941E-2</v>
      </c>
      <c r="Y402">
        <f t="shared" ref="Y402" si="4832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33">Z402-AC402-AF402</f>
        <v>47</v>
      </c>
      <c r="AJ402">
        <f t="shared" ref="AJ402" si="4834">AA402-AD402-AG402</f>
        <v>20</v>
      </c>
      <c r="AK402">
        <f t="shared" ref="AK402" si="4835">AB402-AE402-AH402</f>
        <v>371</v>
      </c>
      <c r="AL402">
        <v>1</v>
      </c>
      <c r="AM402">
        <v>1</v>
      </c>
      <c r="AN402">
        <v>14</v>
      </c>
      <c r="AS402">
        <f t="shared" ref="AS402" si="4836">BM402-BM401</f>
        <v>4517</v>
      </c>
      <c r="AT402">
        <f t="shared" ref="AT402" si="4837">BN402-BN401</f>
        <v>109</v>
      </c>
      <c r="AU402">
        <f t="shared" ref="AU402" si="4838">AT402/AS402</f>
        <v>2.4131060438344034E-2</v>
      </c>
      <c r="AV402">
        <f t="shared" ref="AV402" si="4839">BU402-BU401</f>
        <v>102</v>
      </c>
      <c r="AW402">
        <f t="shared" ref="AW402" si="4840">BV402-BV401</f>
        <v>-1</v>
      </c>
      <c r="AX402">
        <f t="shared" ref="AX402" si="4841">CK402-CK401</f>
        <v>497</v>
      </c>
      <c r="AY402">
        <f t="shared" ref="AY402" si="4842">CL402-CL401</f>
        <v>26</v>
      </c>
      <c r="AZ402">
        <f t="shared" ref="AZ402" si="4843">CC402-CC401</f>
        <v>41</v>
      </c>
      <c r="BA402">
        <f t="shared" ref="BA402" si="4844">CD402-CD401</f>
        <v>1</v>
      </c>
      <c r="BB402">
        <f t="shared" ref="BB402" si="4845">AW402/AV402</f>
        <v>-9.8039215686274508E-3</v>
      </c>
      <c r="BC402">
        <f t="shared" ref="BC402" si="4846">AY402/AX402</f>
        <v>5.2313883299798795E-2</v>
      </c>
      <c r="BD402">
        <f t="shared" si="3674"/>
        <v>2.4390243902439025E-2</v>
      </c>
      <c r="BE402">
        <f t="shared" ref="BE402" si="4847">SUM(AT396:AT402)/SUM(AS396:AS402)</f>
        <v>4.0918236961534508E-2</v>
      </c>
      <c r="BF402">
        <f t="shared" ref="BF402" si="4848">SUM(AT389:AT402)/SUM(AS389:AS402)</f>
        <v>4.2288188560345885E-2</v>
      </c>
      <c r="BG402">
        <f t="shared" ref="BG402" si="4849">SUM(AW396:AW402)/SUM(AV396:AV402)</f>
        <v>1.968503937007874E-2</v>
      </c>
      <c r="BH402">
        <f t="shared" ref="BH402" si="4850">SUM(AY396:AY402)/SUM(AX396:AX402)</f>
        <v>3.9580514208389712E-2</v>
      </c>
      <c r="BI402">
        <f t="shared" ref="BI402" si="4851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0">
        <v>298453</v>
      </c>
      <c r="BR402" s="20">
        <v>62859</v>
      </c>
      <c r="BS402" s="21">
        <f t="shared" si="3960"/>
        <v>1689313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0">
        <v>2159</v>
      </c>
      <c r="BZ402" s="20">
        <v>640</v>
      </c>
      <c r="CA402" s="21">
        <f t="shared" si="3961"/>
        <v>12453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0">
        <v>1172</v>
      </c>
      <c r="CH402" s="20">
        <v>455</v>
      </c>
      <c r="CI402" s="21">
        <f t="shared" si="3962"/>
        <v>7129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0">
        <v>14771</v>
      </c>
      <c r="CP402" s="20">
        <v>847</v>
      </c>
      <c r="CQ402" s="21">
        <f t="shared" si="3963"/>
        <v>71194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si="3928"/>
        <v>1694543</v>
      </c>
      <c r="C403">
        <f t="shared" ref="C403" si="4852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853">-(J403-J402)+L403</f>
        <v>11</v>
      </c>
      <c r="N403" s="7">
        <f t="shared" ref="N403" si="4854">B403-C403</f>
        <v>1332301</v>
      </c>
      <c r="O403" s="4">
        <f t="shared" ref="O403" si="4855">C403/B403</f>
        <v>0.21376973024585388</v>
      </c>
      <c r="R403">
        <f t="shared" ref="R403" si="4856">C403-C402</f>
        <v>930</v>
      </c>
      <c r="S403">
        <f t="shared" ref="S403" si="4857">N403-N402</f>
        <v>4300</v>
      </c>
      <c r="T403" s="8">
        <f t="shared" ref="T403" si="4858">R403/V403</f>
        <v>0.17782026768642448</v>
      </c>
      <c r="U403" s="8">
        <f t="shared" ref="U403" si="4859">SUM(R397:R403)/SUM(V397:V403)</f>
        <v>0.18046733873317405</v>
      </c>
      <c r="V403">
        <f t="shared" ref="V403" si="4860">B403-B402</f>
        <v>5230</v>
      </c>
      <c r="W403">
        <f t="shared" ref="W403" si="4861">C403-D403-E403</f>
        <v>12721</v>
      </c>
      <c r="X403" s="3">
        <f t="shared" ref="X403" si="4862">F403/W403</f>
        <v>1.7058407357912114E-2</v>
      </c>
      <c r="Y403">
        <f t="shared" ref="Y403" si="4863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864">Z403-AC403-AF403</f>
        <v>46</v>
      </c>
      <c r="AJ403">
        <f t="shared" ref="AJ403" si="4865">AA403-AD403-AG403</f>
        <v>20</v>
      </c>
      <c r="AK403">
        <f t="shared" ref="AK403" si="4866">AB403-AE403-AH403</f>
        <v>371</v>
      </c>
      <c r="AL403">
        <v>1</v>
      </c>
      <c r="AM403">
        <v>1</v>
      </c>
      <c r="AN403">
        <v>16</v>
      </c>
      <c r="AS403">
        <f t="shared" ref="AS403" si="4867">BM403-BM402</f>
        <v>27642</v>
      </c>
      <c r="AT403">
        <f t="shared" ref="AT403" si="4868">BN403-BN402</f>
        <v>1025</v>
      </c>
      <c r="AU403">
        <f t="shared" ref="AU403" si="4869">AT403/AS403</f>
        <v>3.7081253165472831E-2</v>
      </c>
      <c r="AV403">
        <f t="shared" ref="AV403" si="4870">BU403-BU402</f>
        <v>169</v>
      </c>
      <c r="AW403">
        <f t="shared" ref="AW403" si="4871">BV403-BV402</f>
        <v>4</v>
      </c>
      <c r="AX403">
        <f t="shared" ref="AX403" si="4872">CK403-CK402</f>
        <v>581</v>
      </c>
      <c r="AY403">
        <f t="shared" ref="AY403" si="4873">CL403-CL402</f>
        <v>15</v>
      </c>
      <c r="AZ403">
        <f t="shared" ref="AZ403" si="4874">CC403-CC402</f>
        <v>49</v>
      </c>
      <c r="BA403">
        <f t="shared" ref="BA403" si="4875">CD403-CD402</f>
        <v>0</v>
      </c>
      <c r="BB403">
        <f t="shared" ref="BB403" si="4876">AW403/AV403</f>
        <v>2.3668639053254437E-2</v>
      </c>
      <c r="BC403">
        <f t="shared" ref="BC403" si="4877">AY403/AX403</f>
        <v>2.5817555938037865E-2</v>
      </c>
      <c r="BD403">
        <f t="shared" si="3674"/>
        <v>0</v>
      </c>
      <c r="BE403">
        <f t="shared" ref="BE403" si="4878">SUM(AT397:AT403)/SUM(AS397:AS403)</f>
        <v>3.9315265898103385E-2</v>
      </c>
      <c r="BF403">
        <f t="shared" ref="BF403" si="4879">SUM(AT390:AT403)/SUM(AS390:AS403)</f>
        <v>4.1490022172949004E-2</v>
      </c>
      <c r="BG403">
        <f t="shared" ref="BG403" si="4880">SUM(AW397:AW403)/SUM(AV397:AV403)</f>
        <v>1.2702078521939953E-2</v>
      </c>
      <c r="BH403">
        <f t="shared" ref="BH403" si="4881">SUM(AY397:AY403)/SUM(AX397:AX403)</f>
        <v>3.6557748301520546E-2</v>
      </c>
      <c r="BI403">
        <f t="shared" ref="BI403" si="4882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0">
        <v>299179</v>
      </c>
      <c r="BR403" s="20">
        <v>63063</v>
      </c>
      <c r="BS403" s="21">
        <f t="shared" si="3960"/>
        <v>1694543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0">
        <v>2161</v>
      </c>
      <c r="BZ403" s="20">
        <v>640</v>
      </c>
      <c r="CA403" s="21">
        <f t="shared" si="3961"/>
        <v>12477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0">
        <v>1172</v>
      </c>
      <c r="CH403" s="20">
        <v>455</v>
      </c>
      <c r="CI403" s="21">
        <f t="shared" si="3962"/>
        <v>7140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0">
        <v>14781</v>
      </c>
      <c r="CP403" s="20">
        <v>848</v>
      </c>
      <c r="CQ403" s="21">
        <f t="shared" si="3963"/>
        <v>71310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si="3928"/>
        <v>1697048</v>
      </c>
      <c r="C404">
        <f t="shared" ref="C404" si="4883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884">-(J404-J403)+L404</f>
        <v>5</v>
      </c>
      <c r="N404" s="7">
        <f t="shared" ref="N404" si="4885">B404-C404</f>
        <v>1334370</v>
      </c>
      <c r="O404" s="4">
        <f t="shared" ref="O404" si="4886">C404/B404</f>
        <v>0.21371110304481664</v>
      </c>
      <c r="R404">
        <f t="shared" ref="R404" si="4887">C404-C403</f>
        <v>436</v>
      </c>
      <c r="S404">
        <f t="shared" ref="S404" si="4888">N404-N403</f>
        <v>2069</v>
      </c>
      <c r="T404" s="8">
        <f t="shared" ref="T404" si="4889">R404/V404</f>
        <v>0.17405189620758482</v>
      </c>
      <c r="U404" s="8">
        <f t="shared" ref="U404" si="4890">SUM(R398:R404)/SUM(V398:V404)</f>
        <v>0.17869092429945629</v>
      </c>
      <c r="V404">
        <f t="shared" ref="V404" si="4891">B404-B403</f>
        <v>2505</v>
      </c>
      <c r="W404">
        <f t="shared" ref="W404" si="4892">C404-D404-E404</f>
        <v>12638</v>
      </c>
      <c r="X404" s="3">
        <f t="shared" ref="X404" si="4893">F404/W404</f>
        <v>1.6537426808039248E-2</v>
      </c>
      <c r="Y404">
        <f t="shared" ref="Y404" si="4894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895">Z404-AC404-AF404</f>
        <v>46</v>
      </c>
      <c r="AJ404">
        <f t="shared" ref="AJ404" si="4896">AA404-AD404-AG404</f>
        <v>20</v>
      </c>
      <c r="AK404">
        <f t="shared" ref="AK404" si="4897">AB404-AE404-AH404</f>
        <v>364</v>
      </c>
      <c r="AL404">
        <v>1</v>
      </c>
      <c r="AM404">
        <v>1</v>
      </c>
      <c r="AN404">
        <v>13</v>
      </c>
      <c r="AS404">
        <f t="shared" ref="AS404" si="4898">BM404-BM403</f>
        <v>12506</v>
      </c>
      <c r="AT404">
        <f t="shared" ref="AT404" si="4899">BN404-BN403</f>
        <v>489</v>
      </c>
      <c r="AU404">
        <f t="shared" ref="AU404" si="4900">AT404/AS404</f>
        <v>3.9101231408923715E-2</v>
      </c>
      <c r="AV404">
        <f t="shared" ref="AV404" si="4901">BU404-BU403</f>
        <v>106</v>
      </c>
      <c r="AW404">
        <f t="shared" ref="AW404" si="4902">BV404-BV403</f>
        <v>0</v>
      </c>
      <c r="AX404">
        <f t="shared" ref="AX404" si="4903">CK404-CK403</f>
        <v>597</v>
      </c>
      <c r="AY404">
        <f t="shared" ref="AY404" si="4904">CL404-CL403</f>
        <v>14</v>
      </c>
      <c r="AZ404">
        <f t="shared" ref="AZ404" si="4905">CC404-CC403</f>
        <v>133</v>
      </c>
      <c r="BA404">
        <f t="shared" ref="BA404" si="4906">CD404-CD403</f>
        <v>3</v>
      </c>
      <c r="BB404">
        <f t="shared" ref="BB404" si="4907">AW404/AV404</f>
        <v>0</v>
      </c>
      <c r="BC404">
        <f t="shared" ref="BC404" si="4908">AY404/AX404</f>
        <v>2.3450586264656615E-2</v>
      </c>
      <c r="BD404">
        <f t="shared" si="3674"/>
        <v>2.2556390977443608E-2</v>
      </c>
      <c r="BE404">
        <f t="shared" ref="BE404" si="4909">SUM(AT398:AT404)/SUM(AS398:AS404)</f>
        <v>3.9829032768719332E-2</v>
      </c>
      <c r="BF404">
        <f t="shared" ref="BF404" si="4910">SUM(AT391:AT404)/SUM(AS391:AS404)</f>
        <v>4.0917177307768331E-2</v>
      </c>
      <c r="BG404">
        <f t="shared" ref="BG404" si="4911">SUM(AW398:AW404)/SUM(AV398:AV404)</f>
        <v>9.3348891481913644E-3</v>
      </c>
      <c r="BH404">
        <f t="shared" ref="BH404" si="4912">SUM(AY398:AY404)/SUM(AX398:AX404)</f>
        <v>3.5664530509891337E-2</v>
      </c>
      <c r="BI404">
        <f t="shared" ref="BI404" si="4913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0">
        <v>299515</v>
      </c>
      <c r="BR404" s="20">
        <v>63163</v>
      </c>
      <c r="BS404" s="21">
        <f t="shared" si="3960"/>
        <v>1697048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0">
        <v>2164</v>
      </c>
      <c r="BZ404" s="20">
        <v>642</v>
      </c>
      <c r="CA404" s="21">
        <f t="shared" si="3961"/>
        <v>12490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0">
        <v>1172</v>
      </c>
      <c r="CH404" s="20">
        <v>456</v>
      </c>
      <c r="CI404" s="21">
        <f t="shared" si="3962"/>
        <v>7154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0">
        <v>14793</v>
      </c>
      <c r="CP404" s="20">
        <v>849</v>
      </c>
      <c r="CQ404" s="21">
        <f t="shared" si="3963"/>
        <v>71418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:B436" si="4914">BS405</f>
        <v>1697974</v>
      </c>
      <c r="C405">
        <f t="shared" ref="C405" si="4915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16">-(J405-J404)+L405</f>
        <v>10</v>
      </c>
      <c r="N405" s="7">
        <f t="shared" ref="N405" si="4917">B405-C405</f>
        <v>1335123</v>
      </c>
      <c r="O405" s="4">
        <f t="shared" ref="O405" si="4918">C405/B405</f>
        <v>0.21369644058154011</v>
      </c>
      <c r="R405">
        <f t="shared" ref="R405" si="4919">C405-C404</f>
        <v>173</v>
      </c>
      <c r="S405">
        <f t="shared" ref="S405" si="4920">N405-N404</f>
        <v>753</v>
      </c>
      <c r="T405" s="8">
        <f t="shared" ref="T405" si="4921">R405/V405</f>
        <v>0.18682505399568033</v>
      </c>
      <c r="U405" s="8">
        <f t="shared" ref="U405" si="4922">SUM(R399:R405)/SUM(V399:V405)</f>
        <v>0.17891472868217054</v>
      </c>
      <c r="V405">
        <f t="shared" ref="V405" si="4923">B405-B404</f>
        <v>926</v>
      </c>
      <c r="W405">
        <f t="shared" ref="W405" si="4924">C405-D405-E405</f>
        <v>12575</v>
      </c>
      <c r="X405" s="3">
        <f t="shared" ref="X405" si="4925">F405/W405</f>
        <v>1.4870775347912524E-2</v>
      </c>
      <c r="Y405">
        <f t="shared" ref="Y405" si="4926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27">Z405-AC405-AF405</f>
        <v>50</v>
      </c>
      <c r="AJ405">
        <f t="shared" ref="AJ405" si="4928">AA405-AD405-AG405</f>
        <v>21</v>
      </c>
      <c r="AK405">
        <f t="shared" ref="AK405" si="4929">AB405-AE405-AH405</f>
        <v>371</v>
      </c>
      <c r="AL405">
        <v>1</v>
      </c>
      <c r="AM405">
        <v>1</v>
      </c>
      <c r="AN405">
        <v>13</v>
      </c>
      <c r="AS405">
        <f t="shared" ref="AS405" si="4930">BM405-BM404</f>
        <v>3951</v>
      </c>
      <c r="AT405">
        <f t="shared" ref="AT405" si="4931">BN405-BN404</f>
        <v>192</v>
      </c>
      <c r="AU405">
        <f t="shared" ref="AU405" si="4932">AT405/AS405</f>
        <v>4.8595292331055431E-2</v>
      </c>
      <c r="AV405">
        <f t="shared" ref="AV405" si="4933">BU405-BU404</f>
        <v>6</v>
      </c>
      <c r="AW405">
        <f t="shared" ref="AW405" si="4934">BV405-BV404</f>
        <v>0</v>
      </c>
      <c r="AX405">
        <f t="shared" ref="AX405" si="4935">CK405-CK404</f>
        <v>101</v>
      </c>
      <c r="AY405">
        <f t="shared" ref="AY405" si="4936">CL405-CL404</f>
        <v>13</v>
      </c>
      <c r="AZ405">
        <f t="shared" ref="AZ405" si="4937">CC405-CC404</f>
        <v>11</v>
      </c>
      <c r="BA405">
        <f t="shared" ref="BA405" si="4938">CD405-CD404</f>
        <v>0</v>
      </c>
      <c r="BB405">
        <f t="shared" ref="BB405" si="4939">AW405/AV405</f>
        <v>0</v>
      </c>
      <c r="BC405">
        <f t="shared" ref="BC405" si="4940">AY405/AX405</f>
        <v>0.12871287128712872</v>
      </c>
      <c r="BD405">
        <f t="shared" si="3674"/>
        <v>0</v>
      </c>
      <c r="BE405">
        <f t="shared" ref="BE405" si="4941">SUM(AT399:AT405)/SUM(AS399:AS405)</f>
        <v>3.8736147953491833E-2</v>
      </c>
      <c r="BF405">
        <f t="shared" ref="BF405" si="4942">SUM(AT392:AT405)/SUM(AS392:AS405)</f>
        <v>3.9967757103513135E-2</v>
      </c>
      <c r="BG405">
        <f t="shared" ref="BG405" si="4943">SUM(AW399:AW405)/SUM(AV399:AV405)</f>
        <v>1.1335012594458438E-2</v>
      </c>
      <c r="BH405">
        <f t="shared" ref="BH405" si="4944">SUM(AY399:AY405)/SUM(AX399:AX405)</f>
        <v>3.6091249574395641E-2</v>
      </c>
      <c r="BI405">
        <f t="shared" ref="BI405" si="4945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0">
        <v>299670</v>
      </c>
      <c r="BR405" s="20">
        <v>63181</v>
      </c>
      <c r="BS405" s="21">
        <f t="shared" ref="BS405:BS436" si="4946">SUM(BO405:BP405)</f>
        <v>1697974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0">
        <v>2165</v>
      </c>
      <c r="BZ405" s="20">
        <v>642</v>
      </c>
      <c r="CA405" s="21">
        <f t="shared" ref="CA405:CA436" si="4947">SUM(BW405:BX405)</f>
        <v>12493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0">
        <v>1172</v>
      </c>
      <c r="CH405" s="20">
        <v>456</v>
      </c>
      <c r="CI405" s="21">
        <f t="shared" ref="CI405:CI436" si="4948">SUM(CE405:CF405)</f>
        <v>7156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0">
        <v>14798</v>
      </c>
      <c r="CP405" s="20">
        <v>849</v>
      </c>
      <c r="CQ405" s="21">
        <f t="shared" ref="CQ405:CQ436" si="4949">SUM(CM405:CN405)</f>
        <v>71441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si="4914"/>
        <v>1698324</v>
      </c>
      <c r="C406">
        <f t="shared" ref="C406" si="495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951">-(J406-J405)+L406</f>
        <v>5</v>
      </c>
      <c r="N406" s="7">
        <f t="shared" ref="N406" si="4952">B406-C406</f>
        <v>1335426</v>
      </c>
      <c r="O406" s="4">
        <f t="shared" ref="O406" si="4953">C406/B406</f>
        <v>0.21368007518000098</v>
      </c>
      <c r="R406">
        <f t="shared" ref="R406" si="4954">C406-C405</f>
        <v>47</v>
      </c>
      <c r="S406">
        <f t="shared" ref="S406" si="4955">N406-N405</f>
        <v>303</v>
      </c>
      <c r="T406" s="8">
        <f t="shared" ref="T406" si="4956">R406/V406</f>
        <v>0.13428571428571429</v>
      </c>
      <c r="U406" s="8">
        <f t="shared" ref="U406" si="4957">SUM(R400:R406)/SUM(V400:V406)</f>
        <v>0.17991277745232051</v>
      </c>
      <c r="V406">
        <f t="shared" ref="V406" si="4958">B406-B405</f>
        <v>350</v>
      </c>
      <c r="W406">
        <f t="shared" ref="W406" si="4959">C406-D406-E406</f>
        <v>12405</v>
      </c>
      <c r="X406" s="3">
        <f t="shared" ref="X406" si="4960">F406/W406</f>
        <v>1.4429665457476823E-2</v>
      </c>
      <c r="Y406">
        <f t="shared" ref="Y406" si="496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962">Z406-AC406-AF406</f>
        <v>51</v>
      </c>
      <c r="AJ406">
        <f t="shared" ref="AJ406" si="4963">AA406-AD406-AG406</f>
        <v>20</v>
      </c>
      <c r="AK406">
        <f t="shared" ref="AK406" si="4964">AB406-AE406-AH406</f>
        <v>367</v>
      </c>
      <c r="AL406">
        <v>1</v>
      </c>
      <c r="AM406">
        <v>1</v>
      </c>
      <c r="AN406">
        <v>13</v>
      </c>
      <c r="AS406">
        <f t="shared" ref="AS406" si="4965">BM406-BM405</f>
        <v>1261</v>
      </c>
      <c r="AT406">
        <f t="shared" ref="AT406" si="4966">BN406-BN405</f>
        <v>74</v>
      </c>
      <c r="AU406">
        <f t="shared" ref="AU406" si="4967">AT406/AS406</f>
        <v>5.8683584456780333E-2</v>
      </c>
      <c r="AV406">
        <f t="shared" ref="AV406" si="4968">BU406-BU405</f>
        <v>7</v>
      </c>
      <c r="AW406">
        <f t="shared" ref="AW406" si="4969">BV406-BV405</f>
        <v>0</v>
      </c>
      <c r="AX406">
        <f t="shared" ref="AX406" si="4970">CK406-CK405</f>
        <v>108</v>
      </c>
      <c r="AY406">
        <f t="shared" ref="AY406" si="4971">CL406-CL405</f>
        <v>-4</v>
      </c>
      <c r="AZ406">
        <f t="shared" ref="AZ406" si="4972">CC406-CC405</f>
        <v>15</v>
      </c>
      <c r="BA406">
        <f t="shared" ref="BA406" si="4973">CD406-CD405</f>
        <v>0</v>
      </c>
      <c r="BB406">
        <f t="shared" ref="BB406" si="4974">AW406/AV406</f>
        <v>0</v>
      </c>
      <c r="BC406">
        <f t="shared" ref="BC406" si="4975">AY406/AX406</f>
        <v>-3.7037037037037035E-2</v>
      </c>
      <c r="BD406">
        <f t="shared" si="3674"/>
        <v>0</v>
      </c>
      <c r="BE406">
        <f t="shared" ref="BE406" si="4976">SUM(AT400:AT406)/SUM(AS400:AS406)</f>
        <v>3.8572454003954211E-2</v>
      </c>
      <c r="BF406">
        <f t="shared" ref="BF406" si="4977">SUM(AT393:AT406)/SUM(AS393:AS406)</f>
        <v>4.0300746264011901E-2</v>
      </c>
      <c r="BG406">
        <f t="shared" ref="BG406" si="4978">SUM(AW400:AW406)/SUM(AV400:AV406)</f>
        <v>1.6372795969773299E-2</v>
      </c>
      <c r="BH406">
        <f t="shared" ref="BH406" si="4979">SUM(AY400:AY406)/SUM(AX400:AX406)</f>
        <v>3.246318607764391E-2</v>
      </c>
      <c r="BI406">
        <f t="shared" ref="BI406" si="498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0">
        <v>299702</v>
      </c>
      <c r="BR406" s="20">
        <v>63196</v>
      </c>
      <c r="BS406" s="21">
        <f t="shared" si="4946"/>
        <v>1698324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0">
        <v>2166</v>
      </c>
      <c r="BZ406" s="20">
        <v>642</v>
      </c>
      <c r="CA406" s="21">
        <f t="shared" si="4947"/>
        <v>12498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0">
        <v>1172</v>
      </c>
      <c r="CH406" s="20">
        <v>456</v>
      </c>
      <c r="CI406" s="21">
        <f t="shared" si="4948"/>
        <v>7161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0">
        <v>14801</v>
      </c>
      <c r="CP406" s="20">
        <v>849</v>
      </c>
      <c r="CQ406" s="21">
        <f t="shared" si="4949"/>
        <v>71478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si="4914"/>
        <v>1701544</v>
      </c>
      <c r="C407">
        <f t="shared" ref="C407" si="4981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982">-(J407-J406)+L407</f>
        <v>1</v>
      </c>
      <c r="N407" s="7">
        <f t="shared" ref="N407" si="4983">B407-C407</f>
        <v>1338169</v>
      </c>
      <c r="O407" s="4">
        <f t="shared" ref="O407" si="4984">C407/B407</f>
        <v>0.21355604086641308</v>
      </c>
      <c r="R407">
        <f t="shared" ref="R407" si="4985">C407-C406</f>
        <v>477</v>
      </c>
      <c r="S407">
        <f t="shared" ref="S407" si="4986">N407-N406</f>
        <v>2743</v>
      </c>
      <c r="T407" s="8">
        <f t="shared" ref="T407" si="4987">R407/V407</f>
        <v>0.14813664596273293</v>
      </c>
      <c r="U407" s="8">
        <f t="shared" ref="U407" si="4988">SUM(R401:R407)/SUM(V401:V407)</f>
        <v>0.17366621508289787</v>
      </c>
      <c r="V407">
        <f t="shared" ref="V407" si="4989">B407-B406</f>
        <v>3220</v>
      </c>
      <c r="W407">
        <f t="shared" ref="W407" si="4990">C407-D407-E407</f>
        <v>12047</v>
      </c>
      <c r="X407" s="3">
        <f t="shared" ref="X407" si="4991">F407/W407</f>
        <v>1.5273512077695691E-2</v>
      </c>
      <c r="Y407">
        <f t="shared" ref="Y407" si="4992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993">Z407-AC407-AF407</f>
        <v>49</v>
      </c>
      <c r="AJ407">
        <f t="shared" ref="AJ407" si="4994">AA407-AD407-AG407</f>
        <v>20</v>
      </c>
      <c r="AK407">
        <f t="shared" ref="AK407" si="4995">AB407-AE407-AH407</f>
        <v>347</v>
      </c>
      <c r="AL407">
        <v>1</v>
      </c>
      <c r="AM407">
        <v>1</v>
      </c>
      <c r="AN407">
        <v>13</v>
      </c>
      <c r="AS407">
        <f t="shared" ref="AS407" si="4996">BM407-BM406</f>
        <v>14422</v>
      </c>
      <c r="AT407">
        <f t="shared" ref="AT407" si="4997">BN407-BN406</f>
        <v>496</v>
      </c>
      <c r="AU407">
        <f t="shared" ref="AU407" si="4998">AT407/AS407</f>
        <v>3.4391901261960893E-2</v>
      </c>
      <c r="AV407">
        <f t="shared" ref="AV407" si="4999">BU407-BU406</f>
        <v>83</v>
      </c>
      <c r="AW407">
        <f t="shared" ref="AW407" si="5000">BV407-BV406</f>
        <v>4</v>
      </c>
      <c r="AX407">
        <f t="shared" ref="AX407" si="5001">CK407-CK406</f>
        <v>446</v>
      </c>
      <c r="AY407">
        <f t="shared" ref="AY407" si="5002">CL407-CL406</f>
        <v>15</v>
      </c>
      <c r="AZ407">
        <f t="shared" ref="AZ407" si="5003">CC407-CC406</f>
        <v>48</v>
      </c>
      <c r="BA407">
        <f t="shared" ref="BA407" si="5004">CD407-CD406</f>
        <v>-2</v>
      </c>
      <c r="BB407">
        <f t="shared" ref="BB407" si="5005">AW407/AV407</f>
        <v>4.8192771084337352E-2</v>
      </c>
      <c r="BC407">
        <f t="shared" ref="BC407" si="5006">AY407/AX407</f>
        <v>3.3632286995515695E-2</v>
      </c>
      <c r="BD407">
        <f t="shared" si="3674"/>
        <v>-4.1666666666666664E-2</v>
      </c>
      <c r="BE407">
        <f t="shared" ref="BE407" si="5007">SUM(AT401:AT407)/SUM(AS401:AS407)</f>
        <v>3.8567636496122416E-2</v>
      </c>
      <c r="BF407">
        <f t="shared" ref="BF407" si="5008">SUM(AT394:AT407)/SUM(AS394:AS407)</f>
        <v>4.0117128471373123E-2</v>
      </c>
      <c r="BG407">
        <f t="shared" ref="BG407" si="5009">SUM(AW401:AW407)/SUM(AV401:AV407)</f>
        <v>1.8083182640144666E-2</v>
      </c>
      <c r="BH407">
        <f t="shared" ref="BH407" si="5010">SUM(AY401:AY407)/SUM(AX401:AX407)</f>
        <v>3.3052039381153309E-2</v>
      </c>
      <c r="BI407">
        <f t="shared" ref="BI407" si="5011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0">
        <v>300053</v>
      </c>
      <c r="BR407" s="20">
        <v>63322</v>
      </c>
      <c r="BS407" s="21">
        <f t="shared" si="4946"/>
        <v>1701544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0">
        <v>2166</v>
      </c>
      <c r="BZ407" s="20">
        <v>642</v>
      </c>
      <c r="CA407" s="21">
        <f t="shared" si="4947"/>
        <v>12515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0">
        <v>1172</v>
      </c>
      <c r="CH407" s="20">
        <v>456</v>
      </c>
      <c r="CI407" s="21">
        <f t="shared" si="4948"/>
        <v>7171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0">
        <v>14811</v>
      </c>
      <c r="CP407" s="20">
        <v>849</v>
      </c>
      <c r="CQ407" s="21">
        <f t="shared" si="4949"/>
        <v>71578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si="4914"/>
        <v>1704202</v>
      </c>
      <c r="C408">
        <f t="shared" ref="C408" si="5012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13">-(J408-J407)+L408</f>
        <v>2</v>
      </c>
      <c r="N408" s="7">
        <f t="shared" ref="N408" si="5014">B408-C408</f>
        <v>1340359</v>
      </c>
      <c r="O408" s="4">
        <f t="shared" ref="O408" si="5015">C408/B408</f>
        <v>0.21349757833871807</v>
      </c>
      <c r="R408">
        <f t="shared" ref="R408" si="5016">C408-C407</f>
        <v>468</v>
      </c>
      <c r="S408">
        <f t="shared" ref="S408" si="5017">N408-N407</f>
        <v>2190</v>
      </c>
      <c r="T408" s="8">
        <f t="shared" ref="T408" si="5018">R408/V408</f>
        <v>0.17607223476297967</v>
      </c>
      <c r="U408" s="8">
        <f t="shared" ref="U408" si="5019">SUM(R402:R408)/SUM(V402:V408)</f>
        <v>0.17111783255035717</v>
      </c>
      <c r="V408">
        <f t="shared" ref="V408" si="5020">B408-B407</f>
        <v>2658</v>
      </c>
      <c r="W408">
        <f t="shared" ref="W408" si="5021">C408-D408-E408</f>
        <v>11937</v>
      </c>
      <c r="X408" s="3">
        <f t="shared" ref="X408" si="5022">F408/W408</f>
        <v>1.5414258188824663E-2</v>
      </c>
      <c r="Y408">
        <f t="shared" ref="Y408" si="5023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24">Z408-AC408-AF408</f>
        <v>46</v>
      </c>
      <c r="AJ408">
        <f t="shared" ref="AJ408" si="5025">AA408-AD408-AG408</f>
        <v>19</v>
      </c>
      <c r="AK408">
        <f t="shared" ref="AK408" si="5026">AB408-AE408-AH408</f>
        <v>338</v>
      </c>
      <c r="AL408">
        <v>1</v>
      </c>
      <c r="AM408">
        <v>1</v>
      </c>
      <c r="AN408">
        <v>13</v>
      </c>
      <c r="AS408">
        <f t="shared" ref="AS408" si="5027">BM408-BM407</f>
        <v>14471</v>
      </c>
      <c r="AT408">
        <f t="shared" ref="AT408" si="5028">BN408-BN407</f>
        <v>516</v>
      </c>
      <c r="AU408">
        <f t="shared" ref="AU408" si="5029">AT408/AS408</f>
        <v>3.565752194043259E-2</v>
      </c>
      <c r="AV408">
        <f t="shared" ref="AV408" si="5030">BU408-BU407</f>
        <v>100</v>
      </c>
      <c r="AW408">
        <f t="shared" ref="AW408" si="5031">BV408-BV407</f>
        <v>3</v>
      </c>
      <c r="AX408">
        <f t="shared" ref="AX408" si="5032">CK408-CK407</f>
        <v>500</v>
      </c>
      <c r="AY408">
        <f t="shared" ref="AY408" si="5033">CL408-CL407</f>
        <v>13</v>
      </c>
      <c r="AZ408">
        <f t="shared" ref="AZ408" si="5034">CC408-CC407</f>
        <v>103</v>
      </c>
      <c r="BA408">
        <f t="shared" ref="BA408" si="5035">CD408-CD407</f>
        <v>0</v>
      </c>
      <c r="BB408">
        <f t="shared" ref="BB408" si="5036">AW408/AV408</f>
        <v>0.03</v>
      </c>
      <c r="BC408">
        <f t="shared" ref="BC408" si="5037">AY408/AX408</f>
        <v>2.5999999999999999E-2</v>
      </c>
      <c r="BD408">
        <f t="shared" si="3674"/>
        <v>0</v>
      </c>
      <c r="BE408">
        <f t="shared" ref="BE408" si="5038">SUM(AT402:AT408)/SUM(AS402:AS408)</f>
        <v>3.6828741906817314E-2</v>
      </c>
      <c r="BF408">
        <f t="shared" ref="BF408" si="5039">SUM(AT395:AT408)/SUM(AS395:AS408)</f>
        <v>3.9259899134897545E-2</v>
      </c>
      <c r="BG408">
        <f t="shared" ref="BG408" si="5040">SUM(AW402:AW408)/SUM(AV402:AV408)</f>
        <v>1.7452006980802792E-2</v>
      </c>
      <c r="BH408">
        <f t="shared" ref="BH408" si="5041">SUM(AY402:AY408)/SUM(AX402:AX408)</f>
        <v>3.2508833922261483E-2</v>
      </c>
      <c r="BI408">
        <f t="shared" ref="BI408" si="5042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0">
        <v>300426</v>
      </c>
      <c r="BR408" s="20">
        <v>63417</v>
      </c>
      <c r="BS408" s="21">
        <f t="shared" si="4946"/>
        <v>1704202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0">
        <v>2167</v>
      </c>
      <c r="BZ408" s="20">
        <v>643</v>
      </c>
      <c r="CA408" s="21">
        <f t="shared" si="4947"/>
        <v>12534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0">
        <v>1172</v>
      </c>
      <c r="CH408" s="20">
        <v>456</v>
      </c>
      <c r="CI408" s="21">
        <f t="shared" si="4948"/>
        <v>7187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0">
        <v>14824</v>
      </c>
      <c r="CP408" s="20">
        <v>850</v>
      </c>
      <c r="CQ408" s="21">
        <f t="shared" si="4949"/>
        <v>71672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si="4914"/>
        <v>1707371</v>
      </c>
      <c r="C409">
        <f t="shared" ref="C409" si="504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44">-(J409-J408)+L409</f>
        <v>8</v>
      </c>
      <c r="N409" s="7">
        <f t="shared" ref="N409" si="5045">B409-C409</f>
        <v>1342968</v>
      </c>
      <c r="O409" s="4">
        <f t="shared" ref="O409" si="5046">C409/B409</f>
        <v>0.2134293015402042</v>
      </c>
      <c r="R409">
        <f t="shared" ref="R409" si="5047">C409-C408</f>
        <v>560</v>
      </c>
      <c r="S409">
        <f t="shared" ref="S409" si="5048">N409-N408</f>
        <v>2609</v>
      </c>
      <c r="T409" s="8">
        <f t="shared" ref="T409" si="5049">R409/V409</f>
        <v>0.17671189649731778</v>
      </c>
      <c r="U409" s="8">
        <f t="shared" ref="U409" si="5050">SUM(R403:R409)/SUM(V403:V409)</f>
        <v>0.17117067227821464</v>
      </c>
      <c r="V409">
        <f t="shared" ref="V409" si="5051">B409-B408</f>
        <v>3169</v>
      </c>
      <c r="W409">
        <f t="shared" ref="W409" si="5052">C409-D409-E409</f>
        <v>11864</v>
      </c>
      <c r="X409" s="3">
        <f t="shared" ref="X409" si="5053">F409/W409</f>
        <v>1.5509103169251517E-2</v>
      </c>
      <c r="Y409">
        <f t="shared" ref="Y409" si="505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055">Z409-AC409-AF409</f>
        <v>46</v>
      </c>
      <c r="AJ409">
        <f t="shared" ref="AJ409" si="5056">AA409-AD409-AG409</f>
        <v>18</v>
      </c>
      <c r="AK409">
        <f t="shared" ref="AK409" si="5057">AB409-AE409-AH409</f>
        <v>342</v>
      </c>
      <c r="AL409">
        <v>1</v>
      </c>
      <c r="AM409">
        <v>1</v>
      </c>
      <c r="AN409">
        <v>13</v>
      </c>
      <c r="AS409">
        <f t="shared" ref="AS409" si="5058">BM409-BM408</f>
        <v>17153</v>
      </c>
      <c r="AT409">
        <f t="shared" ref="AT409" si="5059">BN409-BN408</f>
        <v>618</v>
      </c>
      <c r="AU409">
        <f t="shared" ref="AU409" si="5060">AT409/AS409</f>
        <v>3.6028683029207718E-2</v>
      </c>
      <c r="AV409">
        <f t="shared" ref="AV409" si="5061">BU409-BU408</f>
        <v>104</v>
      </c>
      <c r="AW409">
        <f t="shared" ref="AW409" si="5062">BV409-BV408</f>
        <v>1</v>
      </c>
      <c r="AX409">
        <f t="shared" ref="AX409" si="5063">CK409-CK408</f>
        <v>675</v>
      </c>
      <c r="AY409">
        <f t="shared" ref="AY409" si="5064">CL409-CL408</f>
        <v>24</v>
      </c>
      <c r="AZ409">
        <f t="shared" ref="AZ409" si="5065">CC409-CC408</f>
        <v>67</v>
      </c>
      <c r="BA409">
        <f t="shared" ref="BA409" si="5066">CD409-CD408</f>
        <v>3</v>
      </c>
      <c r="BB409">
        <f t="shared" ref="BB409" si="5067">AW409/AV409</f>
        <v>9.6153846153846159E-3</v>
      </c>
      <c r="BC409">
        <f t="shared" ref="BC409" si="5068">AY409/AX409</f>
        <v>3.5555555555555556E-2</v>
      </c>
      <c r="BD409">
        <f t="shared" si="3674"/>
        <v>4.4776119402985072E-2</v>
      </c>
      <c r="BE409">
        <f t="shared" ref="BE409" si="5069">SUM(AT403:AT409)/SUM(AS403:AS409)</f>
        <v>3.7306084939719493E-2</v>
      </c>
      <c r="BF409">
        <f t="shared" ref="BF409" si="5070">SUM(AT396:AT409)/SUM(AS396:AS409)</f>
        <v>3.8848099916610764E-2</v>
      </c>
      <c r="BG409">
        <f t="shared" ref="BG409" si="5071">SUM(AW403:AW409)/SUM(AV403:AV409)</f>
        <v>2.0869565217391306E-2</v>
      </c>
      <c r="BH409">
        <f t="shared" ref="BH409" si="5072">SUM(AY403:AY409)/SUM(AX403:AX409)</f>
        <v>2.9920212765957448E-2</v>
      </c>
      <c r="BI409">
        <f t="shared" ref="BI409" si="5073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0">
        <v>300851</v>
      </c>
      <c r="BR409" s="20">
        <v>63552</v>
      </c>
      <c r="BS409" s="21">
        <f t="shared" si="4946"/>
        <v>1707371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0">
        <v>2169</v>
      </c>
      <c r="BZ409" s="20">
        <v>643</v>
      </c>
      <c r="CA409" s="21">
        <f t="shared" si="4947"/>
        <v>12545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0">
        <v>1173</v>
      </c>
      <c r="CH409" s="20">
        <v>456</v>
      </c>
      <c r="CI409" s="21">
        <f t="shared" si="4948"/>
        <v>7202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0">
        <v>14837</v>
      </c>
      <c r="CP409" s="20">
        <v>851</v>
      </c>
      <c r="CQ409" s="21">
        <f t="shared" si="4949"/>
        <v>71777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si="4914"/>
        <v>1709631</v>
      </c>
      <c r="C410">
        <f t="shared" ref="C410" si="5074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075">-(J410-J409)+L410</f>
        <v>5</v>
      </c>
      <c r="N410" s="7">
        <f t="shared" ref="N410" si="5076">B410-C410</f>
        <v>1344942</v>
      </c>
      <c r="O410" s="4">
        <f t="shared" ref="O410" si="5077">C410/B410</f>
        <v>0.21331445206597213</v>
      </c>
      <c r="R410">
        <f t="shared" ref="R410" si="5078">C410-C409</f>
        <v>286</v>
      </c>
      <c r="S410">
        <f t="shared" ref="S410" si="5079">N410-N409</f>
        <v>1974</v>
      </c>
      <c r="T410" s="8">
        <f t="shared" ref="T410" si="5080">R410/V410</f>
        <v>0.12654867256637167</v>
      </c>
      <c r="U410" s="8">
        <f t="shared" ref="U410" si="5081">SUM(R404:R410)/SUM(V404:V410)</f>
        <v>0.16218186638388124</v>
      </c>
      <c r="V410">
        <f t="shared" ref="V410" si="5082">B410-B409</f>
        <v>2260</v>
      </c>
      <c r="W410">
        <f t="shared" ref="W410" si="5083">C410-D410-E410</f>
        <v>11563</v>
      </c>
      <c r="X410" s="3">
        <f t="shared" ref="X410" si="5084">F410/W410</f>
        <v>1.6518204618178673E-2</v>
      </c>
      <c r="Y410">
        <f t="shared" ref="Y410" si="5085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086">Z410-AC410-AF410</f>
        <v>45</v>
      </c>
      <c r="AJ410">
        <f t="shared" ref="AJ410" si="5087">AA410-AD410-AG410</f>
        <v>19</v>
      </c>
      <c r="AK410">
        <f t="shared" ref="AK410" si="5088">AB410-AE410-AH410</f>
        <v>338</v>
      </c>
      <c r="AL410">
        <v>0</v>
      </c>
      <c r="AM410">
        <v>0</v>
      </c>
      <c r="AN410">
        <v>3</v>
      </c>
      <c r="AS410">
        <f t="shared" ref="AS410" si="5089">BM410-BM409</f>
        <v>8764</v>
      </c>
      <c r="AT410">
        <f t="shared" ref="AT410" si="5090">BN410-BN409</f>
        <v>309</v>
      </c>
      <c r="AU410">
        <f t="shared" ref="AU410" si="5091">AT410/AS410</f>
        <v>3.5257873117298034E-2</v>
      </c>
      <c r="AV410">
        <f t="shared" ref="AV410" si="5092">BU410-BU409</f>
        <v>48</v>
      </c>
      <c r="AW410">
        <f t="shared" ref="AW410" si="5093">BV410-BV409</f>
        <v>0</v>
      </c>
      <c r="AX410">
        <f t="shared" ref="AX410" si="5094">CK410-CK409</f>
        <v>295</v>
      </c>
      <c r="AY410">
        <f t="shared" ref="AY410" si="5095">CL410-CL409</f>
        <v>4</v>
      </c>
      <c r="AZ410">
        <f t="shared" ref="AZ410" si="5096">CC410-CC409</f>
        <v>29</v>
      </c>
      <c r="BA410">
        <f t="shared" ref="BA410" si="5097">CD410-CD409</f>
        <v>2</v>
      </c>
      <c r="BB410">
        <f t="shared" ref="BB410" si="5098">AW410/AV410</f>
        <v>0</v>
      </c>
      <c r="BC410">
        <f t="shared" ref="BC410" si="5099">AY410/AX410</f>
        <v>1.3559322033898305E-2</v>
      </c>
      <c r="BD410">
        <f t="shared" si="3674"/>
        <v>6.8965517241379309E-2</v>
      </c>
      <c r="BE410">
        <f t="shared" ref="BE410" si="5100">SUM(AT404:AT410)/SUM(AS404:AS410)</f>
        <v>3.7144275314361347E-2</v>
      </c>
      <c r="BF410">
        <f t="shared" ref="BF410" si="5101">SUM(AT397:AT410)/SUM(AS397:AS410)</f>
        <v>3.8322318635859144E-2</v>
      </c>
      <c r="BG410">
        <f t="shared" ref="BG410" si="5102">SUM(AW404:AW410)/SUM(AV404:AV410)</f>
        <v>1.7621145374449341E-2</v>
      </c>
      <c r="BH410">
        <f t="shared" ref="BH410" si="5103">SUM(AY404:AY410)/SUM(AX404:AX410)</f>
        <v>2.9022777369581192E-2</v>
      </c>
      <c r="BI410">
        <f t="shared" ref="BI410" si="5104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0">
        <v>301072</v>
      </c>
      <c r="BR410" s="20">
        <v>63617</v>
      </c>
      <c r="BS410" s="21">
        <f t="shared" si="4946"/>
        <v>1709631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0">
        <v>2170</v>
      </c>
      <c r="BZ410" s="20">
        <v>644</v>
      </c>
      <c r="CA410" s="21">
        <f t="shared" si="4947"/>
        <v>12556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0">
        <v>1175</v>
      </c>
      <c r="CH410" s="20">
        <v>456</v>
      </c>
      <c r="CI410" s="21">
        <f t="shared" si="4948"/>
        <v>7209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0">
        <v>14843</v>
      </c>
      <c r="CP410" s="20">
        <v>851</v>
      </c>
      <c r="CQ410" s="21">
        <f t="shared" si="4949"/>
        <v>71835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si="4914"/>
        <v>1712154</v>
      </c>
      <c r="C411">
        <f t="shared" ref="C411" si="5105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06">-(J411-J410)+L411</f>
        <v>9</v>
      </c>
      <c r="N411" s="7">
        <f t="shared" ref="N411" si="5107">B411-C411</f>
        <v>1346990</v>
      </c>
      <c r="O411" s="4">
        <f t="shared" ref="O411" si="5108">C411/B411</f>
        <v>0.21327754395924667</v>
      </c>
      <c r="R411">
        <f t="shared" ref="R411" si="5109">C411-C410</f>
        <v>475</v>
      </c>
      <c r="S411">
        <f t="shared" ref="S411" si="5110">N411-N410</f>
        <v>2048</v>
      </c>
      <c r="T411" s="8">
        <f t="shared" ref="T411" si="5111">R411/V411</f>
        <v>0.18826793499801822</v>
      </c>
      <c r="U411" s="8">
        <f t="shared" ref="U411" si="5112">SUM(R405:R411)/SUM(V405:V411)</f>
        <v>0.1645703693896465</v>
      </c>
      <c r="V411">
        <f t="shared" ref="V411" si="5113">B411-B410</f>
        <v>2523</v>
      </c>
      <c r="W411">
        <f t="shared" ref="W411" si="5114">C411-D411-E411</f>
        <v>11501</v>
      </c>
      <c r="X411" s="3">
        <f t="shared" ref="X411" si="5115">F411/W411</f>
        <v>1.6433353621424222E-2</v>
      </c>
      <c r="Y411">
        <f t="shared" ref="Y411" si="5116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17">Z411-AC411-AF411</f>
        <v>47</v>
      </c>
      <c r="AJ411">
        <f t="shared" ref="AJ411" si="5118">AA411-AD411-AG411</f>
        <v>21</v>
      </c>
      <c r="AK411">
        <f t="shared" ref="AK411" si="5119">AB411-AE411-AH411</f>
        <v>341</v>
      </c>
      <c r="AL411">
        <v>0</v>
      </c>
      <c r="AM411">
        <v>0</v>
      </c>
      <c r="AN411">
        <v>3</v>
      </c>
      <c r="AS411">
        <f t="shared" ref="AS411" si="5120">BM411-BM410</f>
        <v>14588</v>
      </c>
      <c r="AT411">
        <f t="shared" ref="AT411" si="5121">BN411-BN410</f>
        <v>510</v>
      </c>
      <c r="AU411">
        <f t="shared" ref="AU411" si="5122">AT411/AS411</f>
        <v>3.496024129421442E-2</v>
      </c>
      <c r="AV411">
        <f t="shared" ref="AV411" si="5123">BU411-BU410</f>
        <v>72</v>
      </c>
      <c r="AW411">
        <f t="shared" ref="AW411" si="5124">BV411-BV410</f>
        <v>6</v>
      </c>
      <c r="AX411">
        <f t="shared" ref="AX411" si="5125">CK411-CK410</f>
        <v>648</v>
      </c>
      <c r="AY411">
        <f t="shared" ref="AY411" si="5126">CL411-CL410</f>
        <v>21</v>
      </c>
      <c r="AZ411">
        <f t="shared" ref="AZ411" si="5127">CC411-CC410</f>
        <v>52</v>
      </c>
      <c r="BA411">
        <f t="shared" ref="BA411" si="5128">CD411-CD410</f>
        <v>1</v>
      </c>
      <c r="BB411">
        <f t="shared" ref="BB411" si="5129">AW411/AV411</f>
        <v>8.3333333333333329E-2</v>
      </c>
      <c r="BC411">
        <f t="shared" ref="BC411" si="5130">AY411/AX411</f>
        <v>3.2407407407407406E-2</v>
      </c>
      <c r="BD411">
        <f t="shared" si="3674"/>
        <v>1.9230769230769232E-2</v>
      </c>
      <c r="BE411">
        <f t="shared" ref="BE411" si="5131">SUM(AT405:AT411)/SUM(AS405:AS411)</f>
        <v>3.6389223964616003E-2</v>
      </c>
      <c r="BF411">
        <f t="shared" ref="BF411" si="5132">SUM(AT398:AT411)/SUM(AS398:AS411)</f>
        <v>3.8313701177929323E-2</v>
      </c>
      <c r="BG411">
        <f t="shared" ref="BG411" si="5133">SUM(AW405:AW411)/SUM(AV405:AV411)</f>
        <v>3.3333333333333333E-2</v>
      </c>
      <c r="BH411">
        <f t="shared" ref="BH411" si="5134">SUM(AY405:AY411)/SUM(AX405:AX411)</f>
        <v>3.1013342949873783E-2</v>
      </c>
      <c r="BI411">
        <f t="shared" ref="BI411" si="5135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0">
        <v>301411</v>
      </c>
      <c r="BR411" s="20">
        <v>63753</v>
      </c>
      <c r="BS411" s="21">
        <f t="shared" si="4946"/>
        <v>1712154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0">
        <v>2172</v>
      </c>
      <c r="BZ411" s="20">
        <v>644</v>
      </c>
      <c r="CA411" s="21">
        <f t="shared" si="4947"/>
        <v>12569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0">
        <v>1176</v>
      </c>
      <c r="CH411" s="20">
        <v>457</v>
      </c>
      <c r="CI411" s="21">
        <f t="shared" si="4948"/>
        <v>7218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0">
        <v>14859</v>
      </c>
      <c r="CP411" s="20">
        <v>855</v>
      </c>
      <c r="CQ411" s="21">
        <f t="shared" si="4949"/>
        <v>71940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si="4914"/>
        <v>1713817</v>
      </c>
      <c r="C412">
        <f t="shared" ref="C412" si="5136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37">-(J412-J411)+L412</f>
        <v>7</v>
      </c>
      <c r="N412" s="7">
        <f t="shared" ref="N412" si="5138">B412-C412</f>
        <v>1348327</v>
      </c>
      <c r="O412" s="4">
        <f t="shared" ref="O412" si="5139">C412/B412</f>
        <v>0.2132608090595437</v>
      </c>
      <c r="R412">
        <f t="shared" ref="R412" si="5140">C412-C411</f>
        <v>326</v>
      </c>
      <c r="S412">
        <f t="shared" ref="S412" si="5141">N412-N411</f>
        <v>1337</v>
      </c>
      <c r="T412" s="8">
        <f t="shared" ref="T412" si="5142">R412/V412</f>
        <v>0.19603126879134095</v>
      </c>
      <c r="U412" s="8">
        <f t="shared" ref="U412" si="5143">SUM(R406:R412)/SUM(V406:V412)</f>
        <v>0.1665719876286057</v>
      </c>
      <c r="V412">
        <f t="shared" ref="V412" si="5144">B412-B411</f>
        <v>1663</v>
      </c>
      <c r="W412">
        <f t="shared" ref="W412" si="5145">C412-D412-E412</f>
        <v>11572</v>
      </c>
      <c r="X412" s="3">
        <f t="shared" ref="X412" si="5146">F412/W412</f>
        <v>1.5468371932250259E-2</v>
      </c>
      <c r="Y412">
        <f t="shared" ref="Y412" si="5147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148">Z412-AC412-AF412</f>
        <v>49</v>
      </c>
      <c r="AJ412">
        <f t="shared" ref="AJ412" si="5149">AA412-AD412-AG412</f>
        <v>22</v>
      </c>
      <c r="AK412">
        <f t="shared" ref="AK412" si="5150">AB412-AE412-AH412</f>
        <v>350</v>
      </c>
      <c r="AL412">
        <v>0</v>
      </c>
      <c r="AM412">
        <v>0</v>
      </c>
      <c r="AN412">
        <v>3</v>
      </c>
      <c r="AS412">
        <f t="shared" ref="AS412" si="5151">BM412-BM411</f>
        <v>5784</v>
      </c>
      <c r="AT412">
        <f t="shared" ref="AT412" si="5152">BN412-BN411</f>
        <v>369</v>
      </c>
      <c r="AU412">
        <f t="shared" ref="AU412" si="5153">AT412/AS412</f>
        <v>6.3796680497925307E-2</v>
      </c>
      <c r="AV412">
        <f t="shared" ref="AV412" si="5154">BU412-BU411</f>
        <v>22</v>
      </c>
      <c r="AW412">
        <f t="shared" ref="AW412" si="5155">BV412-BV411</f>
        <v>0</v>
      </c>
      <c r="AX412">
        <f t="shared" ref="AX412" si="5156">CK412-CK411</f>
        <v>0</v>
      </c>
      <c r="AY412">
        <f t="shared" ref="AY412" si="5157">CL412-CL411</f>
        <v>0</v>
      </c>
      <c r="AZ412">
        <f t="shared" ref="AZ412" si="5158">CC412-CC411</f>
        <v>15</v>
      </c>
      <c r="BA412">
        <f t="shared" ref="BA412" si="5159">CD412-CD411</f>
        <v>3</v>
      </c>
      <c r="BB412">
        <f t="shared" ref="BB412" si="5160">AW412/AV412</f>
        <v>0</v>
      </c>
      <c r="BC412" t="e">
        <f t="shared" ref="BC412" si="5161">AY412/AX412</f>
        <v>#DIV/0!</v>
      </c>
      <c r="BD412">
        <f t="shared" si="3674"/>
        <v>0.2</v>
      </c>
      <c r="BE412">
        <f t="shared" ref="BE412" si="5162">SUM(AT406:AT412)/SUM(AS406:AS412)</f>
        <v>3.7832110199756679E-2</v>
      </c>
      <c r="BF412">
        <f t="shared" ref="BF412" si="5163">SUM(AT399:AT412)/SUM(AS399:AS412)</f>
        <v>3.8296301482334823E-2</v>
      </c>
      <c r="BG412">
        <f t="shared" ref="BG412" si="5164">SUM(AW406:AW412)/SUM(AV406:AV412)</f>
        <v>3.2110091743119268E-2</v>
      </c>
      <c r="BH412">
        <f t="shared" ref="BH412" si="5165">SUM(AY406:AY412)/SUM(AX406:AX412)</f>
        <v>2.7320359281437126E-2</v>
      </c>
      <c r="BI412">
        <f t="shared" ref="BI412" si="5166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0">
        <v>301724</v>
      </c>
      <c r="BR412" s="20">
        <v>63766</v>
      </c>
      <c r="BS412" s="21">
        <f t="shared" si="4946"/>
        <v>1713817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0">
        <v>2174</v>
      </c>
      <c r="BZ412" s="20">
        <v>643</v>
      </c>
      <c r="CA412" s="21">
        <f t="shared" si="4947"/>
        <v>12577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0">
        <v>1178</v>
      </c>
      <c r="CH412" s="20">
        <v>457</v>
      </c>
      <c r="CI412" s="21">
        <f t="shared" si="4948"/>
        <v>7225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0">
        <v>14859</v>
      </c>
      <c r="CP412" s="20">
        <v>855</v>
      </c>
      <c r="CQ412" s="21">
        <f t="shared" si="4949"/>
        <v>71940</v>
      </c>
      <c r="CR412" s="21">
        <f t="shared" ref="CR412:CR479" si="5167">SUM(CO412:CP412)</f>
        <v>15714</v>
      </c>
    </row>
    <row r="413" spans="1:96" x14ac:dyDescent="0.35">
      <c r="A413" s="14">
        <f t="shared" si="2761"/>
        <v>44319</v>
      </c>
      <c r="B413" s="9">
        <f t="shared" si="4914"/>
        <v>1714601</v>
      </c>
      <c r="C413">
        <f t="shared" ref="C413" si="5168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169">-(J413-J412)+L413</f>
        <v>1</v>
      </c>
      <c r="N413" s="7">
        <f t="shared" ref="N413" si="5170">B413-C413</f>
        <v>1349010</v>
      </c>
      <c r="O413" s="4">
        <f t="shared" ref="O413" si="5171">C413/B413</f>
        <v>0.21322220155009824</v>
      </c>
      <c r="R413">
        <f t="shared" ref="R413" si="5172">C413-C412</f>
        <v>101</v>
      </c>
      <c r="S413">
        <f t="shared" ref="S413" si="5173">N413-N412</f>
        <v>683</v>
      </c>
      <c r="T413" s="8">
        <f t="shared" ref="T413" si="5174">R413/V413</f>
        <v>0.12882653061224489</v>
      </c>
      <c r="U413" s="8">
        <f t="shared" ref="U413" si="5175">SUM(R407:R413)/SUM(V407:V413)</f>
        <v>0.16544817841125514</v>
      </c>
      <c r="V413">
        <f t="shared" ref="V413" si="5176">B413-B412</f>
        <v>784</v>
      </c>
      <c r="W413">
        <f t="shared" ref="W413" si="5177">C413-D413-E413</f>
        <v>11530</v>
      </c>
      <c r="X413" s="3">
        <f t="shared" ref="X413" si="5178">F413/W413</f>
        <v>1.569817866435386E-2</v>
      </c>
      <c r="Y413">
        <f t="shared" ref="Y413" si="5179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180">Z413-AC413-AF413</f>
        <v>48</v>
      </c>
      <c r="AJ413">
        <f t="shared" ref="AJ413" si="5181">AA413-AD413-AG413</f>
        <v>24</v>
      </c>
      <c r="AK413">
        <f t="shared" ref="AK413" si="5182">AB413-AE413-AH413</f>
        <v>354</v>
      </c>
      <c r="AL413">
        <v>0</v>
      </c>
      <c r="AM413">
        <v>0</v>
      </c>
      <c r="AN413">
        <v>3</v>
      </c>
      <c r="AS413">
        <f t="shared" ref="AS413" si="5183">BM413-BM412</f>
        <v>2394</v>
      </c>
      <c r="AT413">
        <f t="shared" ref="AT413" si="5184">BN413-BN412</f>
        <v>126</v>
      </c>
      <c r="AU413">
        <f t="shared" ref="AU413" si="5185">AT413/AS413</f>
        <v>5.2631578947368418E-2</v>
      </c>
      <c r="AV413">
        <f t="shared" ref="AV413" si="5186">BU413-BU412</f>
        <v>2</v>
      </c>
      <c r="AW413">
        <f t="shared" ref="AW413" si="5187">BV413-BV412</f>
        <v>0</v>
      </c>
      <c r="AX413">
        <f t="shared" ref="AX413" si="5188">CK413-CK412</f>
        <v>462</v>
      </c>
      <c r="AY413">
        <f t="shared" ref="AY413" si="5189">CL413-CL412</f>
        <v>20</v>
      </c>
      <c r="AZ413">
        <f t="shared" ref="AZ413" si="5190">CC413-CC412</f>
        <v>8</v>
      </c>
      <c r="BA413">
        <f t="shared" ref="BA413" si="5191">CD413-CD412</f>
        <v>1</v>
      </c>
      <c r="BB413">
        <f t="shared" ref="BB413" si="5192">AW413/AV413</f>
        <v>0</v>
      </c>
      <c r="BC413">
        <f t="shared" ref="BC413" si="5193">AY413/AX413</f>
        <v>4.3290043290043288E-2</v>
      </c>
      <c r="BD413">
        <f t="shared" si="3674"/>
        <v>0.125</v>
      </c>
      <c r="BE413">
        <f t="shared" ref="BE413" si="5194">SUM(AT407:AT413)/SUM(AS407:AS413)</f>
        <v>3.7949881406620603E-2</v>
      </c>
      <c r="BF413">
        <f t="shared" ref="BF413" si="5195">SUM(AT400:AT413)/SUM(AS400:AS413)</f>
        <v>3.8264802369653149E-2</v>
      </c>
      <c r="BG413">
        <f t="shared" ref="BG413" si="5196">SUM(AW407:AW413)/SUM(AV407:AV413)</f>
        <v>3.248259860788863E-2</v>
      </c>
      <c r="BH413">
        <f t="shared" ref="BH413" si="5197">SUM(AY407:AY413)/SUM(AX407:AX413)</f>
        <v>3.2055518836748183E-2</v>
      </c>
      <c r="BI413">
        <f t="shared" ref="BI413" si="51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0">
        <v>301809</v>
      </c>
      <c r="BR413" s="20">
        <v>63782</v>
      </c>
      <c r="BS413" s="21">
        <f t="shared" si="4946"/>
        <v>1714601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0">
        <v>2176</v>
      </c>
      <c r="BZ413" s="20">
        <v>643</v>
      </c>
      <c r="CA413" s="21">
        <f t="shared" si="4947"/>
        <v>12575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0">
        <v>1178</v>
      </c>
      <c r="CH413" s="20">
        <v>457</v>
      </c>
      <c r="CI413" s="21">
        <f t="shared" si="4948"/>
        <v>7224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0">
        <v>14873</v>
      </c>
      <c r="CP413" s="20">
        <v>855</v>
      </c>
      <c r="CQ413" s="21">
        <f t="shared" si="4949"/>
        <v>72023</v>
      </c>
      <c r="CR413" s="21">
        <f t="shared" si="5167"/>
        <v>15728</v>
      </c>
    </row>
    <row r="414" spans="1:96" x14ac:dyDescent="0.35">
      <c r="A414" s="14">
        <f t="shared" si="2761"/>
        <v>44320</v>
      </c>
      <c r="B414" s="9">
        <f t="shared" si="4914"/>
        <v>1717165</v>
      </c>
      <c r="C414">
        <f t="shared" ref="C414" si="5199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00">-(J414-J413)+L414</f>
        <v>4</v>
      </c>
      <c r="N414" s="7">
        <f t="shared" ref="N414" si="5201">B414-C414</f>
        <v>1351172</v>
      </c>
      <c r="O414" s="4">
        <f t="shared" ref="O414" si="5202">C414/B414</f>
        <v>0.21313793374544671</v>
      </c>
      <c r="R414">
        <f t="shared" ref="R414" si="5203">C414-C413</f>
        <v>402</v>
      </c>
      <c r="S414">
        <f t="shared" ref="S414" si="5204">N414-N413</f>
        <v>2162</v>
      </c>
      <c r="T414" s="8">
        <f t="shared" ref="T414" si="5205">R414/V414</f>
        <v>0.15678627145085802</v>
      </c>
      <c r="U414" s="8">
        <f t="shared" ref="U414" si="5206">SUM(R408:R414)/SUM(V408:V414)</f>
        <v>0.16759490429549964</v>
      </c>
      <c r="V414">
        <f t="shared" ref="V414" si="5207">B414-B413</f>
        <v>2564</v>
      </c>
      <c r="W414">
        <f t="shared" ref="W414" si="5208">C414-D414-E414</f>
        <v>11026</v>
      </c>
      <c r="X414" s="3">
        <f t="shared" ref="X414" si="5209">F414/W414</f>
        <v>1.7685470705604934E-2</v>
      </c>
      <c r="Y414">
        <f t="shared" ref="Y414" si="5210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11">Z414-AC414-AF414</f>
        <v>45</v>
      </c>
      <c r="AJ414">
        <f t="shared" ref="AJ414" si="5212">AA414-AD414-AG414</f>
        <v>22</v>
      </c>
      <c r="AK414">
        <f t="shared" ref="AK414" si="5213">AB414-AE414-AH414</f>
        <v>329</v>
      </c>
      <c r="AL414">
        <v>0</v>
      </c>
      <c r="AM414">
        <v>0</v>
      </c>
      <c r="AN414">
        <v>2</v>
      </c>
      <c r="AS414">
        <f t="shared" ref="AS414" si="5214">BM414-BM413</f>
        <v>13812</v>
      </c>
      <c r="AT414">
        <f t="shared" ref="AT414" si="5215">BN414-BN413</f>
        <v>423</v>
      </c>
      <c r="AU414">
        <f t="shared" ref="AU414" si="5216">AT414/AS414</f>
        <v>3.0625543006081668E-2</v>
      </c>
      <c r="AV414">
        <f t="shared" ref="AV414" si="5217">BU414-BU413</f>
        <v>100</v>
      </c>
      <c r="AW414">
        <f t="shared" ref="AW414" si="5218">BV414-BV413</f>
        <v>4</v>
      </c>
      <c r="AX414">
        <f t="shared" ref="AX414" si="5219">CK414-CK413</f>
        <v>842</v>
      </c>
      <c r="AY414">
        <f t="shared" ref="AY414" si="5220">CL414-CL413</f>
        <v>9</v>
      </c>
      <c r="AZ414">
        <f t="shared" ref="AZ414" si="5221">CC414-CC413</f>
        <v>73</v>
      </c>
      <c r="BA414">
        <f t="shared" ref="BA414" si="5222">CD414-CD413</f>
        <v>-1</v>
      </c>
      <c r="BB414">
        <f t="shared" ref="BB414" si="5223">AW414/AV414</f>
        <v>0.04</v>
      </c>
      <c r="BC414">
        <f t="shared" ref="BC414" si="5224">AY414/AX414</f>
        <v>1.0688836104513063E-2</v>
      </c>
      <c r="BD414">
        <f t="shared" si="3674"/>
        <v>-1.3698630136986301E-2</v>
      </c>
      <c r="BE414">
        <f t="shared" ref="BE414" si="5225">SUM(AT408:AT414)/SUM(AS408:AS414)</f>
        <v>3.7302185380557649E-2</v>
      </c>
      <c r="BF414">
        <f t="shared" ref="BF414" si="5226">SUM(AT401:AT414)/SUM(AS401:AS414)</f>
        <v>3.793444200288653E-2</v>
      </c>
      <c r="BG414">
        <f t="shared" ref="BG414" si="5227">SUM(AW408:AW414)/SUM(AV408:AV414)</f>
        <v>3.125E-2</v>
      </c>
      <c r="BH414">
        <f t="shared" ref="BH414" si="5228">SUM(AY408:AY414)/SUM(AX408:AX414)</f>
        <v>2.6592635885447108E-2</v>
      </c>
      <c r="BI414">
        <f t="shared" ref="BI414" si="5229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0">
        <v>302090</v>
      </c>
      <c r="BR414" s="20">
        <v>63903</v>
      </c>
      <c r="BS414" s="21">
        <f t="shared" si="4946"/>
        <v>1717165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0">
        <v>2177</v>
      </c>
      <c r="BZ414" s="20">
        <v>645</v>
      </c>
      <c r="CA414" s="21">
        <f t="shared" si="4947"/>
        <v>12597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0">
        <v>1179</v>
      </c>
      <c r="CH414" s="20">
        <v>457</v>
      </c>
      <c r="CI414" s="21">
        <f t="shared" si="4948"/>
        <v>7239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0">
        <v>14877</v>
      </c>
      <c r="CP414" s="20">
        <v>856</v>
      </c>
      <c r="CQ414" s="21">
        <f t="shared" si="4949"/>
        <v>72115</v>
      </c>
      <c r="CR414" s="21">
        <f t="shared" si="5167"/>
        <v>15733</v>
      </c>
    </row>
    <row r="415" spans="1:96" x14ac:dyDescent="0.35">
      <c r="A415" s="14">
        <f t="shared" si="2761"/>
        <v>44321</v>
      </c>
      <c r="B415" s="9">
        <f t="shared" si="4914"/>
        <v>1717914</v>
      </c>
      <c r="C415">
        <f t="shared" ref="C415" si="523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31">-(J415-J414)+L415</f>
        <v>12</v>
      </c>
      <c r="N415" s="7">
        <f t="shared" ref="N415" si="5232">B415-C415</f>
        <v>1351783</v>
      </c>
      <c r="O415" s="4">
        <f t="shared" ref="O415" si="5233">C415/B415</f>
        <v>0.21312533689113658</v>
      </c>
      <c r="R415">
        <f t="shared" ref="R415" si="5234">C415-C414</f>
        <v>138</v>
      </c>
      <c r="S415">
        <f t="shared" ref="S415" si="5235">N415-N414</f>
        <v>611</v>
      </c>
      <c r="T415" s="8">
        <f t="shared" ref="T415" si="5236">R415/V415</f>
        <v>0.18424566088117489</v>
      </c>
      <c r="U415" s="8">
        <f t="shared" ref="U415" si="5237">SUM(R409:R415)/SUM(V409:V415)</f>
        <v>0.16686114352392065</v>
      </c>
      <c r="V415">
        <f t="shared" ref="V415" si="5238">B415-B414</f>
        <v>749</v>
      </c>
      <c r="W415">
        <f t="shared" ref="W415" si="5239">C415-D415-E415</f>
        <v>11158</v>
      </c>
      <c r="X415" s="3">
        <f t="shared" ref="X415" si="5240">F415/W415</f>
        <v>1.7207384835992115E-2</v>
      </c>
      <c r="Y415">
        <f t="shared" ref="Y415" si="524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242">Z415-AC415-AF415</f>
        <v>48</v>
      </c>
      <c r="AJ415">
        <f t="shared" ref="AJ415" si="5243">AA415-AD415-AG415</f>
        <v>23</v>
      </c>
      <c r="AK415">
        <f t="shared" ref="AK415" si="5244">AB415-AE415-AH415</f>
        <v>335</v>
      </c>
      <c r="AL415">
        <v>0</v>
      </c>
      <c r="AM415">
        <v>0</v>
      </c>
      <c r="AN415">
        <v>3</v>
      </c>
      <c r="AS415">
        <f t="shared" ref="AS415" si="5245">BM415-BM414</f>
        <v>2252</v>
      </c>
      <c r="AT415">
        <f t="shared" ref="AT415" si="5246">BN415-BN414</f>
        <v>172</v>
      </c>
      <c r="AU415">
        <f t="shared" ref="AU415" si="5247">AT415/AS415</f>
        <v>7.6376554174067496E-2</v>
      </c>
      <c r="AV415">
        <f t="shared" ref="AV415" si="5248">BU415-BU414</f>
        <v>20</v>
      </c>
      <c r="AW415">
        <f t="shared" ref="AW415" si="5249">BV415-BV414</f>
        <v>-1</v>
      </c>
      <c r="AX415">
        <f t="shared" ref="AX415" si="5250">CK415-CK414</f>
        <v>96</v>
      </c>
      <c r="AY415">
        <f t="shared" ref="AY415" si="5251">CL415-CL414</f>
        <v>-6</v>
      </c>
      <c r="AZ415">
        <f t="shared" ref="AZ415" si="5252">CC415-CC414</f>
        <v>24</v>
      </c>
      <c r="BA415">
        <f t="shared" ref="BA415" si="5253">CD415-CD414</f>
        <v>4</v>
      </c>
      <c r="BB415">
        <f t="shared" ref="BB415" si="5254">AW415/AV415</f>
        <v>-0.05</v>
      </c>
      <c r="BC415">
        <f t="shared" ref="BC415" si="5255">AY415/AX415</f>
        <v>-6.25E-2</v>
      </c>
      <c r="BD415">
        <f t="shared" si="3674"/>
        <v>0.16666666666666666</v>
      </c>
      <c r="BE415">
        <f t="shared" ref="BE415" si="5256">SUM(AT409:AT415)/SUM(AS409:AS415)</f>
        <v>3.9028835312833028E-2</v>
      </c>
      <c r="BF415">
        <f t="shared" ref="BF415" si="5257">SUM(AT402:AT415)/SUM(AS402:AS415)</f>
        <v>3.7821303399597259E-2</v>
      </c>
      <c r="BG415">
        <f t="shared" ref="BG415" si="5258">SUM(AW409:AW415)/SUM(AV409:AV415)</f>
        <v>2.717391304347826E-2</v>
      </c>
      <c r="BH415">
        <f t="shared" ref="BH415" si="5259">SUM(AY409:AY415)/SUM(AX409:AX415)</f>
        <v>2.3856858846918488E-2</v>
      </c>
      <c r="BI415">
        <f t="shared" ref="BI415" si="526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0">
        <v>302128</v>
      </c>
      <c r="BR415" s="20">
        <v>64003</v>
      </c>
      <c r="BS415" s="21">
        <f t="shared" si="4946"/>
        <v>1717914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0">
        <v>2177</v>
      </c>
      <c r="BZ415" s="20">
        <v>646</v>
      </c>
      <c r="CA415" s="21">
        <f t="shared" si="4947"/>
        <v>12611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0">
        <v>1179</v>
      </c>
      <c r="CH415" s="20">
        <v>458</v>
      </c>
      <c r="CI415" s="21">
        <f t="shared" si="4948"/>
        <v>7249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0">
        <v>14877</v>
      </c>
      <c r="CP415" s="20">
        <v>857</v>
      </c>
      <c r="CQ415" s="21">
        <f t="shared" si="4949"/>
        <v>72123</v>
      </c>
      <c r="CR415" s="21">
        <f t="shared" si="5167"/>
        <v>15734</v>
      </c>
    </row>
    <row r="416" spans="1:96" x14ac:dyDescent="0.35">
      <c r="A416" s="14">
        <f t="shared" si="2761"/>
        <v>44322</v>
      </c>
      <c r="B416" s="9">
        <f t="shared" si="4914"/>
        <v>1721714</v>
      </c>
      <c r="C416">
        <f t="shared" ref="C416" si="5261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262">-(J416-J415)+L416</f>
        <v>13</v>
      </c>
      <c r="N416" s="7">
        <f t="shared" ref="N416" si="5263">B416-C416</f>
        <v>1354993</v>
      </c>
      <c r="O416" s="4">
        <f t="shared" ref="O416" si="5264">C416/B416</f>
        <v>0.21299762910680867</v>
      </c>
      <c r="R416">
        <f t="shared" ref="R416" si="5265">C416-C415</f>
        <v>590</v>
      </c>
      <c r="S416">
        <f t="shared" ref="S416" si="5266">N416-N415</f>
        <v>3210</v>
      </c>
      <c r="T416" s="8">
        <f t="shared" ref="T416" si="5267">R416/V416</f>
        <v>0.15526315789473685</v>
      </c>
      <c r="U416" s="8">
        <f t="shared" ref="U416" si="5268">SUM(R410:R416)/SUM(V410:V416)</f>
        <v>0.16161193613609426</v>
      </c>
      <c r="V416">
        <f t="shared" ref="V416" si="5269">B416-B415</f>
        <v>3800</v>
      </c>
      <c r="W416">
        <f t="shared" ref="W416" si="5270">C416-D416-E416</f>
        <v>10518</v>
      </c>
      <c r="X416" s="3">
        <f t="shared" ref="X416" si="5271">F416/W416</f>
        <v>1.787412055523864E-2</v>
      </c>
      <c r="Y416">
        <f t="shared" ref="Y416" si="5272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273">Z416-AC416-AF416</f>
        <v>45</v>
      </c>
      <c r="AJ416">
        <f t="shared" ref="AJ416" si="5274">AA416-AD416-AG416</f>
        <v>24</v>
      </c>
      <c r="AK416">
        <f t="shared" ref="AK416" si="5275">AB416-AE416-AH416</f>
        <v>287</v>
      </c>
      <c r="AL416">
        <v>2</v>
      </c>
      <c r="AM416">
        <v>2</v>
      </c>
      <c r="AN416">
        <v>8</v>
      </c>
      <c r="AS416">
        <f t="shared" ref="AS416" si="5276">BM416-BM415</f>
        <v>19712</v>
      </c>
      <c r="AT416">
        <f t="shared" ref="AT416" si="5277">BN416-BN415</f>
        <v>642</v>
      </c>
      <c r="AU416">
        <f t="shared" ref="AU416" si="5278">AT416/AS416</f>
        <v>3.2568993506493504E-2</v>
      </c>
      <c r="AV416">
        <f t="shared" ref="AV416" si="5279">BU416-BU415</f>
        <v>123</v>
      </c>
      <c r="AW416">
        <f t="shared" ref="AW416" si="5280">BV416-BV415</f>
        <v>3</v>
      </c>
      <c r="AX416">
        <f t="shared" ref="AX416" si="5281">CK416-CK415</f>
        <v>896</v>
      </c>
      <c r="AY416">
        <f t="shared" ref="AY416" si="5282">CL416-CL415</f>
        <v>29</v>
      </c>
      <c r="AZ416">
        <f t="shared" ref="AZ416" si="5283">CC416-CC415</f>
        <v>78</v>
      </c>
      <c r="BA416">
        <f t="shared" ref="BA416" si="5284">CD416-CD415</f>
        <v>2</v>
      </c>
      <c r="BB416">
        <f t="shared" ref="BB416" si="5285">AW416/AV416</f>
        <v>2.4390243902439025E-2</v>
      </c>
      <c r="BC416">
        <f t="shared" ref="BC416" si="5286">AY416/AX416</f>
        <v>3.2366071428571432E-2</v>
      </c>
      <c r="BD416">
        <f t="shared" si="3674"/>
        <v>2.564102564102564E-2</v>
      </c>
      <c r="BE416">
        <f t="shared" ref="BE416" si="5287">SUM(AT410:AT416)/SUM(AS410:AS416)</f>
        <v>3.7901524381184444E-2</v>
      </c>
      <c r="BF416">
        <f t="shared" ref="BF416" si="5288">SUM(AT403:AT416)/SUM(AS403:AS416)</f>
        <v>3.7558596703462878E-2</v>
      </c>
      <c r="BG416">
        <f t="shared" ref="BG416" si="5289">SUM(AW410:AW416)/SUM(AV410:AV416)</f>
        <v>3.1007751937984496E-2</v>
      </c>
      <c r="BH416">
        <f t="shared" ref="BH416" si="5290">SUM(AY410:AY416)/SUM(AX410:AX416)</f>
        <v>2.3772769373263353E-2</v>
      </c>
      <c r="BI416">
        <f t="shared" ref="BI416" si="5291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0">
        <v>302608</v>
      </c>
      <c r="BR416" s="20">
        <v>64113</v>
      </c>
      <c r="BS416" s="21">
        <f t="shared" si="4946"/>
        <v>1721714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0">
        <v>2180</v>
      </c>
      <c r="BZ416" s="20">
        <v>647</v>
      </c>
      <c r="CA416" s="21">
        <f t="shared" si="4947"/>
        <v>12632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0">
        <v>1181</v>
      </c>
      <c r="CH416" s="20">
        <v>458</v>
      </c>
      <c r="CI416" s="21">
        <f t="shared" si="4948"/>
        <v>7265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0">
        <v>14894</v>
      </c>
      <c r="CP416" s="20">
        <v>857</v>
      </c>
      <c r="CQ416" s="21">
        <f t="shared" si="4949"/>
        <v>72248</v>
      </c>
      <c r="CR416" s="21">
        <f t="shared" si="5167"/>
        <v>15751</v>
      </c>
    </row>
    <row r="417" spans="1:96" x14ac:dyDescent="0.35">
      <c r="A417" s="14">
        <f t="shared" si="2761"/>
        <v>44323</v>
      </c>
      <c r="B417" s="9">
        <f t="shared" si="4914"/>
        <v>1724185</v>
      </c>
      <c r="C417">
        <f t="shared" ref="C417" si="5292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293">-(J417-J416)+L417</f>
        <v>5</v>
      </c>
      <c r="N417" s="7">
        <f t="shared" ref="N417" si="5294">B417-C417</f>
        <v>1357016</v>
      </c>
      <c r="O417" s="4">
        <f t="shared" ref="O417" si="5295">C417/B417</f>
        <v>0.21295220640476514</v>
      </c>
      <c r="R417">
        <f t="shared" ref="R417" si="5296">C417-C416</f>
        <v>448</v>
      </c>
      <c r="S417">
        <f t="shared" ref="S417" si="5297">N417-N416</f>
        <v>2023</v>
      </c>
      <c r="T417" s="8">
        <f t="shared" ref="T417" si="5298">R417/V417</f>
        <v>0.18130311614730879</v>
      </c>
      <c r="U417" s="8">
        <f t="shared" ref="U417" si="5299">SUM(R411:R417)/SUM(V411:V417)</f>
        <v>0.17039989006458706</v>
      </c>
      <c r="V417">
        <f t="shared" ref="V417" si="5300">B417-B416</f>
        <v>2471</v>
      </c>
      <c r="W417">
        <f t="shared" ref="W417" si="5301">C417-D417-E417</f>
        <v>10407</v>
      </c>
      <c r="X417" s="3">
        <f t="shared" ref="X417" si="5302">F417/W417</f>
        <v>1.8160853271836263E-2</v>
      </c>
      <c r="Y417">
        <f t="shared" ref="Y417" si="5303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04">Z417-AC417-AF417</f>
        <v>49</v>
      </c>
      <c r="AJ417">
        <f t="shared" ref="AJ417" si="5305">AA417-AD417-AG417</f>
        <v>27</v>
      </c>
      <c r="AK417">
        <f t="shared" ref="AK417" si="5306">AB417-AE417-AH417</f>
        <v>295</v>
      </c>
      <c r="AL417">
        <v>2</v>
      </c>
      <c r="AM417">
        <v>2</v>
      </c>
      <c r="AN417">
        <v>9</v>
      </c>
      <c r="AS417">
        <f t="shared" ref="AS417" si="5307">BM417-BM416</f>
        <v>12312</v>
      </c>
      <c r="AT417">
        <f t="shared" ref="AT417" si="5308">BN417-BN416</f>
        <v>479</v>
      </c>
      <c r="AU417">
        <f t="shared" ref="AU417" si="5309">AT417/AS417</f>
        <v>3.8905133203378815E-2</v>
      </c>
      <c r="AV417">
        <f t="shared" ref="AV417" si="5310">BU417-BU416</f>
        <v>113</v>
      </c>
      <c r="AW417">
        <f t="shared" ref="AW417" si="5311">BV417-BV416</f>
        <v>5</v>
      </c>
      <c r="AX417">
        <f t="shared" ref="AX417" si="5312">CK417-CK416</f>
        <v>520</v>
      </c>
      <c r="AY417">
        <f t="shared" ref="AY417" si="5313">CL417-CL416</f>
        <v>9</v>
      </c>
      <c r="AZ417">
        <f t="shared" ref="AZ417" si="5314">CC417-CC416</f>
        <v>38</v>
      </c>
      <c r="BA417">
        <f t="shared" ref="BA417" si="5315">CD417-CD416</f>
        <v>3</v>
      </c>
      <c r="BB417">
        <f t="shared" ref="BB417" si="5316">AW417/AV417</f>
        <v>4.4247787610619468E-2</v>
      </c>
      <c r="BC417">
        <f t="shared" ref="BC417" si="5317">AY417/AX417</f>
        <v>1.7307692307692309E-2</v>
      </c>
      <c r="BD417">
        <f t="shared" si="3674"/>
        <v>7.8947368421052627E-2</v>
      </c>
      <c r="BE417">
        <f t="shared" ref="BE417" si="5318">SUM(AT411:AT417)/SUM(AS411:AS417)</f>
        <v>3.8402913032432894E-2</v>
      </c>
      <c r="BF417">
        <f t="shared" ref="BF417" si="5319">SUM(AT404:AT417)/SUM(AS404:AS417)</f>
        <v>3.7766246809222914E-2</v>
      </c>
      <c r="BG417">
        <f t="shared" ref="BG417" si="5320">SUM(AW411:AW417)/SUM(AV411:AV417)</f>
        <v>3.7610619469026552E-2</v>
      </c>
      <c r="BH417">
        <f t="shared" ref="BH417" si="5321">SUM(AY411:AY417)/SUM(AX411:AX417)</f>
        <v>2.3672055427251731E-2</v>
      </c>
      <c r="BI417">
        <f t="shared" ref="BI417" si="5322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0">
        <v>302961</v>
      </c>
      <c r="BR417" s="20">
        <v>64208</v>
      </c>
      <c r="BS417" s="21">
        <f t="shared" si="4946"/>
        <v>1724185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0">
        <v>2183</v>
      </c>
      <c r="BZ417" s="20">
        <v>647</v>
      </c>
      <c r="CA417" s="21">
        <f t="shared" si="4947"/>
        <v>12644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0">
        <v>1185</v>
      </c>
      <c r="CH417" s="20">
        <v>458</v>
      </c>
      <c r="CI417" s="21">
        <f t="shared" si="4948"/>
        <v>7277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0">
        <v>14902</v>
      </c>
      <c r="CP417" s="20">
        <v>858</v>
      </c>
      <c r="CQ417" s="21">
        <f t="shared" si="4949"/>
        <v>72359</v>
      </c>
      <c r="CR417" s="21">
        <f t="shared" si="5167"/>
        <v>15760</v>
      </c>
    </row>
    <row r="418" spans="1:96" x14ac:dyDescent="0.35">
      <c r="A418" s="14">
        <f t="shared" si="2761"/>
        <v>44324</v>
      </c>
      <c r="B418" s="9">
        <f t="shared" si="4914"/>
        <v>1726625</v>
      </c>
      <c r="C418">
        <f t="shared" ref="C418" si="5323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24">-(J418-J417)+L418</f>
        <v>9</v>
      </c>
      <c r="N418" s="7">
        <f t="shared" ref="N418" si="5325">B418-C418</f>
        <v>1359085</v>
      </c>
      <c r="O418" s="4">
        <f t="shared" ref="O418" si="5326">C418/B418</f>
        <v>0.21286614059219575</v>
      </c>
      <c r="R418">
        <f t="shared" ref="R418" si="5327">C418-C417</f>
        <v>371</v>
      </c>
      <c r="S418">
        <f t="shared" ref="S418" si="5328">N418-N417</f>
        <v>2069</v>
      </c>
      <c r="T418" s="8">
        <f t="shared" ref="T418" si="5329">R418/V418</f>
        <v>0.15204918032786885</v>
      </c>
      <c r="U418" s="8">
        <f t="shared" ref="U418" si="5330">SUM(R412:R418)/SUM(V412:V418)</f>
        <v>0.16419044986524775</v>
      </c>
      <c r="V418">
        <f t="shared" ref="V418" si="5331">B418-B417</f>
        <v>2440</v>
      </c>
      <c r="W418">
        <f t="shared" ref="W418" si="5332">C418-D418-E418</f>
        <v>10216</v>
      </c>
      <c r="X418" s="3">
        <f t="shared" ref="X418" si="5333">F418/W418</f>
        <v>1.7227877838684416E-2</v>
      </c>
      <c r="Y418">
        <f t="shared" ref="Y418" si="5334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35">Z418-AC418-AF418</f>
        <v>51</v>
      </c>
      <c r="AJ418">
        <f t="shared" ref="AJ418" si="5336">AA418-AD418-AG418</f>
        <v>27</v>
      </c>
      <c r="AK418">
        <f t="shared" ref="AK418" si="5337">AB418-AE418-AH418</f>
        <v>284</v>
      </c>
      <c r="AL418">
        <v>2</v>
      </c>
      <c r="AM418">
        <v>2</v>
      </c>
      <c r="AN418">
        <v>10</v>
      </c>
      <c r="AS418">
        <f t="shared" ref="AS418" si="5338">BM418-BM417</f>
        <v>13637</v>
      </c>
      <c r="AT418">
        <f t="shared" ref="AT418" si="5339">BN418-BN417</f>
        <v>412</v>
      </c>
      <c r="AU418">
        <f t="shared" ref="AU418" si="5340">AT418/AS418</f>
        <v>3.0211923443572632E-2</v>
      </c>
      <c r="AV418">
        <f t="shared" ref="AV418" si="5341">BU418-BU417</f>
        <v>91</v>
      </c>
      <c r="AW418">
        <f t="shared" ref="AW418" si="5342">BV418-BV417</f>
        <v>2</v>
      </c>
      <c r="AX418">
        <f t="shared" ref="AX418" si="5343">CK418-CK417</f>
        <v>553</v>
      </c>
      <c r="AY418">
        <f t="shared" ref="AY418" si="5344">CL418-CL417</f>
        <v>11</v>
      </c>
      <c r="AZ418">
        <f t="shared" ref="AZ418" si="5345">CC418-CC417</f>
        <v>56</v>
      </c>
      <c r="BA418">
        <f t="shared" ref="BA418" si="5346">CD418-CD417</f>
        <v>1</v>
      </c>
      <c r="BB418">
        <f t="shared" ref="BB418" si="5347">AW418/AV418</f>
        <v>2.197802197802198E-2</v>
      </c>
      <c r="BC418">
        <f t="shared" ref="BC418" si="5348">AY418/AX418</f>
        <v>1.9891500904159132E-2</v>
      </c>
      <c r="BD418">
        <f t="shared" si="3674"/>
        <v>1.7857142857142856E-2</v>
      </c>
      <c r="BE418">
        <f t="shared" ref="BE418" si="5349">SUM(AT412:AT418)/SUM(AS412:AS418)</f>
        <v>3.7523425317940576E-2</v>
      </c>
      <c r="BF418">
        <f t="shared" ref="BF418" si="5350">SUM(AT405:AT418)/SUM(AS405:AS418)</f>
        <v>3.6937853341913879E-2</v>
      </c>
      <c r="BG418">
        <f t="shared" ref="BG418" si="5351">SUM(AW412:AW418)/SUM(AV412:AV418)</f>
        <v>2.7600849256900213E-2</v>
      </c>
      <c r="BH418">
        <f t="shared" ref="BH418" si="5352">SUM(AY412:AY418)/SUM(AX412:AX418)</f>
        <v>2.1371326803205699E-2</v>
      </c>
      <c r="BI418">
        <f t="shared" ref="BI418" si="535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0">
        <v>303258</v>
      </c>
      <c r="BR418" s="20">
        <v>64282</v>
      </c>
      <c r="BS418" s="21">
        <f t="shared" si="4946"/>
        <v>1726625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0">
        <v>2185</v>
      </c>
      <c r="BZ418" s="20">
        <v>647</v>
      </c>
      <c r="CA418" s="21">
        <f t="shared" si="4947"/>
        <v>12659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0">
        <v>1187</v>
      </c>
      <c r="CH418" s="20">
        <v>458</v>
      </c>
      <c r="CI418" s="21">
        <f t="shared" si="4948"/>
        <v>7281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0">
        <v>14912</v>
      </c>
      <c r="CP418" s="20">
        <v>859</v>
      </c>
      <c r="CQ418" s="21">
        <f t="shared" si="4949"/>
        <v>72468</v>
      </c>
      <c r="CR418" s="21">
        <f t="shared" si="5167"/>
        <v>15771</v>
      </c>
    </row>
    <row r="419" spans="1:96" x14ac:dyDescent="0.35">
      <c r="A419" s="14">
        <f t="shared" si="2761"/>
        <v>44325</v>
      </c>
      <c r="B419" s="9">
        <f t="shared" si="4914"/>
        <v>1727827</v>
      </c>
      <c r="C419">
        <f t="shared" ref="C419" si="5354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355">-(J419-J418)+L419</f>
        <v>8</v>
      </c>
      <c r="N419" s="7">
        <f t="shared" ref="N419" si="5356">B419-C419</f>
        <v>1360132</v>
      </c>
      <c r="O419" s="4">
        <f t="shared" ref="O419" si="5357">C419/B419</f>
        <v>0.21280776374023558</v>
      </c>
      <c r="R419">
        <f t="shared" ref="R419" si="5358">C419-C418</f>
        <v>155</v>
      </c>
      <c r="S419">
        <f t="shared" ref="S419" si="5359">N419-N418</f>
        <v>1047</v>
      </c>
      <c r="T419" s="8">
        <f t="shared" ref="T419" si="5360">R419/V419</f>
        <v>0.12895174708818635</v>
      </c>
      <c r="U419" s="8">
        <f t="shared" ref="U419" si="5361">SUM(R413:R419)/SUM(V413:V419)</f>
        <v>0.15738758029978586</v>
      </c>
      <c r="V419">
        <f t="shared" ref="V419" si="5362">B419-B418</f>
        <v>1202</v>
      </c>
      <c r="W419">
        <f t="shared" ref="W419" si="5363">C419-D419-E419</f>
        <v>10119</v>
      </c>
      <c r="X419" s="3">
        <f t="shared" ref="X419" si="5364">F419/W419</f>
        <v>1.6800079059195571E-2</v>
      </c>
      <c r="Y419">
        <f t="shared" ref="Y419" si="5365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366">Z419-AC419-AF419</f>
        <v>51</v>
      </c>
      <c r="AJ419">
        <f t="shared" ref="AJ419" si="5367">AA419-AD419-AG419</f>
        <v>28</v>
      </c>
      <c r="AK419">
        <f t="shared" ref="AK419" si="5368">AB419-AE419-AH419</f>
        <v>289</v>
      </c>
      <c r="AL419">
        <v>2</v>
      </c>
      <c r="AM419">
        <v>2</v>
      </c>
      <c r="AN419">
        <v>10</v>
      </c>
      <c r="AS419">
        <f t="shared" ref="AS419" si="5369">BM419-BM418</f>
        <v>4554</v>
      </c>
      <c r="AT419">
        <f t="shared" ref="AT419" si="5370">BN419-BN418</f>
        <v>141</v>
      </c>
      <c r="AU419">
        <f t="shared" ref="AU419" si="5371">AT419/AS419</f>
        <v>3.0961791831357048E-2</v>
      </c>
      <c r="AV419">
        <f t="shared" ref="AV419" si="5372">BU419-BU418</f>
        <v>18</v>
      </c>
      <c r="AW419">
        <f t="shared" ref="AW419" si="5373">BV419-BV418</f>
        <v>0</v>
      </c>
      <c r="AX419">
        <f t="shared" ref="AX419" si="5374">CK419-CK418</f>
        <v>755</v>
      </c>
      <c r="AY419">
        <f t="shared" ref="AY419" si="5375">CL419-CL418</f>
        <v>6</v>
      </c>
      <c r="AZ419">
        <f t="shared" ref="AZ419" si="5376">CC419-CC418</f>
        <v>22</v>
      </c>
      <c r="BA419">
        <f t="shared" ref="BA419" si="5377">CD419-CD418</f>
        <v>3</v>
      </c>
      <c r="BB419">
        <f t="shared" ref="BB419" si="5378">AW419/AV419</f>
        <v>0</v>
      </c>
      <c r="BC419">
        <f t="shared" ref="BC419" si="5379">AY419/AX419</f>
        <v>7.9470198675496689E-3</v>
      </c>
      <c r="BD419">
        <f t="shared" si="3674"/>
        <v>0.13636363636363635</v>
      </c>
      <c r="BE419">
        <f t="shared" ref="BE419" si="5380">SUM(AT413:AT419)/SUM(AS413:AS419)</f>
        <v>3.4875424111368368E-2</v>
      </c>
      <c r="BF419">
        <f t="shared" ref="BF419" si="5381">SUM(AT406:AT419)/SUM(AS406:AS419)</f>
        <v>3.6432922627415307E-2</v>
      </c>
      <c r="BG419">
        <f t="shared" ref="BG419" si="5382">SUM(AW413:AW419)/SUM(AV413:AV419)</f>
        <v>2.7837259100642397E-2</v>
      </c>
      <c r="BH419">
        <f t="shared" ref="BH419" si="5383">SUM(AY413:AY419)/SUM(AX413:AX419)</f>
        <v>1.8913676042677012E-2</v>
      </c>
      <c r="BI419">
        <f t="shared" ref="BI419" si="5384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0">
        <v>303384</v>
      </c>
      <c r="BR419" s="20">
        <v>64311</v>
      </c>
      <c r="BS419" s="21">
        <f t="shared" si="4946"/>
        <v>1727827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0">
        <v>2186</v>
      </c>
      <c r="BZ419" s="20">
        <v>647</v>
      </c>
      <c r="CA419" s="21">
        <f t="shared" si="4947"/>
        <v>12660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0">
        <v>1187</v>
      </c>
      <c r="CH419" s="20">
        <v>459</v>
      </c>
      <c r="CI419" s="21">
        <f t="shared" si="4948"/>
        <v>7286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0">
        <v>14914</v>
      </c>
      <c r="CP419" s="20">
        <v>859</v>
      </c>
      <c r="CQ419" s="21">
        <f t="shared" si="4949"/>
        <v>72508</v>
      </c>
      <c r="CR419" s="21">
        <f t="shared" si="5167"/>
        <v>15773</v>
      </c>
    </row>
    <row r="420" spans="1:96" x14ac:dyDescent="0.35">
      <c r="A420" s="14">
        <f t="shared" si="2761"/>
        <v>44326</v>
      </c>
      <c r="B420" s="9">
        <f t="shared" si="4914"/>
        <v>1728551</v>
      </c>
      <c r="C420">
        <f t="shared" ref="C420" si="5385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386">-(J420-J419)+L420</f>
        <v>6</v>
      </c>
      <c r="N420" s="7">
        <f t="shared" ref="N420" si="5387">B420-C420</f>
        <v>1360785</v>
      </c>
      <c r="O420" s="4">
        <f t="shared" ref="O420" si="5388">C420/B420</f>
        <v>0.21275970451551618</v>
      </c>
      <c r="R420">
        <f t="shared" ref="R420" si="5389">C420-C419</f>
        <v>71</v>
      </c>
      <c r="S420">
        <f t="shared" ref="S420" si="5390">N420-N419</f>
        <v>653</v>
      </c>
      <c r="T420" s="8">
        <f t="shared" ref="T420" si="5391">R420/V420</f>
        <v>9.8066298342541436E-2</v>
      </c>
      <c r="U420" s="8">
        <f t="shared" ref="U420" si="5392">SUM(R414:R420)/SUM(V414:V420)</f>
        <v>0.15591397849462366</v>
      </c>
      <c r="V420">
        <f t="shared" ref="V420" si="5393">B420-B419</f>
        <v>724</v>
      </c>
      <c r="W420">
        <f t="shared" ref="W420" si="5394">C420-D420-E420</f>
        <v>9994</v>
      </c>
      <c r="X420" s="3">
        <f t="shared" ref="X420" si="5395">F420/W420</f>
        <v>1.6910146087652591E-2</v>
      </c>
      <c r="Y420">
        <f t="shared" ref="Y420" si="5396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397">Z420-AC420-AF420</f>
        <v>51</v>
      </c>
      <c r="AJ420">
        <f t="shared" ref="AJ420" si="5398">AA420-AD420-AG420</f>
        <v>26</v>
      </c>
      <c r="AK420">
        <f t="shared" ref="AK420" si="5399">AB420-AE420-AH420</f>
        <v>280</v>
      </c>
      <c r="AL420">
        <v>2</v>
      </c>
      <c r="AM420">
        <v>2</v>
      </c>
      <c r="AN420">
        <v>10</v>
      </c>
      <c r="AS420">
        <f t="shared" ref="AS420" si="5400">BM420-BM419</f>
        <v>2334</v>
      </c>
      <c r="AT420">
        <f t="shared" ref="AT420" si="5401">BN420-BN419</f>
        <v>128</v>
      </c>
      <c r="AU420">
        <f t="shared" ref="AU420" si="5402">AT420/AS420</f>
        <v>5.4841473864610114E-2</v>
      </c>
      <c r="AV420">
        <f t="shared" ref="AV420" si="5403">BU420-BU419</f>
        <v>7</v>
      </c>
      <c r="AW420">
        <f t="shared" ref="AW420" si="5404">BV420-BV419</f>
        <v>2</v>
      </c>
      <c r="AX420">
        <f t="shared" ref="AX420" si="5405">CK420-CK419</f>
        <v>-240</v>
      </c>
      <c r="AY420">
        <f t="shared" ref="AY420" si="5406">CL420-CL419</f>
        <v>0</v>
      </c>
      <c r="AZ420">
        <f t="shared" ref="AZ420" si="5407">CC420-CC419</f>
        <v>6</v>
      </c>
      <c r="BA420">
        <f t="shared" ref="BA420" si="5408">CD420-CD419</f>
        <v>0</v>
      </c>
      <c r="BB420">
        <f t="shared" ref="BB420" si="5409">AW420/AV420</f>
        <v>0.2857142857142857</v>
      </c>
      <c r="BC420">
        <f t="shared" ref="BC420" si="5410">AY420/AX420</f>
        <v>0</v>
      </c>
      <c r="BD420">
        <f t="shared" si="3674"/>
        <v>0</v>
      </c>
      <c r="BE420">
        <f t="shared" ref="BE420" si="5411">SUM(AT414:AT420)/SUM(AS414:AS420)</f>
        <v>3.4935070613440602E-2</v>
      </c>
      <c r="BF420">
        <f t="shared" ref="BF420" si="5412">SUM(AT407:AT420)/SUM(AS407:AS420)</f>
        <v>3.653489660644782E-2</v>
      </c>
      <c r="BG420">
        <f t="shared" ref="BG420" si="5413">SUM(AW414:AW420)/SUM(AV414:AV420)</f>
        <v>3.1779661016949151E-2</v>
      </c>
      <c r="BH420">
        <f t="shared" ref="BH420" si="5414">SUM(AY414:AY420)/SUM(AX414:AX420)</f>
        <v>1.6949152542372881E-2</v>
      </c>
      <c r="BI420">
        <f t="shared" ref="BI420" si="5415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0">
        <v>303444</v>
      </c>
      <c r="BR420" s="20">
        <v>64322</v>
      </c>
      <c r="BS420" s="21">
        <f t="shared" si="4946"/>
        <v>1728551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0">
        <v>2187</v>
      </c>
      <c r="BZ420" s="20">
        <v>647</v>
      </c>
      <c r="CA420" s="21">
        <f t="shared" si="4947"/>
        <v>12665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0">
        <v>1187</v>
      </c>
      <c r="CH420" s="20">
        <v>459</v>
      </c>
      <c r="CI420" s="21">
        <f t="shared" si="4948"/>
        <v>7288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0">
        <v>14918</v>
      </c>
      <c r="CP420" s="20">
        <v>859</v>
      </c>
      <c r="CQ420" s="21">
        <f t="shared" si="4949"/>
        <v>72532</v>
      </c>
      <c r="CR420" s="21">
        <f t="shared" si="5167"/>
        <v>15777</v>
      </c>
    </row>
    <row r="421" spans="1:96" x14ac:dyDescent="0.35">
      <c r="A421" s="14">
        <f t="shared" si="2761"/>
        <v>44327</v>
      </c>
      <c r="B421" s="9">
        <f t="shared" si="4914"/>
        <v>1730804</v>
      </c>
      <c r="C421">
        <f t="shared" ref="C421" si="5416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17">-(J421-J420)+L421</f>
        <v>3</v>
      </c>
      <c r="N421" s="7">
        <f t="shared" ref="N421" si="5418">B421-C421</f>
        <v>1362771</v>
      </c>
      <c r="O421" s="4">
        <f t="shared" ref="O421" si="5419">C421/B421</f>
        <v>0.21263701724747575</v>
      </c>
      <c r="R421">
        <f t="shared" ref="R421" si="5420">C421-C420</f>
        <v>267</v>
      </c>
      <c r="S421">
        <f t="shared" ref="S421" si="5421">N421-N420</f>
        <v>1986</v>
      </c>
      <c r="T421" s="8">
        <f t="shared" ref="T421" si="5422">R421/V421</f>
        <v>0.118508655126498</v>
      </c>
      <c r="U421" s="8">
        <f t="shared" ref="U421" si="5423">SUM(R415:R421)/SUM(V415:V421)</f>
        <v>0.14957108292396804</v>
      </c>
      <c r="V421">
        <f t="shared" ref="V421" si="5424">B421-B420</f>
        <v>2253</v>
      </c>
      <c r="W421">
        <f t="shared" ref="W421" si="5425">C421-D421-E421</f>
        <v>9474</v>
      </c>
      <c r="X421" s="3">
        <f t="shared" ref="X421" si="5426">F421/W421</f>
        <v>1.7204982056153683E-2</v>
      </c>
      <c r="Y421">
        <f t="shared" ref="Y421" si="5427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28">Z421-AC421-AF421</f>
        <v>50</v>
      </c>
      <c r="AJ421">
        <f t="shared" ref="AJ421" si="5429">AA421-AD421-AG421</f>
        <v>26</v>
      </c>
      <c r="AK421">
        <f t="shared" ref="AK421" si="5430">AB421-AE421-AH421</f>
        <v>259</v>
      </c>
      <c r="AL421">
        <v>2</v>
      </c>
      <c r="AM421">
        <v>2</v>
      </c>
      <c r="AN421">
        <v>12</v>
      </c>
      <c r="AS421">
        <f t="shared" ref="AS421" si="5431">BM421-BM420</f>
        <v>9634</v>
      </c>
      <c r="AT421">
        <f t="shared" ref="AT421" si="5432">BN421-BN420</f>
        <v>279</v>
      </c>
      <c r="AU421">
        <f t="shared" ref="AU421" si="5433">AT421/AS421</f>
        <v>2.8959933568611169E-2</v>
      </c>
      <c r="AV421">
        <f t="shared" ref="AV421" si="5434">BU421-BU420</f>
        <v>117</v>
      </c>
      <c r="AW421">
        <f t="shared" ref="AW421" si="5435">BV421-BV420</f>
        <v>5</v>
      </c>
      <c r="AX421">
        <f t="shared" ref="AX421" si="5436">CK421-CK420</f>
        <v>520</v>
      </c>
      <c r="AY421">
        <f t="shared" ref="AY421" si="5437">CL421-CL420</f>
        <v>7</v>
      </c>
      <c r="AZ421">
        <f t="shared" ref="AZ421" si="5438">CC421-CC420</f>
        <v>28</v>
      </c>
      <c r="BA421">
        <f t="shared" ref="BA421" si="5439">CD421-CD420</f>
        <v>-2</v>
      </c>
      <c r="BB421">
        <f t="shared" ref="BB421" si="5440">AW421/AV421</f>
        <v>4.2735042735042736E-2</v>
      </c>
      <c r="BC421">
        <f t="shared" ref="BC421" si="5441">AY421/AX421</f>
        <v>1.3461538461538462E-2</v>
      </c>
      <c r="BD421">
        <f t="shared" si="3674"/>
        <v>-7.1428571428571425E-2</v>
      </c>
      <c r="BE421">
        <f t="shared" ref="BE421" si="5442">SUM(AT415:AT421)/SUM(AS415:AS421)</f>
        <v>3.4965469077364787E-2</v>
      </c>
      <c r="BF421">
        <f t="shared" ref="BF421" si="5443">SUM(AT408:AT421)/SUM(AS408:AS421)</f>
        <v>3.6237367486792883E-2</v>
      </c>
      <c r="BG421">
        <f t="shared" ref="BG421" si="5444">SUM(AW415:AW421)/SUM(AV415:AV421)</f>
        <v>3.2719836400817999E-2</v>
      </c>
      <c r="BH421">
        <f t="shared" ref="BH421" si="5445">SUM(AY415:AY421)/SUM(AX415:AX421)</f>
        <v>1.806451612903226E-2</v>
      </c>
      <c r="BI421">
        <f t="shared" ref="BI421" si="5446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0">
        <v>303641</v>
      </c>
      <c r="BR421" s="20">
        <v>64392</v>
      </c>
      <c r="BS421" s="21">
        <f t="shared" si="4946"/>
        <v>1730804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0">
        <v>2190</v>
      </c>
      <c r="BZ421" s="20">
        <v>647</v>
      </c>
      <c r="CA421" s="21">
        <f t="shared" si="4947"/>
        <v>12692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0">
        <v>1187</v>
      </c>
      <c r="CH421" s="20">
        <v>459</v>
      </c>
      <c r="CI421" s="21">
        <f t="shared" si="4948"/>
        <v>7295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0">
        <v>14923</v>
      </c>
      <c r="CP421" s="20">
        <v>859</v>
      </c>
      <c r="CQ421" s="21">
        <f t="shared" si="4949"/>
        <v>72611</v>
      </c>
      <c r="CR421" s="21">
        <f t="shared" si="5167"/>
        <v>15782</v>
      </c>
    </row>
    <row r="422" spans="1:96" x14ac:dyDescent="0.35">
      <c r="A422" s="14">
        <f t="shared" si="2761"/>
        <v>44328</v>
      </c>
      <c r="B422" s="9">
        <f t="shared" si="4914"/>
        <v>1733198</v>
      </c>
      <c r="C422">
        <f t="shared" ref="C422" si="5447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448">-(J422-J421)+L422</f>
        <v>8</v>
      </c>
      <c r="N422" s="7">
        <f t="shared" ref="N422" si="5449">B422-C422</f>
        <v>1364802</v>
      </c>
      <c r="O422" s="4">
        <f t="shared" ref="O422" si="5450">C422/B422</f>
        <v>0.21255274931081158</v>
      </c>
      <c r="R422">
        <f t="shared" ref="R422" si="5451">C422-C421</f>
        <v>363</v>
      </c>
      <c r="S422">
        <f t="shared" ref="S422" si="5452">N422-N421</f>
        <v>2031</v>
      </c>
      <c r="T422" s="8">
        <f t="shared" ref="T422" si="5453">R422/V422</f>
        <v>0.15162907268170425</v>
      </c>
      <c r="U422" s="8">
        <f t="shared" ref="U422" si="5454">SUM(R416:R422)/SUM(V416:V422)</f>
        <v>0.1481941900026171</v>
      </c>
      <c r="V422">
        <f t="shared" ref="V422" si="5455">B422-B421</f>
        <v>2394</v>
      </c>
      <c r="W422">
        <f t="shared" ref="W422" si="5456">C422-D422-E422</f>
        <v>9324</v>
      </c>
      <c r="X422" s="3">
        <f t="shared" ref="X422" si="5457">F422/W422</f>
        <v>1.7052767052767051E-2</v>
      </c>
      <c r="Y422">
        <f t="shared" ref="Y422" si="5458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459">Z422-AC422-AF422</f>
        <v>52</v>
      </c>
      <c r="AJ422">
        <f t="shared" ref="AJ422" si="5460">AA422-AD422-AG422</f>
        <v>26</v>
      </c>
      <c r="AK422">
        <f t="shared" ref="AK422" si="5461">AB422-AE422-AH422</f>
        <v>258</v>
      </c>
      <c r="AL422">
        <v>2</v>
      </c>
      <c r="AM422">
        <v>2</v>
      </c>
      <c r="AN422">
        <v>13</v>
      </c>
      <c r="AS422">
        <f t="shared" ref="AS422" si="5462">BM422-BM421</f>
        <v>11291</v>
      </c>
      <c r="AT422">
        <f t="shared" ref="AT422" si="5463">BN422-BN421</f>
        <v>416</v>
      </c>
      <c r="AU422">
        <f t="shared" ref="AU422" si="5464">AT422/AS422</f>
        <v>3.6843503675493758E-2</v>
      </c>
      <c r="AV422">
        <f t="shared" ref="AV422" si="5465">BU422-BU421</f>
        <v>66</v>
      </c>
      <c r="AW422">
        <f t="shared" ref="AW422" si="5466">BV422-BV421</f>
        <v>1</v>
      </c>
      <c r="AX422">
        <f t="shared" ref="AX422" si="5467">CK422-CK421</f>
        <v>517</v>
      </c>
      <c r="AY422">
        <f t="shared" ref="AY422" si="5468">CL422-CL421</f>
        <v>13</v>
      </c>
      <c r="AZ422">
        <f t="shared" ref="AZ422" si="5469">CC422-CC421</f>
        <v>52</v>
      </c>
      <c r="BA422">
        <f t="shared" ref="BA422" si="5470">CD422-CD421</f>
        <v>0</v>
      </c>
      <c r="BB422">
        <f t="shared" ref="BB422" si="5471">AW422/AV422</f>
        <v>1.5151515151515152E-2</v>
      </c>
      <c r="BC422">
        <f t="shared" ref="BC422" si="5472">AY422/AX422</f>
        <v>2.5145067698259187E-2</v>
      </c>
      <c r="BD422">
        <f t="shared" si="3674"/>
        <v>0</v>
      </c>
      <c r="BE422">
        <f t="shared" ref="BE422" si="5473">SUM(AT416:AT422)/SUM(AS416:AS422)</f>
        <v>3.3984810953534582E-2</v>
      </c>
      <c r="BF422">
        <f t="shared" ref="BF422" si="5474">SUM(AT409:AT422)/SUM(AS409:AS422)</f>
        <v>3.6347588282533046E-2</v>
      </c>
      <c r="BG422">
        <f t="shared" ref="BG422" si="5475">SUM(AW416:AW422)/SUM(AV416:AV422)</f>
        <v>3.3644859813084113E-2</v>
      </c>
      <c r="BH422">
        <f t="shared" ref="BH422" si="5476">SUM(AY416:AY422)/SUM(AX416:AX422)</f>
        <v>2.1300766827605795E-2</v>
      </c>
      <c r="BI422">
        <f t="shared" ref="BI422" si="5477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0">
        <v>303905</v>
      </c>
      <c r="BR422" s="20">
        <v>64491</v>
      </c>
      <c r="BS422" s="21">
        <f t="shared" si="4946"/>
        <v>1733198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0">
        <v>2192</v>
      </c>
      <c r="BZ422" s="20">
        <v>647</v>
      </c>
      <c r="CA422" s="21">
        <f t="shared" si="4947"/>
        <v>12704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0">
        <v>1188</v>
      </c>
      <c r="CH422" s="20">
        <v>459</v>
      </c>
      <c r="CI422" s="21">
        <f t="shared" si="4948"/>
        <v>7309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0">
        <v>14929</v>
      </c>
      <c r="CP422" s="20">
        <v>860</v>
      </c>
      <c r="CQ422" s="21">
        <f t="shared" si="4949"/>
        <v>72701</v>
      </c>
      <c r="CR422" s="21">
        <f t="shared" si="5167"/>
        <v>15789</v>
      </c>
    </row>
    <row r="423" spans="1:96" x14ac:dyDescent="0.35">
      <c r="A423" s="14">
        <f t="shared" si="2761"/>
        <v>44329</v>
      </c>
      <c r="B423" s="9">
        <f t="shared" si="4914"/>
        <v>1735540</v>
      </c>
      <c r="C423">
        <f t="shared" ref="C423" si="5478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479">-(J423-J422)+L423</f>
        <v>5</v>
      </c>
      <c r="N423" s="7">
        <f t="shared" ref="N423" si="5480">B423-C423</f>
        <v>1366814</v>
      </c>
      <c r="O423" s="4">
        <f t="shared" ref="O423" si="5481">C423/B423</f>
        <v>0.21245606554732244</v>
      </c>
      <c r="R423">
        <f t="shared" ref="R423" si="5482">C423-C422</f>
        <v>330</v>
      </c>
      <c r="S423">
        <f t="shared" ref="S423" si="5483">N423-N422</f>
        <v>2012</v>
      </c>
      <c r="T423" s="8">
        <f t="shared" ref="T423" si="5484">R423/V423</f>
        <v>0.14090520922288644</v>
      </c>
      <c r="U423" s="8">
        <f t="shared" ref="U423" si="5485">SUM(R417:R423)/SUM(V417:V423)</f>
        <v>0.14501663532475048</v>
      </c>
      <c r="V423">
        <f t="shared" ref="V423" si="5486">B423-B422</f>
        <v>2342</v>
      </c>
      <c r="W423">
        <f t="shared" ref="W423" si="5487">C423-D423-E423</f>
        <v>9165</v>
      </c>
      <c r="X423" s="3">
        <f t="shared" ref="X423" si="5488">F423/W423</f>
        <v>1.7675941080196399E-2</v>
      </c>
      <c r="Y423">
        <f t="shared" ref="Y423" si="5489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490">Z423-AC423-AF423</f>
        <v>50</v>
      </c>
      <c r="AJ423">
        <f t="shared" ref="AJ423" si="5491">AA423-AD423-AG423</f>
        <v>25</v>
      </c>
      <c r="AK423">
        <f t="shared" ref="AK423" si="5492">AB423-AE423-AH423</f>
        <v>245</v>
      </c>
      <c r="AL423">
        <v>2</v>
      </c>
      <c r="AM423">
        <v>2</v>
      </c>
      <c r="AN423">
        <v>14</v>
      </c>
      <c r="AS423">
        <f t="shared" ref="AS423" si="5493">BM423-BM422</f>
        <v>11539</v>
      </c>
      <c r="AT423">
        <f t="shared" ref="AT423" si="5494">BN423-BN422</f>
        <v>370</v>
      </c>
      <c r="AU423">
        <f t="shared" ref="AU423" si="5495">AT423/AS423</f>
        <v>3.2065170292053038E-2</v>
      </c>
      <c r="AV423">
        <f t="shared" ref="AV423" si="5496">BU423-BU422</f>
        <v>134</v>
      </c>
      <c r="AW423">
        <f t="shared" ref="AW423" si="5497">BV423-BV422</f>
        <v>2</v>
      </c>
      <c r="AX423">
        <f t="shared" ref="AX423" si="5498">CK423-CK422</f>
        <v>581</v>
      </c>
      <c r="AY423">
        <f t="shared" ref="AY423" si="5499">CL423-CL422</f>
        <v>4</v>
      </c>
      <c r="AZ423">
        <f t="shared" ref="AZ423" si="5500">CC423-CC422</f>
        <v>39</v>
      </c>
      <c r="BA423">
        <f t="shared" ref="BA423" si="5501">CD423-CD422</f>
        <v>1</v>
      </c>
      <c r="BB423">
        <f t="shared" ref="BB423" si="5502">AW423/AV423</f>
        <v>1.4925373134328358E-2</v>
      </c>
      <c r="BC423">
        <f t="shared" ref="BC423" si="5503">AY423/AX423</f>
        <v>6.8846815834767644E-3</v>
      </c>
      <c r="BD423">
        <f t="shared" si="3674"/>
        <v>2.564102564102564E-2</v>
      </c>
      <c r="BE423">
        <f t="shared" ref="BE423" si="5504">SUM(AT417:AT423)/SUM(AS417:AS423)</f>
        <v>3.4072985099768763E-2</v>
      </c>
      <c r="BF423">
        <f t="shared" ref="BF423" si="5505">SUM(AT410:AT423)/SUM(AS410:AS423)</f>
        <v>3.6016198239911923E-2</v>
      </c>
      <c r="BG423">
        <f t="shared" ref="BG423" si="5506">SUM(AW417:AW423)/SUM(AV417:AV423)</f>
        <v>3.1135531135531136E-2</v>
      </c>
      <c r="BH423">
        <f t="shared" ref="BH423" si="5507">SUM(AY417:AY423)/SUM(AX417:AX423)</f>
        <v>1.5595757953836557E-2</v>
      </c>
      <c r="BI423">
        <f t="shared" ref="BI423" si="550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0">
        <v>304134</v>
      </c>
      <c r="BR423" s="20">
        <v>64592</v>
      </c>
      <c r="BS423" s="21">
        <f t="shared" si="4946"/>
        <v>1735540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0">
        <v>2194</v>
      </c>
      <c r="BZ423" s="20">
        <v>648</v>
      </c>
      <c r="CA423" s="21">
        <f t="shared" si="4947"/>
        <v>12723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0">
        <v>1189</v>
      </c>
      <c r="CH423" s="20">
        <v>459</v>
      </c>
      <c r="CI423" s="21">
        <f t="shared" si="4948"/>
        <v>7323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0">
        <v>14945</v>
      </c>
      <c r="CP423" s="20">
        <v>859</v>
      </c>
      <c r="CQ423" s="21">
        <f t="shared" si="4949"/>
        <v>72807</v>
      </c>
      <c r="CR423" s="21">
        <f t="shared" si="5167"/>
        <v>15804</v>
      </c>
    </row>
    <row r="424" spans="1:96" x14ac:dyDescent="0.35">
      <c r="A424" s="14">
        <f t="shared" si="2761"/>
        <v>44330</v>
      </c>
      <c r="B424" s="9">
        <f t="shared" si="4914"/>
        <v>1737546</v>
      </c>
      <c r="C424">
        <f t="shared" ref="C424" si="5509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10">-(J424-J423)+L424</f>
        <v>2</v>
      </c>
      <c r="N424" s="7">
        <f t="shared" ref="N424" si="5511">B424-C424</f>
        <v>1368594</v>
      </c>
      <c r="O424" s="4">
        <f t="shared" ref="O424" si="5512">C424/B424</f>
        <v>0.21234085313424797</v>
      </c>
      <c r="R424">
        <f t="shared" ref="R424" si="5513">C424-C423</f>
        <v>226</v>
      </c>
      <c r="S424">
        <f t="shared" ref="S424" si="5514">N424-N423</f>
        <v>1780</v>
      </c>
      <c r="T424" s="8">
        <f t="shared" ref="T424" si="5515">R424/V424</f>
        <v>0.11266201395812563</v>
      </c>
      <c r="U424" s="8">
        <f t="shared" ref="U424" si="5516">SUM(R418:R424)/SUM(V418:V424)</f>
        <v>0.1334480952024549</v>
      </c>
      <c r="V424">
        <f t="shared" ref="V424" si="5517">B424-B423</f>
        <v>2006</v>
      </c>
      <c r="W424">
        <f t="shared" ref="W424" si="5518">C424-D424-E424</f>
        <v>8853</v>
      </c>
      <c r="X424" s="3">
        <f t="shared" ref="X424" si="5519">F424/W424</f>
        <v>1.705636507398622E-2</v>
      </c>
      <c r="Y424">
        <f t="shared" ref="Y424" si="5520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21">Z424-AC424-AF424</f>
        <v>50</v>
      </c>
      <c r="AJ424">
        <f t="shared" ref="AJ424" si="5522">AA424-AD424-AG424</f>
        <v>26</v>
      </c>
      <c r="AK424">
        <f t="shared" ref="AK424" si="5523">AB424-AE424-AH424</f>
        <v>239</v>
      </c>
      <c r="AL424">
        <v>3</v>
      </c>
      <c r="AM424">
        <v>3</v>
      </c>
      <c r="AN424">
        <v>9</v>
      </c>
      <c r="AS424">
        <f t="shared" ref="AS424" si="5524">BM424-BM423</f>
        <v>10476</v>
      </c>
      <c r="AT424">
        <f t="shared" ref="AT424" si="5525">BN424-BN423</f>
        <v>249</v>
      </c>
      <c r="AU424">
        <f t="shared" ref="AU424" si="5526">AT424/AS424</f>
        <v>2.3768613974799541E-2</v>
      </c>
      <c r="AV424">
        <f t="shared" ref="AV424" si="5527">BU424-BU423</f>
        <v>216</v>
      </c>
      <c r="AW424">
        <f t="shared" ref="AW424" si="5528">BV424-BV423</f>
        <v>6</v>
      </c>
      <c r="AX424">
        <f t="shared" ref="AX424" si="5529">CK424-CK423</f>
        <v>429</v>
      </c>
      <c r="AY424">
        <f t="shared" ref="AY424" si="5530">CL424-CL423</f>
        <v>19</v>
      </c>
      <c r="AZ424">
        <f t="shared" ref="AZ424" si="5531">CC424-CC423</f>
        <v>82</v>
      </c>
      <c r="BA424">
        <f t="shared" ref="BA424" si="5532">CD424-CD423</f>
        <v>1</v>
      </c>
      <c r="BB424">
        <f t="shared" ref="BB424" si="5533">AW424/AV424</f>
        <v>2.7777777777777776E-2</v>
      </c>
      <c r="BC424">
        <f t="shared" ref="BC424" si="5534">AY424/AX424</f>
        <v>4.4289044289044288E-2</v>
      </c>
      <c r="BD424">
        <f t="shared" si="3674"/>
        <v>1.2195121951219513E-2</v>
      </c>
      <c r="BE424">
        <f t="shared" ref="BE424" si="5535">SUM(AT418:AT424)/SUM(AS418:AS424)</f>
        <v>3.143464901914441E-2</v>
      </c>
      <c r="BF424">
        <f t="shared" ref="BF424" si="5536">SUM(AT411:AT424)/SUM(AS411:AS424)</f>
        <v>3.5110446027739932E-2</v>
      </c>
      <c r="BG424">
        <f t="shared" ref="BG424" si="5537">SUM(AW418:AW424)/SUM(AV418:AV424)</f>
        <v>2.7734976887519261E-2</v>
      </c>
      <c r="BH424">
        <f t="shared" ref="BH424" si="5538">SUM(AY418:AY424)/SUM(AX418:AX424)</f>
        <v>1.9261637239165328E-2</v>
      </c>
      <c r="BI424">
        <f t="shared" ref="BI424" si="5539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0">
        <v>304323</v>
      </c>
      <c r="BR424" s="20">
        <v>64629</v>
      </c>
      <c r="BS424" s="21">
        <f t="shared" si="4946"/>
        <v>1737546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0">
        <v>2196</v>
      </c>
      <c r="BZ424" s="20">
        <v>650</v>
      </c>
      <c r="CA424" s="21">
        <f t="shared" si="4947"/>
        <v>12737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0">
        <v>1189</v>
      </c>
      <c r="CH424" s="20">
        <v>460</v>
      </c>
      <c r="CI424" s="21">
        <f t="shared" si="4948"/>
        <v>7329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0">
        <v>14952</v>
      </c>
      <c r="CP424" s="20">
        <v>859</v>
      </c>
      <c r="CQ424" s="21">
        <f t="shared" si="4949"/>
        <v>72879</v>
      </c>
      <c r="CR424" s="21">
        <f t="shared" si="5167"/>
        <v>15811</v>
      </c>
    </row>
    <row r="425" spans="1:96" x14ac:dyDescent="0.35">
      <c r="A425" s="14">
        <f t="shared" si="2761"/>
        <v>44331</v>
      </c>
      <c r="B425" s="9">
        <f t="shared" si="4914"/>
        <v>1739861</v>
      </c>
      <c r="C425">
        <f t="shared" ref="C425" si="554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541">-(J425-J424)+L425</f>
        <v>7</v>
      </c>
      <c r="N425" s="7">
        <f t="shared" ref="N425" si="5542">B425-C425</f>
        <v>1370642</v>
      </c>
      <c r="O425" s="4">
        <f t="shared" ref="O425" si="5543">C425/B425</f>
        <v>0.21221178013645917</v>
      </c>
      <c r="R425">
        <f t="shared" ref="R425" si="5544">C425-C424</f>
        <v>267</v>
      </c>
      <c r="S425">
        <f t="shared" ref="S425" si="5545">N425-N424</f>
        <v>2048</v>
      </c>
      <c r="T425" s="8">
        <f t="shared" ref="T425" si="5546">R425/V425</f>
        <v>0.11533477321814255</v>
      </c>
      <c r="U425" s="8">
        <f t="shared" ref="U425" si="5547">SUM(R419:R425)/SUM(V419:V425)</f>
        <v>0.1268510123904503</v>
      </c>
      <c r="V425">
        <f t="shared" ref="V425" si="5548">B425-B424</f>
        <v>2315</v>
      </c>
      <c r="W425">
        <f t="shared" ref="W425" si="5549">C425-D425-E425</f>
        <v>8690</v>
      </c>
      <c r="X425" s="3">
        <f t="shared" ref="X425" si="5550">F425/W425</f>
        <v>1.6915995397008055E-2</v>
      </c>
      <c r="Y425">
        <f t="shared" ref="Y425" si="555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552">Z425-AC425-AF425</f>
        <v>54</v>
      </c>
      <c r="AJ425">
        <f t="shared" ref="AJ425" si="5553">AA425-AD425-AG425</f>
        <v>27</v>
      </c>
      <c r="AK425">
        <f t="shared" ref="AK425" si="5554">AB425-AE425-AH425</f>
        <v>233</v>
      </c>
      <c r="AL425">
        <v>3</v>
      </c>
      <c r="AM425">
        <v>3</v>
      </c>
      <c r="AN425">
        <v>7</v>
      </c>
      <c r="AS425">
        <f t="shared" ref="AS425" si="5555">BM425-BM424</f>
        <v>12236</v>
      </c>
      <c r="AT425">
        <f t="shared" ref="AT425" si="5556">BN425-BN424</f>
        <v>290</v>
      </c>
      <c r="AU425">
        <f t="shared" ref="AU425" si="5557">AT425/AS425</f>
        <v>2.3700555737169008E-2</v>
      </c>
      <c r="AV425">
        <f t="shared" ref="AV425" si="5558">BU425-BU424</f>
        <v>98</v>
      </c>
      <c r="AW425">
        <f t="shared" ref="AW425" si="5559">BV425-BV424</f>
        <v>3</v>
      </c>
      <c r="AX425">
        <f t="shared" ref="AX425" si="5560">CK425-CK424</f>
        <v>439</v>
      </c>
      <c r="AY425">
        <f t="shared" ref="AY425" si="5561">CL425-CL424</f>
        <v>12</v>
      </c>
      <c r="AZ425">
        <f t="shared" ref="AZ425" si="5562">CC425-CC424</f>
        <v>113</v>
      </c>
      <c r="BA425">
        <f t="shared" ref="BA425" si="5563">CD425-CD424</f>
        <v>1</v>
      </c>
      <c r="BB425">
        <f t="shared" ref="BB425" si="5564">AW425/AV425</f>
        <v>3.0612244897959183E-2</v>
      </c>
      <c r="BC425">
        <f t="shared" ref="BC425" si="5565">AY425/AX425</f>
        <v>2.7334851936218679E-2</v>
      </c>
      <c r="BD425">
        <f t="shared" si="3674"/>
        <v>8.8495575221238937E-3</v>
      </c>
      <c r="BE425">
        <f t="shared" ref="BE425" si="5566">SUM(AT419:AT425)/SUM(AS419:AS425)</f>
        <v>3.0178525393142561E-2</v>
      </c>
      <c r="BF425">
        <f t="shared" ref="BF425" si="5567">SUM(AT412:AT425)/SUM(AS412:AS425)</f>
        <v>3.4069123341441424E-2</v>
      </c>
      <c r="BG425">
        <f t="shared" ref="BG425" si="5568">SUM(AW419:AW425)/SUM(AV419:AV425)</f>
        <v>2.8963414634146343E-2</v>
      </c>
      <c r="BH425">
        <f t="shared" ref="BH425" si="5569">SUM(AY419:AY425)/SUM(AX419:AX425)</f>
        <v>2.032655781406198E-2</v>
      </c>
      <c r="BI425">
        <f t="shared" ref="BI425" si="557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0">
        <v>304533</v>
      </c>
      <c r="BR425" s="20">
        <v>64686</v>
      </c>
      <c r="BS425" s="21">
        <f t="shared" si="4946"/>
        <v>1739861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0">
        <v>2197</v>
      </c>
      <c r="BZ425" s="20">
        <v>650</v>
      </c>
      <c r="CA425" s="21">
        <f t="shared" si="4947"/>
        <v>12750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0">
        <v>1190</v>
      </c>
      <c r="CH425" s="20">
        <v>460</v>
      </c>
      <c r="CI425" s="21">
        <f t="shared" si="4948"/>
        <v>7345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0">
        <v>14964</v>
      </c>
      <c r="CP425" s="20">
        <v>859</v>
      </c>
      <c r="CQ425" s="21">
        <f t="shared" si="4949"/>
        <v>72990</v>
      </c>
      <c r="CR425" s="21">
        <f t="shared" si="5167"/>
        <v>15823</v>
      </c>
    </row>
    <row r="426" spans="1:96" x14ac:dyDescent="0.35">
      <c r="A426" s="14">
        <f t="shared" si="2761"/>
        <v>44332</v>
      </c>
      <c r="B426" s="9">
        <f t="shared" si="4914"/>
        <v>1741136</v>
      </c>
      <c r="C426">
        <f t="shared" ref="C426" si="5571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572">-(J426-J425)+L426</f>
        <v>7</v>
      </c>
      <c r="N426" s="7">
        <f t="shared" ref="N426" si="5573">B426-C426</f>
        <v>1371781</v>
      </c>
      <c r="O426" s="4">
        <f t="shared" ref="O426" si="5574">C426/B426</f>
        <v>0.21213449150439712</v>
      </c>
      <c r="R426">
        <f t="shared" ref="R426" si="5575">C426-C425</f>
        <v>136</v>
      </c>
      <c r="S426">
        <f t="shared" ref="S426" si="5576">N426-N425</f>
        <v>1139</v>
      </c>
      <c r="T426" s="8">
        <f t="shared" ref="T426" si="5577">R426/V426</f>
        <v>0.10666666666666667</v>
      </c>
      <c r="U426" s="8">
        <f t="shared" ref="U426" si="5578">SUM(R420:R426)/SUM(V420:V426)</f>
        <v>0.12472762792095575</v>
      </c>
      <c r="V426">
        <f t="shared" ref="V426" si="5579">B426-B425</f>
        <v>1275</v>
      </c>
      <c r="W426">
        <f t="shared" ref="W426" si="5580">C426-D426-E426</f>
        <v>8591</v>
      </c>
      <c r="X426" s="3">
        <f t="shared" ref="X426" si="5581">F426/W426</f>
        <v>1.687812827377488E-2</v>
      </c>
      <c r="Y426">
        <f t="shared" ref="Y426" si="5582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583">Z426-AC426-AF426</f>
        <v>52</v>
      </c>
      <c r="AJ426">
        <f t="shared" ref="AJ426" si="5584">AA426-AD426-AG426</f>
        <v>28</v>
      </c>
      <c r="AK426">
        <f t="shared" ref="AK426" si="5585">AB426-AE426-AH426</f>
        <v>236</v>
      </c>
      <c r="AL426">
        <v>3</v>
      </c>
      <c r="AM426">
        <v>3</v>
      </c>
      <c r="AN426">
        <v>7</v>
      </c>
      <c r="AS426">
        <f t="shared" ref="AS426" si="5586">BM426-BM425</f>
        <v>4201</v>
      </c>
      <c r="AT426">
        <f t="shared" ref="AT426" si="5587">BN426-BN425</f>
        <v>150</v>
      </c>
      <c r="AU426">
        <f t="shared" ref="AU426" si="5588">AT426/AS426</f>
        <v>3.5705784337062604E-2</v>
      </c>
      <c r="AV426">
        <f t="shared" ref="AV426" si="5589">BU426-BU425</f>
        <v>17</v>
      </c>
      <c r="AW426">
        <f t="shared" ref="AW426" si="5590">BV426-BV425</f>
        <v>-3</v>
      </c>
      <c r="AX426">
        <f t="shared" ref="AX426" si="5591">CK426-CK425</f>
        <v>164</v>
      </c>
      <c r="AY426">
        <f t="shared" ref="AY426" si="5592">CL426-CL425</f>
        <v>-1</v>
      </c>
      <c r="AZ426">
        <f t="shared" ref="AZ426" si="5593">CC426-CC425</f>
        <v>13</v>
      </c>
      <c r="BA426">
        <f t="shared" ref="BA426" si="5594">CD426-CD425</f>
        <v>3</v>
      </c>
      <c r="BB426">
        <f t="shared" ref="BB426" si="5595">AW426/AV426</f>
        <v>-0.17647058823529413</v>
      </c>
      <c r="BC426">
        <f t="shared" ref="BC426" si="5596">AY426/AX426</f>
        <v>-6.0975609756097563E-3</v>
      </c>
      <c r="BD426">
        <f t="shared" si="3674"/>
        <v>0.23076923076923078</v>
      </c>
      <c r="BE426">
        <f t="shared" ref="BE426" si="5597">SUM(AT420:AT426)/SUM(AS420:AS426)</f>
        <v>3.0496994052924113E-2</v>
      </c>
      <c r="BF426">
        <f t="shared" ref="BF426" si="5598">SUM(AT413:AT426)/SUM(AS413:AS426)</f>
        <v>3.2803104675420296E-2</v>
      </c>
      <c r="BG426">
        <f t="shared" ref="BG426" si="5599">SUM(AW420:AW426)/SUM(AV420:AV426)</f>
        <v>2.4427480916030534E-2</v>
      </c>
      <c r="BH426">
        <f t="shared" ref="BH426" si="5600">SUM(AY420:AY426)/SUM(AX420:AX426)</f>
        <v>2.2406639004149378E-2</v>
      </c>
      <c r="BI426">
        <f t="shared" ref="BI426" si="5601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0">
        <v>304646</v>
      </c>
      <c r="BR426" s="20">
        <v>64709</v>
      </c>
      <c r="BS426" s="21">
        <f t="shared" si="4946"/>
        <v>1741136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0">
        <v>2200</v>
      </c>
      <c r="BZ426" s="20">
        <v>650</v>
      </c>
      <c r="CA426" s="21">
        <f t="shared" si="4947"/>
        <v>12754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0">
        <v>1190</v>
      </c>
      <c r="CH426" s="20">
        <v>460</v>
      </c>
      <c r="CI426" s="21">
        <f t="shared" si="4948"/>
        <v>7348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0">
        <v>14966</v>
      </c>
      <c r="CP426" s="20">
        <v>859</v>
      </c>
      <c r="CQ426" s="21">
        <f t="shared" si="4949"/>
        <v>73037</v>
      </c>
      <c r="CR426" s="21">
        <f t="shared" si="5167"/>
        <v>15825</v>
      </c>
    </row>
    <row r="427" spans="1:96" x14ac:dyDescent="0.35">
      <c r="A427" s="14">
        <f t="shared" si="2761"/>
        <v>44333</v>
      </c>
      <c r="B427" s="9">
        <f t="shared" si="4914"/>
        <v>1741776</v>
      </c>
      <c r="C427">
        <f t="shared" ref="C427" si="5602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03">-(J427-J426)+L427</f>
        <v>8</v>
      </c>
      <c r="N427" s="7">
        <f t="shared" ref="N427" si="5604">B427-C427</f>
        <v>1372344</v>
      </c>
      <c r="O427" s="4">
        <f t="shared" ref="O427" si="5605">C427/B427</f>
        <v>0.21210075233554718</v>
      </c>
      <c r="R427">
        <f t="shared" ref="R427" si="5606">C427-C426</f>
        <v>77</v>
      </c>
      <c r="S427">
        <f t="shared" ref="S427" si="5607">N427-N426</f>
        <v>563</v>
      </c>
      <c r="T427" s="8">
        <f t="shared" ref="T427" si="5608">R427/V427</f>
        <v>0.1203125</v>
      </c>
      <c r="U427" s="8">
        <f t="shared" ref="U427" si="5609">SUM(R421:R427)/SUM(V421:V427)</f>
        <v>0.12597353497164462</v>
      </c>
      <c r="V427">
        <f t="shared" ref="V427" si="5610">B427-B426</f>
        <v>640</v>
      </c>
      <c r="W427">
        <f t="shared" ref="W427" si="5611">C427-D427-E427</f>
        <v>8476</v>
      </c>
      <c r="X427" s="3">
        <f t="shared" ref="X427" si="5612">F427/W427</f>
        <v>1.6163284568192545E-2</v>
      </c>
      <c r="Y427">
        <f t="shared" ref="Y427" si="5613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14">Z427-AC427-AF427</f>
        <v>54</v>
      </c>
      <c r="AJ427">
        <f t="shared" ref="AJ427" si="5615">AA427-AD427-AG427</f>
        <v>28</v>
      </c>
      <c r="AK427">
        <f t="shared" ref="AK427" si="5616">AB427-AE427-AH427</f>
        <v>235</v>
      </c>
      <c r="AL427">
        <v>3</v>
      </c>
      <c r="AM427">
        <v>3</v>
      </c>
      <c r="AN427">
        <v>7</v>
      </c>
      <c r="AS427">
        <f t="shared" ref="AS427" si="5617">BM427-BM426</f>
        <v>2104</v>
      </c>
      <c r="AT427">
        <f t="shared" ref="AT427" si="5618">BN427-BN426</f>
        <v>62</v>
      </c>
      <c r="AU427">
        <f t="shared" ref="AU427" si="5619">AT427/AS427</f>
        <v>2.9467680608365018E-2</v>
      </c>
      <c r="AV427">
        <f t="shared" ref="AV427" si="5620">BU427-BU426</f>
        <v>4</v>
      </c>
      <c r="AW427">
        <f t="shared" ref="AW427" si="5621">BV427-BV426</f>
        <v>0</v>
      </c>
      <c r="AX427">
        <f t="shared" ref="AX427" si="5622">CK427-CK426</f>
        <v>54</v>
      </c>
      <c r="AY427">
        <f t="shared" ref="AY427" si="5623">CL427-CL426</f>
        <v>0</v>
      </c>
      <c r="AZ427">
        <f t="shared" ref="AZ427" si="5624">CC427-CC426</f>
        <v>2</v>
      </c>
      <c r="BA427">
        <f t="shared" ref="BA427" si="5625">CD427-CD426</f>
        <v>0</v>
      </c>
      <c r="BB427">
        <f t="shared" ref="BB427" si="5626">AW427/AV427</f>
        <v>0</v>
      </c>
      <c r="BC427">
        <f t="shared" ref="BC427" si="5627">AY427/AX427</f>
        <v>0</v>
      </c>
      <c r="BD427">
        <f t="shared" si="3674"/>
        <v>0</v>
      </c>
      <c r="BE427">
        <f t="shared" ref="BE427" si="5628">SUM(AT421:AT427)/SUM(AS421:AS427)</f>
        <v>2.953758071599356E-2</v>
      </c>
      <c r="BF427">
        <f t="shared" ref="BF427" si="5629">SUM(AT414:AT427)/SUM(AS414:AS427)</f>
        <v>3.2384275985056957E-2</v>
      </c>
      <c r="BG427">
        <f t="shared" ref="BG427" si="5630">SUM(AW421:AW427)/SUM(AV421:AV427)</f>
        <v>2.1472392638036811E-2</v>
      </c>
      <c r="BH427">
        <f t="shared" ref="BH427" si="5631">SUM(AY421:AY427)/SUM(AX421:AX427)</f>
        <v>1.9970414201183433E-2</v>
      </c>
      <c r="BI427">
        <f t="shared" ref="BI427" si="5632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0">
        <v>304718</v>
      </c>
      <c r="BR427" s="20">
        <v>64714</v>
      </c>
      <c r="BS427" s="21">
        <f t="shared" si="4946"/>
        <v>1741776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0">
        <v>2201</v>
      </c>
      <c r="BZ427" s="20">
        <v>650</v>
      </c>
      <c r="CA427" s="21">
        <f t="shared" si="4947"/>
        <v>12756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0">
        <v>1190</v>
      </c>
      <c r="CH427" s="20">
        <v>460</v>
      </c>
      <c r="CI427" s="21">
        <f t="shared" si="4948"/>
        <v>7348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0">
        <v>14965</v>
      </c>
      <c r="CP427" s="20">
        <v>859</v>
      </c>
      <c r="CQ427" s="21">
        <f t="shared" si="4949"/>
        <v>73052</v>
      </c>
      <c r="CR427" s="21">
        <f t="shared" si="5167"/>
        <v>15824</v>
      </c>
    </row>
    <row r="428" spans="1:96" x14ac:dyDescent="0.35">
      <c r="A428" s="14">
        <f t="shared" si="2761"/>
        <v>44334</v>
      </c>
      <c r="B428" s="9">
        <f t="shared" si="4914"/>
        <v>1743545</v>
      </c>
      <c r="C428">
        <f t="shared" ref="C428" si="5633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634">-(J428-J427)+L428</f>
        <v>-1</v>
      </c>
      <c r="N428" s="7">
        <f t="shared" ref="N428" si="5635">B428-C428</f>
        <v>1373953</v>
      </c>
      <c r="O428" s="4">
        <f t="shared" ref="O428" si="5636">C428/B428</f>
        <v>0.211977322065103</v>
      </c>
      <c r="R428">
        <f t="shared" ref="R428" si="5637">C428-C427</f>
        <v>160</v>
      </c>
      <c r="S428">
        <f t="shared" ref="S428" si="5638">N428-N427</f>
        <v>1609</v>
      </c>
      <c r="T428" s="8">
        <f t="shared" ref="T428" si="5639">R428/V428</f>
        <v>9.0446579988694181E-2</v>
      </c>
      <c r="U428" s="8">
        <f t="shared" ref="U428" si="5640">SUM(R422:R428)/SUM(V422:V428)</f>
        <v>0.12236088219135076</v>
      </c>
      <c r="V428">
        <f t="shared" ref="V428" si="5641">B428-B427</f>
        <v>1769</v>
      </c>
      <c r="W428">
        <f t="shared" ref="W428" si="5642">C428-D428-E428</f>
        <v>7988</v>
      </c>
      <c r="X428" s="3">
        <f t="shared" ref="X428" si="5643">F428/W428</f>
        <v>1.7776664997496243E-2</v>
      </c>
      <c r="Y428">
        <f t="shared" ref="Y428" si="5644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645">Z428-AC428-AF428</f>
        <v>53</v>
      </c>
      <c r="AJ428">
        <f t="shared" ref="AJ428" si="5646">AA428-AD428-AG428</f>
        <v>28</v>
      </c>
      <c r="AK428">
        <f t="shared" ref="AK428" si="5647">AB428-AE428-AH428</f>
        <v>215</v>
      </c>
      <c r="AL428">
        <v>1</v>
      </c>
      <c r="AM428">
        <v>1</v>
      </c>
      <c r="AN428">
        <v>9</v>
      </c>
      <c r="AS428">
        <f t="shared" ref="AS428" si="5648">BM428-BM427</f>
        <v>7963</v>
      </c>
      <c r="AT428">
        <f t="shared" ref="AT428" si="5649">BN428-BN427</f>
        <v>197</v>
      </c>
      <c r="AU428">
        <f t="shared" ref="AU428" si="5650">AT428/AS428</f>
        <v>2.4739419816652015E-2</v>
      </c>
      <c r="AV428">
        <f t="shared" ref="AV428" si="5651">BU428-BU427</f>
        <v>97</v>
      </c>
      <c r="AW428">
        <f t="shared" ref="AW428" si="5652">BV428-BV427</f>
        <v>6</v>
      </c>
      <c r="AX428">
        <f t="shared" ref="AX428" si="5653">CK428-CK427</f>
        <v>441</v>
      </c>
      <c r="AY428">
        <f t="shared" ref="AY428" si="5654">CL428-CL427</f>
        <v>4</v>
      </c>
      <c r="AZ428">
        <f t="shared" ref="AZ428" si="5655">CC428-CC427</f>
        <v>36</v>
      </c>
      <c r="BA428">
        <f t="shared" ref="BA428" si="5656">CD428-CD427</f>
        <v>0</v>
      </c>
      <c r="BB428">
        <f t="shared" ref="BB428" si="5657">AW428/AV428</f>
        <v>6.1855670103092786E-2</v>
      </c>
      <c r="BC428">
        <f t="shared" ref="BC428" si="5658">AY428/AX428</f>
        <v>9.0702947845804991E-3</v>
      </c>
      <c r="BD428">
        <f t="shared" ref="BD428:BD459" si="5659">BA428/AZ428</f>
        <v>0</v>
      </c>
      <c r="BE428">
        <f t="shared" ref="BE428" si="5660">SUM(AT422:AT428)/SUM(AS422:AS428)</f>
        <v>2.8991807390068552E-2</v>
      </c>
      <c r="BF428">
        <f t="shared" ref="BF428" si="5661">SUM(AT415:AT428)/SUM(AS415:AS428)</f>
        <v>3.2089822528069543E-2</v>
      </c>
      <c r="BG428">
        <f t="shared" ref="BG428" si="5662">SUM(AW422:AW428)/SUM(AV422:AV428)</f>
        <v>2.3734177215189875E-2</v>
      </c>
      <c r="BH428">
        <f t="shared" ref="BH428" si="5663">SUM(AY422:AY428)/SUM(AX422:AX428)</f>
        <v>1.9428571428571427E-2</v>
      </c>
      <c r="BI428">
        <f t="shared" ref="BI428" si="5664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0">
        <v>304835</v>
      </c>
      <c r="BR428" s="20">
        <v>64757</v>
      </c>
      <c r="BS428" s="21">
        <f t="shared" si="4946"/>
        <v>1743545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0">
        <v>2201</v>
      </c>
      <c r="BZ428" s="20">
        <v>651</v>
      </c>
      <c r="CA428" s="21">
        <f t="shared" si="4947"/>
        <v>12765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0">
        <v>1191</v>
      </c>
      <c r="CH428" s="20">
        <v>461</v>
      </c>
      <c r="CI428" s="21">
        <f t="shared" si="4948"/>
        <v>7356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0">
        <v>14972</v>
      </c>
      <c r="CP428" s="20">
        <v>860</v>
      </c>
      <c r="CQ428" s="21">
        <f t="shared" si="4949"/>
        <v>73132</v>
      </c>
      <c r="CR428" s="21">
        <f t="shared" si="5167"/>
        <v>15832</v>
      </c>
    </row>
    <row r="429" spans="1:96" x14ac:dyDescent="0.35">
      <c r="A429" s="14">
        <f t="shared" si="2761"/>
        <v>44335</v>
      </c>
      <c r="B429" s="9">
        <f t="shared" si="4914"/>
        <v>1743888</v>
      </c>
      <c r="C429">
        <f t="shared" ref="C429" si="566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666">-(J429-J428)+L429</f>
        <v>4</v>
      </c>
      <c r="N429" s="7">
        <f t="shared" ref="N429" si="5667">B429-C429</f>
        <v>1374250</v>
      </c>
      <c r="O429" s="4">
        <f t="shared" ref="O429" si="5668">C429/B429</f>
        <v>0.21196200673437743</v>
      </c>
      <c r="R429">
        <f t="shared" ref="R429" si="5669">C429-C428</f>
        <v>46</v>
      </c>
      <c r="S429">
        <f t="shared" ref="S429" si="5670">N429-N428</f>
        <v>297</v>
      </c>
      <c r="T429" s="8">
        <f t="shared" ref="T429" si="5671">R429/V429</f>
        <v>0.13411078717201166</v>
      </c>
      <c r="U429" s="8">
        <f t="shared" ref="U429" si="5672">SUM(R423:R429)/SUM(V423:V429)</f>
        <v>0.11618334892422826</v>
      </c>
      <c r="V429">
        <f t="shared" ref="V429" si="5673">B429-B428</f>
        <v>343</v>
      </c>
      <c r="W429">
        <f t="shared" ref="W429" si="5674">C429-D429-E429</f>
        <v>7503</v>
      </c>
      <c r="X429" s="3">
        <f t="shared" ref="X429" si="5675">F429/W429</f>
        <v>1.9325603092096494E-2</v>
      </c>
      <c r="Y429">
        <f t="shared" ref="Y429" si="567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677">Z429-AC429-AF429</f>
        <v>54</v>
      </c>
      <c r="AJ429">
        <f t="shared" ref="AJ429" si="5678">AA429-AD429-AG429</f>
        <v>29</v>
      </c>
      <c r="AK429">
        <f t="shared" ref="AK429" si="5679">AB429-AE429-AH429</f>
        <v>214</v>
      </c>
      <c r="AL429">
        <v>1</v>
      </c>
      <c r="AM429">
        <v>1</v>
      </c>
      <c r="AN429">
        <v>11</v>
      </c>
      <c r="AS429">
        <f t="shared" ref="AS429" si="5680">BM429-BM428</f>
        <v>2271</v>
      </c>
      <c r="AT429">
        <f t="shared" ref="AT429" si="5681">BN429-BN428</f>
        <v>43</v>
      </c>
      <c r="AU429">
        <f t="shared" ref="AU429" si="5682">AT429/AS429</f>
        <v>1.8934390136503741E-2</v>
      </c>
      <c r="AV429">
        <f t="shared" ref="AV429" si="5683">BU429-BU428</f>
        <v>74</v>
      </c>
      <c r="AW429">
        <f t="shared" ref="AW429" si="5684">BV429-BV428</f>
        <v>5</v>
      </c>
      <c r="AX429">
        <f t="shared" ref="AX429" si="5685">CK429-CK428</f>
        <v>280</v>
      </c>
      <c r="AY429">
        <f t="shared" ref="AY429" si="5686">CL429-CL428</f>
        <v>13</v>
      </c>
      <c r="AZ429">
        <f t="shared" ref="AZ429" si="5687">CC429-CC428</f>
        <v>39</v>
      </c>
      <c r="BA429">
        <f t="shared" ref="BA429" si="5688">CD429-CD428</f>
        <v>0</v>
      </c>
      <c r="BB429">
        <f t="shared" ref="BB429" si="5689">AW429/AV429</f>
        <v>6.7567567567567571E-2</v>
      </c>
      <c r="BC429">
        <f t="shared" ref="BC429" si="5690">AY429/AX429</f>
        <v>4.642857142857143E-2</v>
      </c>
      <c r="BD429">
        <f t="shared" si="5659"/>
        <v>0</v>
      </c>
      <c r="BE429">
        <f t="shared" ref="BE429" si="5691">SUM(AT423:AT429)/SUM(AS423:AS429)</f>
        <v>2.6796613506595787E-2</v>
      </c>
      <c r="BF429">
        <f t="shared" ref="BF429" si="5692">SUM(AT416:AT429)/SUM(AS416:AS429)</f>
        <v>3.1046803579475955E-2</v>
      </c>
      <c r="BG429">
        <f t="shared" ref="BG429" si="5693">SUM(AW423:AW429)/SUM(AV423:AV429)</f>
        <v>2.9687499999999999E-2</v>
      </c>
      <c r="BH429">
        <f t="shared" ref="BH429" si="5694">SUM(AY423:AY429)/SUM(AX423:AX429)</f>
        <v>2.1356783919597989E-2</v>
      </c>
      <c r="BI429">
        <f t="shared" ref="BI429" si="5695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0">
        <v>304868</v>
      </c>
      <c r="BR429" s="20">
        <v>64770</v>
      </c>
      <c r="BS429" s="21">
        <f t="shared" si="4946"/>
        <v>1743888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0">
        <v>2204</v>
      </c>
      <c r="BZ429" s="20">
        <v>652</v>
      </c>
      <c r="CA429" s="21">
        <f t="shared" si="4947"/>
        <v>12781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0">
        <v>1191</v>
      </c>
      <c r="CH429" s="20">
        <v>461</v>
      </c>
      <c r="CI429" s="21">
        <f t="shared" si="4948"/>
        <v>7362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0">
        <v>14980</v>
      </c>
      <c r="CP429" s="20">
        <v>860</v>
      </c>
      <c r="CQ429" s="21">
        <f t="shared" si="4949"/>
        <v>73182</v>
      </c>
      <c r="CR429" s="21">
        <f t="shared" si="5167"/>
        <v>15840</v>
      </c>
    </row>
    <row r="430" spans="1:96" x14ac:dyDescent="0.35">
      <c r="A430" s="14">
        <f t="shared" si="2761"/>
        <v>44336</v>
      </c>
      <c r="B430" s="9">
        <f t="shared" si="4914"/>
        <v>1745919</v>
      </c>
      <c r="C430">
        <f t="shared" ref="C430" si="5696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697">-(J430-J429)+L430</f>
        <v>7</v>
      </c>
      <c r="N430" s="7">
        <f t="shared" ref="N430" si="5698">B430-C430</f>
        <v>1375998</v>
      </c>
      <c r="O430" s="4">
        <f t="shared" ref="O430" si="5699">C430/B430</f>
        <v>0.21187752696430934</v>
      </c>
      <c r="R430">
        <f t="shared" ref="R430" si="5700">C430-C429</f>
        <v>283</v>
      </c>
      <c r="S430">
        <f t="shared" ref="S430" si="5701">N430-N429</f>
        <v>1748</v>
      </c>
      <c r="T430" s="8">
        <f t="shared" ref="T430" si="5702">R430/V430</f>
        <v>0.13934022648941408</v>
      </c>
      <c r="U430" s="8">
        <f t="shared" ref="U430" si="5703">SUM(R424:R430)/SUM(V424:V430)</f>
        <v>0.11513633298005588</v>
      </c>
      <c r="V430">
        <f t="shared" ref="V430" si="5704">B430-B429</f>
        <v>2031</v>
      </c>
      <c r="W430">
        <f t="shared" ref="W430" si="5705">C430-D430-E430</f>
        <v>7312</v>
      </c>
      <c r="X430" s="3">
        <f t="shared" ref="X430" si="5706">F430/W430</f>
        <v>1.9967177242888403E-2</v>
      </c>
      <c r="Y430">
        <f t="shared" ref="Y430" si="5707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08">Z430-AC430-AF430</f>
        <v>58</v>
      </c>
      <c r="AJ430">
        <f t="shared" ref="AJ430" si="5709">AA430-AD430-AG430</f>
        <v>29</v>
      </c>
      <c r="AK430">
        <f t="shared" ref="AK430" si="5710">AB430-AE430-AH430</f>
        <v>208</v>
      </c>
      <c r="AL430">
        <v>1</v>
      </c>
      <c r="AM430">
        <v>1</v>
      </c>
      <c r="AN430">
        <v>1</v>
      </c>
      <c r="AS430">
        <f t="shared" ref="AS430" si="5711">BM430-BM429</f>
        <v>9593</v>
      </c>
      <c r="AT430">
        <f t="shared" ref="AT430" si="5712">BN430-BN429</f>
        <v>322</v>
      </c>
      <c r="AU430">
        <f t="shared" ref="AU430" si="5713">AT430/AS430</f>
        <v>3.3566141978526011E-2</v>
      </c>
      <c r="AV430">
        <f t="shared" ref="AV430" si="5714">BU430-BU429</f>
        <v>94</v>
      </c>
      <c r="AW430">
        <f t="shared" ref="AW430" si="5715">BV430-BV429</f>
        <v>3</v>
      </c>
      <c r="AX430">
        <f t="shared" ref="AX430" si="5716">CK430-CK429</f>
        <v>417</v>
      </c>
      <c r="AY430">
        <f t="shared" ref="AY430" si="5717">CL430-CL429</f>
        <v>19</v>
      </c>
      <c r="AZ430">
        <f t="shared" ref="AZ430" si="5718">CC430-CC429</f>
        <v>61</v>
      </c>
      <c r="BA430">
        <f t="shared" ref="BA430" si="5719">CD430-CD429</f>
        <v>-1</v>
      </c>
      <c r="BB430">
        <f t="shared" ref="BB430" si="5720">AW430/AV430</f>
        <v>3.1914893617021274E-2</v>
      </c>
      <c r="BC430">
        <f t="shared" ref="BC430" si="5721">AY430/AX430</f>
        <v>4.5563549160671464E-2</v>
      </c>
      <c r="BD430">
        <f t="shared" si="5659"/>
        <v>-1.6393442622950821E-2</v>
      </c>
      <c r="BE430">
        <f t="shared" ref="BE430" si="5722">SUM(AT424:AT430)/SUM(AS424:AS430)</f>
        <v>2.6881500286626812E-2</v>
      </c>
      <c r="BF430">
        <f t="shared" ref="BF430" si="5723">SUM(AT417:AT430)/SUM(AS417:AS430)</f>
        <v>3.0995663410574269E-2</v>
      </c>
      <c r="BG430">
        <f t="shared" ref="BG430" si="5724">SUM(AW424:AW430)/SUM(AV424:AV430)</f>
        <v>3.3333333333333333E-2</v>
      </c>
      <c r="BH430">
        <f t="shared" ref="BH430" si="5725">SUM(AY424:AY430)/SUM(AX424:AX430)</f>
        <v>2.9676258992805755E-2</v>
      </c>
      <c r="BI430">
        <f t="shared" ref="BI430" si="5726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0">
        <v>305075</v>
      </c>
      <c r="BR430" s="20">
        <v>64846</v>
      </c>
      <c r="BS430" s="21">
        <f t="shared" si="4946"/>
        <v>1745919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0">
        <v>2206</v>
      </c>
      <c r="BZ430" s="20">
        <v>654</v>
      </c>
      <c r="CA430" s="21">
        <f t="shared" si="4947"/>
        <v>9803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0">
        <v>1191</v>
      </c>
      <c r="CH430" s="20">
        <v>461</v>
      </c>
      <c r="CI430" s="21">
        <f t="shared" si="4948"/>
        <v>7371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0">
        <v>14994</v>
      </c>
      <c r="CP430" s="20">
        <v>860</v>
      </c>
      <c r="CQ430" s="21">
        <f t="shared" si="4949"/>
        <v>73284</v>
      </c>
      <c r="CR430" s="21">
        <f t="shared" si="5167"/>
        <v>15854</v>
      </c>
    </row>
    <row r="431" spans="1:96" x14ac:dyDescent="0.35">
      <c r="A431" s="14">
        <f t="shared" si="2761"/>
        <v>44337</v>
      </c>
      <c r="B431" s="9">
        <f t="shared" si="4914"/>
        <v>1749246</v>
      </c>
      <c r="C431">
        <f t="shared" ref="C431" si="5727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728">-(J431-J430)+L431</f>
        <v>4</v>
      </c>
      <c r="N431" s="7">
        <f t="shared" ref="N431" si="5729">B431-C431</f>
        <v>1378962</v>
      </c>
      <c r="O431" s="4">
        <f t="shared" ref="O431" si="5730">C431/B431</f>
        <v>0.21168206187122909</v>
      </c>
      <c r="R431">
        <f t="shared" ref="R431" si="5731">C431-C430</f>
        <v>363</v>
      </c>
      <c r="S431">
        <f t="shared" ref="S431" si="5732">N431-N430</f>
        <v>2964</v>
      </c>
      <c r="T431" s="8">
        <f t="shared" ref="T431" si="5733">R431/V431</f>
        <v>0.109107303877367</v>
      </c>
      <c r="U431" s="8">
        <f t="shared" ref="U431" si="5734">SUM(R425:R431)/SUM(V425:V431)</f>
        <v>0.11384615384615385</v>
      </c>
      <c r="V431">
        <f t="shared" ref="V431" si="5735">B431-B430</f>
        <v>3327</v>
      </c>
      <c r="W431">
        <f t="shared" ref="W431" si="5736">C431-D431-E431</f>
        <v>7260</v>
      </c>
      <c r="X431" s="3">
        <f t="shared" ref="X431" si="5737">F431/W431</f>
        <v>1.955922865013774E-2</v>
      </c>
      <c r="Y431">
        <f t="shared" ref="Y431" si="5738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739">Z431-AC431-AF431</f>
        <v>57</v>
      </c>
      <c r="AJ431">
        <f t="shared" ref="AJ431" si="5740">AA431-AD431-AG431</f>
        <v>28</v>
      </c>
      <c r="AK431">
        <f t="shared" ref="AK431" si="5741">AB431-AE431-AH431</f>
        <v>209</v>
      </c>
      <c r="AL431">
        <v>1</v>
      </c>
      <c r="AM431">
        <v>1</v>
      </c>
      <c r="AN431">
        <v>3</v>
      </c>
      <c r="AS431">
        <f t="shared" ref="AS431" si="5742">BM431-BM430</f>
        <v>15363</v>
      </c>
      <c r="AT431">
        <f t="shared" ref="AT431" si="5743">BN431-BN430</f>
        <v>395</v>
      </c>
      <c r="AU431">
        <f t="shared" ref="AU431" si="5744">AT431/AS431</f>
        <v>2.5711124129401811E-2</v>
      </c>
      <c r="AV431">
        <f t="shared" ref="AV431" si="5745">BU431-BU430</f>
        <v>90</v>
      </c>
      <c r="AW431">
        <f t="shared" ref="AW431" si="5746">BV431-BV430</f>
        <v>-2</v>
      </c>
      <c r="AX431">
        <f t="shared" ref="AX431" si="5747">CK431-CK430</f>
        <v>242</v>
      </c>
      <c r="AY431">
        <f t="shared" ref="AY431" si="5748">CL431-CL430</f>
        <v>0</v>
      </c>
      <c r="AZ431">
        <f t="shared" ref="AZ431" si="5749">CC431-CC430</f>
        <v>20</v>
      </c>
      <c r="BA431">
        <f t="shared" ref="BA431" si="5750">CD431-CD430</f>
        <v>3</v>
      </c>
      <c r="BB431">
        <f t="shared" ref="BB431" si="5751">AW431/AV431</f>
        <v>-2.2222222222222223E-2</v>
      </c>
      <c r="BC431">
        <f t="shared" ref="BC431" si="5752">AY431/AX431</f>
        <v>0</v>
      </c>
      <c r="BD431">
        <f t="shared" si="5659"/>
        <v>0.15</v>
      </c>
      <c r="BE431">
        <f t="shared" ref="BE431" si="5753">SUM(AT425:AT431)/SUM(AS425:AS431)</f>
        <v>2.7153784593623793E-2</v>
      </c>
      <c r="BF431">
        <f t="shared" ref="BF431" si="5754">SUM(AT418:AT431)/SUM(AS418:AS431)</f>
        <v>2.9471995631250213E-2</v>
      </c>
      <c r="BG431">
        <f t="shared" ref="BG431" si="5755">SUM(AW425:AW431)/SUM(AV425:AV431)</f>
        <v>2.5316455696202531E-2</v>
      </c>
      <c r="BH431">
        <f t="shared" ref="BH431" si="5756">SUM(AY425:AY431)/SUM(AX425:AX431)</f>
        <v>2.3073146784486992E-2</v>
      </c>
      <c r="BI431">
        <f t="shared" ref="BI431" si="5757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0">
        <v>305334</v>
      </c>
      <c r="BR431" s="20">
        <v>64950</v>
      </c>
      <c r="BS431" s="21">
        <f t="shared" si="4946"/>
        <v>1749246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0">
        <v>2205</v>
      </c>
      <c r="BZ431" s="20">
        <v>654</v>
      </c>
      <c r="CA431" s="21">
        <f t="shared" si="4947"/>
        <v>12815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0">
        <v>1191</v>
      </c>
      <c r="CH431" s="20">
        <v>461</v>
      </c>
      <c r="CI431" s="21">
        <f t="shared" si="4948"/>
        <v>7377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0">
        <v>15000</v>
      </c>
      <c r="CP431" s="20">
        <v>860</v>
      </c>
      <c r="CQ431" s="21">
        <f t="shared" si="4949"/>
        <v>73337</v>
      </c>
      <c r="CR431" s="21">
        <f t="shared" si="5167"/>
        <v>15860</v>
      </c>
    </row>
    <row r="432" spans="1:96" x14ac:dyDescent="0.35">
      <c r="A432" s="14">
        <f t="shared" si="2761"/>
        <v>44338</v>
      </c>
      <c r="B432" s="9">
        <f t="shared" si="4914"/>
        <v>1751143</v>
      </c>
      <c r="C432">
        <f t="shared" ref="C432" si="5758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759">-(J432-J431)+L432</f>
        <v>9</v>
      </c>
      <c r="N432" s="7">
        <f t="shared" ref="N432" si="5760">B432-C432</f>
        <v>1380643</v>
      </c>
      <c r="O432" s="4">
        <f t="shared" ref="O432" si="5761">C432/B432</f>
        <v>0.21157609629824634</v>
      </c>
      <c r="R432">
        <f t="shared" ref="R432" si="5762">C432-C431</f>
        <v>216</v>
      </c>
      <c r="S432">
        <f t="shared" ref="S432" si="5763">N432-N431</f>
        <v>1681</v>
      </c>
      <c r="T432" s="8">
        <f t="shared" ref="T432" si="5764">R432/V432</f>
        <v>0.11386399578281498</v>
      </c>
      <c r="U432" s="8">
        <f t="shared" ref="U432" si="5765">SUM(R426:R432)/SUM(V426:V432)</f>
        <v>0.11354369792589966</v>
      </c>
      <c r="V432">
        <f t="shared" ref="V432" si="5766">B432-B431</f>
        <v>1897</v>
      </c>
      <c r="W432">
        <f t="shared" ref="W432" si="5767">C432-D432-E432</f>
        <v>7103</v>
      </c>
      <c r="X432" s="3">
        <f t="shared" ref="X432" si="5768">F432/W432</f>
        <v>1.8442911445867943E-2</v>
      </c>
      <c r="Y432">
        <f t="shared" ref="Y432" si="5769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770">Z432-AC432-AF432</f>
        <v>56</v>
      </c>
      <c r="AJ432">
        <f t="shared" ref="AJ432" si="5771">AA432-AD432-AG432</f>
        <v>28</v>
      </c>
      <c r="AK432">
        <f t="shared" ref="AK432" si="5772">AB432-AE432-AH432</f>
        <v>201</v>
      </c>
      <c r="AL432">
        <v>1</v>
      </c>
      <c r="AM432">
        <v>1</v>
      </c>
      <c r="AN432">
        <v>3</v>
      </c>
      <c r="AS432">
        <f t="shared" ref="AS432" si="5773">BM432-BM431</f>
        <v>10919</v>
      </c>
      <c r="AT432">
        <f t="shared" ref="AT432" si="5774">BN432-BN431</f>
        <v>249</v>
      </c>
      <c r="AU432">
        <f t="shared" ref="AU432" si="5775">AT432/AS432</f>
        <v>2.2804286106786337E-2</v>
      </c>
      <c r="AV432">
        <f t="shared" ref="AV432" si="5776">BU432-BU431</f>
        <v>70</v>
      </c>
      <c r="AW432">
        <f t="shared" ref="AW432" si="5777">BV432-BV431</f>
        <v>1</v>
      </c>
      <c r="AX432">
        <f t="shared" ref="AX432" si="5778">CK432-CK431</f>
        <v>31283</v>
      </c>
      <c r="AY432">
        <f t="shared" ref="AY432" si="5779">CL432-CL431</f>
        <v>15</v>
      </c>
      <c r="AZ432">
        <f t="shared" ref="AZ432" si="5780">CC432-CC431</f>
        <v>39</v>
      </c>
      <c r="BA432">
        <f t="shared" ref="BA432" si="5781">CD432-CD431</f>
        <v>0</v>
      </c>
      <c r="BB432">
        <f t="shared" ref="BB432" si="5782">AW432/AV432</f>
        <v>1.4285714285714285E-2</v>
      </c>
      <c r="BC432">
        <f t="shared" ref="BC432" si="5783">AY432/AX432</f>
        <v>4.7949365470063615E-4</v>
      </c>
      <c r="BD432">
        <f t="shared" si="5659"/>
        <v>0</v>
      </c>
      <c r="BE432">
        <f t="shared" ref="BE432" si="5784">SUM(AT426:AT432)/SUM(AS426:AS432)</f>
        <v>2.7053840576945092E-2</v>
      </c>
      <c r="BF432">
        <f t="shared" ref="BF432" si="5785">SUM(AT419:AT432)/SUM(AS419:AS432)</f>
        <v>2.8747881689058161E-2</v>
      </c>
      <c r="BG432">
        <f t="shared" ref="BG432" si="5786">SUM(AW426:AW432)/SUM(AV426:AV432)</f>
        <v>2.2421524663677129E-2</v>
      </c>
      <c r="BH432">
        <f t="shared" ref="BH432" si="5787">SUM(AY426:AY432)/SUM(AX426:AX432)</f>
        <v>1.5206350171831757E-3</v>
      </c>
      <c r="BI432">
        <f t="shared" ref="BI432" si="5788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0">
        <v>305492</v>
      </c>
      <c r="BR432" s="20">
        <v>65008</v>
      </c>
      <c r="BS432" s="21">
        <f t="shared" si="4946"/>
        <v>1751143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0">
        <v>2207</v>
      </c>
      <c r="BZ432" s="20">
        <v>654</v>
      </c>
      <c r="CA432" s="21">
        <f t="shared" si="4947"/>
        <v>12828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0">
        <v>1191</v>
      </c>
      <c r="CH432" s="20">
        <v>461</v>
      </c>
      <c r="CI432" s="21">
        <f t="shared" si="4948"/>
        <v>7382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0">
        <v>15009</v>
      </c>
      <c r="CP432" s="20">
        <v>860</v>
      </c>
      <c r="CQ432" s="21">
        <f t="shared" si="4949"/>
        <v>73417</v>
      </c>
      <c r="CR432" s="21">
        <f t="shared" si="5167"/>
        <v>15869</v>
      </c>
    </row>
    <row r="433" spans="1:96" x14ac:dyDescent="0.35">
      <c r="A433" s="14">
        <f t="shared" si="2761"/>
        <v>44339</v>
      </c>
      <c r="B433" s="9">
        <f t="shared" si="4914"/>
        <v>1752258</v>
      </c>
      <c r="C433">
        <f t="shared" ref="C433" si="5789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790">-(J433-J432)+L433</f>
        <v>9</v>
      </c>
      <c r="N433" s="7">
        <f t="shared" ref="N433" si="5791">B433-C433</f>
        <v>1381643</v>
      </c>
      <c r="O433" s="4">
        <f t="shared" ref="O433" si="5792">C433/B433</f>
        <v>0.21150709541631427</v>
      </c>
      <c r="R433">
        <f t="shared" ref="R433" si="5793">C433-C432</f>
        <v>115</v>
      </c>
      <c r="S433">
        <f t="shared" ref="S433" si="5794">N433-N432</f>
        <v>1000</v>
      </c>
      <c r="T433" s="8">
        <f t="shared" ref="T433" si="5795">R433/V433</f>
        <v>0.1031390134529148</v>
      </c>
      <c r="U433" s="8">
        <f t="shared" ref="U433" si="5796">SUM(R427:R433)/SUM(V427:V433)</f>
        <v>0.11328897680273332</v>
      </c>
      <c r="V433">
        <f t="shared" ref="V433" si="5797">B433-B432</f>
        <v>1115</v>
      </c>
      <c r="W433">
        <f t="shared" ref="W433" si="5798">C433-D433-E433</f>
        <v>7048</v>
      </c>
      <c r="X433" s="3">
        <f t="shared" ref="X433" si="5799">F433/W433</f>
        <v>1.7309875141884222E-2</v>
      </c>
      <c r="Y433">
        <f t="shared" ref="Y433" si="5800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01">Z433-AC433-AF433</f>
        <v>56</v>
      </c>
      <c r="AJ433">
        <f t="shared" ref="AJ433" si="5802">AA433-AD433-AG433</f>
        <v>28</v>
      </c>
      <c r="AK433">
        <f t="shared" ref="AK433" si="5803">AB433-AE433-AH433</f>
        <v>209</v>
      </c>
      <c r="AL433">
        <v>1</v>
      </c>
      <c r="AM433">
        <v>1</v>
      </c>
      <c r="AN433">
        <v>3</v>
      </c>
      <c r="AS433">
        <f t="shared" ref="AS433" si="5804">BM433-BM432</f>
        <v>3855</v>
      </c>
      <c r="AT433">
        <f t="shared" ref="AT433" si="5805">BN433-BN432</f>
        <v>113</v>
      </c>
      <c r="AU433">
        <f t="shared" ref="AU433" si="5806">AT433/AS433</f>
        <v>2.9312581063553826E-2</v>
      </c>
      <c r="AV433">
        <f t="shared" ref="AV433" si="5807">BU433-BU432</f>
        <v>14</v>
      </c>
      <c r="AW433">
        <f t="shared" ref="AW433" si="5808">BV433-BV432</f>
        <v>1</v>
      </c>
      <c r="AX433">
        <f t="shared" ref="AX433" si="5809">CK433-CK432</f>
        <v>-30861</v>
      </c>
      <c r="AY433">
        <f t="shared" ref="AY433" si="5810">CL433-CL432</f>
        <v>0</v>
      </c>
      <c r="AZ433">
        <f t="shared" ref="AZ433" si="5811">CC433-CC432</f>
        <v>14</v>
      </c>
      <c r="BA433">
        <f t="shared" ref="BA433" si="5812">CD433-CD432</f>
        <v>4</v>
      </c>
      <c r="BB433">
        <f t="shared" ref="BB433" si="5813">AW433/AV433</f>
        <v>7.1428571428571425E-2</v>
      </c>
      <c r="BC433">
        <f t="shared" ref="BC433" si="5814">AY433/AX433</f>
        <v>0</v>
      </c>
      <c r="BD433">
        <f t="shared" si="5659"/>
        <v>0.2857142857142857</v>
      </c>
      <c r="BE433">
        <f t="shared" ref="BE433" si="5815">SUM(AT427:AT433)/SUM(AS427:AS433)</f>
        <v>2.6523008373665207E-2</v>
      </c>
      <c r="BF433">
        <f t="shared" ref="BF433" si="5816">SUM(AT420:AT433)/SUM(AS420:AS433)</f>
        <v>2.8678402868719182E-2</v>
      </c>
      <c r="BG433">
        <f t="shared" ref="BG433" si="5817">SUM(AW427:AW433)/SUM(AV427:AV433)</f>
        <v>3.160270880361174E-2</v>
      </c>
      <c r="BH433">
        <f t="shared" ref="BH433" si="5818">SUM(AY427:AY433)/SUM(AX427:AX433)</f>
        <v>2.7478448275862068E-2</v>
      </c>
      <c r="BI433">
        <f t="shared" ref="BI433" si="5819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0">
        <v>305595</v>
      </c>
      <c r="BR433" s="20">
        <v>65020</v>
      </c>
      <c r="BS433" s="21">
        <f t="shared" si="4946"/>
        <v>1752258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0">
        <v>2208</v>
      </c>
      <c r="BZ433" s="20">
        <v>654</v>
      </c>
      <c r="CA433" s="21">
        <f t="shared" si="4947"/>
        <v>12837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0">
        <v>1192</v>
      </c>
      <c r="CH433" s="20">
        <v>463</v>
      </c>
      <c r="CI433" s="21">
        <f t="shared" si="4948"/>
        <v>7385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0">
        <v>15012</v>
      </c>
      <c r="CP433" s="20">
        <v>861</v>
      </c>
      <c r="CQ433" s="21">
        <f t="shared" si="4949"/>
        <v>73452</v>
      </c>
      <c r="CR433" s="21">
        <f t="shared" si="5167"/>
        <v>15873</v>
      </c>
    </row>
    <row r="434" spans="1:96" x14ac:dyDescent="0.35">
      <c r="A434" s="14">
        <f t="shared" si="2761"/>
        <v>44340</v>
      </c>
      <c r="B434" s="9">
        <f t="shared" si="4914"/>
        <v>1752705</v>
      </c>
      <c r="C434">
        <f t="shared" ref="C434" si="582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821">-(J434-J433)+L434</f>
        <v>2</v>
      </c>
      <c r="N434" s="7">
        <f t="shared" ref="N434" si="5822">B434-C434</f>
        <v>1382046</v>
      </c>
      <c r="O434" s="4">
        <f t="shared" ref="O434" si="5823">C434/B434</f>
        <v>0.21147825789279998</v>
      </c>
      <c r="R434">
        <f t="shared" ref="R434" si="5824">C434-C433</f>
        <v>44</v>
      </c>
      <c r="S434">
        <f t="shared" ref="S434" si="5825">N434-N433</f>
        <v>403</v>
      </c>
      <c r="T434" s="8">
        <f t="shared" ref="T434" si="5826">R434/V434</f>
        <v>9.8434004474272932E-2</v>
      </c>
      <c r="U434" s="8">
        <f t="shared" ref="U434" si="5827">SUM(R428:R434)/SUM(V428:V434)</f>
        <v>0.11227010705462531</v>
      </c>
      <c r="V434">
        <f t="shared" ref="V434" si="5828">B434-B433</f>
        <v>447</v>
      </c>
      <c r="W434">
        <f t="shared" ref="W434" si="5829">C434-D434-E434</f>
        <v>6893</v>
      </c>
      <c r="X434" s="3">
        <f t="shared" ref="X434" si="5830">F434/W434</f>
        <v>1.7118816190338025E-2</v>
      </c>
      <c r="Y434">
        <f t="shared" ref="Y434" si="583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832">Z434-AC434-AF434</f>
        <v>56</v>
      </c>
      <c r="AJ434">
        <f t="shared" ref="AJ434" si="5833">AA434-AD434-AG434</f>
        <v>31</v>
      </c>
      <c r="AK434">
        <f t="shared" ref="AK434" si="5834">AB434-AE434-AH434</f>
        <v>205</v>
      </c>
      <c r="AL434">
        <v>1</v>
      </c>
      <c r="AM434">
        <v>1</v>
      </c>
      <c r="AN434">
        <v>3</v>
      </c>
      <c r="AS434">
        <f t="shared" ref="AS434" si="5835">BM434-BM433</f>
        <v>1916</v>
      </c>
      <c r="AT434">
        <f t="shared" ref="AT434" si="5836">BN434-BN433</f>
        <v>66</v>
      </c>
      <c r="AU434">
        <f t="shared" ref="AU434" si="5837">AT434/AS434</f>
        <v>3.444676409185804E-2</v>
      </c>
      <c r="AV434">
        <f t="shared" ref="AV434" si="5838">BU434-BU433</f>
        <v>9</v>
      </c>
      <c r="AW434">
        <f t="shared" ref="AW434" si="5839">BV434-BV433</f>
        <v>2</v>
      </c>
      <c r="AX434">
        <f t="shared" ref="AX434" si="5840">CK434-CK433</f>
        <v>54</v>
      </c>
      <c r="AY434">
        <f t="shared" ref="AY434" si="5841">CL434-CL433</f>
        <v>2</v>
      </c>
      <c r="AZ434">
        <f t="shared" ref="AZ434" si="5842">CC434-CC433</f>
        <v>13</v>
      </c>
      <c r="BA434">
        <f t="shared" ref="BA434" si="5843">CD434-CD433</f>
        <v>-2</v>
      </c>
      <c r="BB434">
        <f t="shared" ref="BB434" si="5844">AW434/AV434</f>
        <v>0.22222222222222221</v>
      </c>
      <c r="BC434">
        <f t="shared" ref="BC434" si="5845">AY434/AX434</f>
        <v>3.7037037037037035E-2</v>
      </c>
      <c r="BD434">
        <f t="shared" si="5659"/>
        <v>-0.15384615384615385</v>
      </c>
      <c r="BE434">
        <f t="shared" ref="BE434" si="5846">SUM(AT428:AT434)/SUM(AS428:AS434)</f>
        <v>2.6696222050886662E-2</v>
      </c>
      <c r="BF434">
        <f t="shared" ref="BF434" si="5847">SUM(AT421:AT434)/SUM(AS421:AS434)</f>
        <v>2.8237224442268505E-2</v>
      </c>
      <c r="BG434">
        <f t="shared" ref="BG434" si="5848">SUM(AW428:AW434)/SUM(AV428:AV434)</f>
        <v>3.5714285714285712E-2</v>
      </c>
      <c r="BH434">
        <f t="shared" ref="BH434" si="5849">SUM(AY428:AY434)/SUM(AX428:AX434)</f>
        <v>2.8556034482758622E-2</v>
      </c>
      <c r="BI434">
        <f t="shared" ref="BI434" si="5850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0">
        <v>305637</v>
      </c>
      <c r="BR434" s="20">
        <v>65022</v>
      </c>
      <c r="BS434" s="21">
        <f t="shared" si="4946"/>
        <v>1752705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0">
        <v>2208</v>
      </c>
      <c r="BZ434" s="20">
        <v>654</v>
      </c>
      <c r="CA434" s="21">
        <f t="shared" si="4947"/>
        <v>12842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0">
        <v>1192</v>
      </c>
      <c r="CH434" s="20">
        <v>463</v>
      </c>
      <c r="CI434" s="21">
        <f t="shared" si="4948"/>
        <v>7385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0">
        <v>15015</v>
      </c>
      <c r="CP434" s="20">
        <v>860</v>
      </c>
      <c r="CQ434" s="21">
        <f t="shared" si="4949"/>
        <v>73462</v>
      </c>
      <c r="CR434" s="21">
        <f t="shared" si="5167"/>
        <v>15875</v>
      </c>
    </row>
    <row r="435" spans="1:96" x14ac:dyDescent="0.35">
      <c r="A435" s="14">
        <f t="shared" si="2761"/>
        <v>44341</v>
      </c>
      <c r="B435" s="9">
        <f t="shared" si="4914"/>
        <v>1752870</v>
      </c>
      <c r="C435">
        <f t="shared" ref="C435" si="585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852">-(J435-J434)+L435</f>
        <v>2</v>
      </c>
      <c r="N435" s="7">
        <f t="shared" ref="N435" si="5853">B435-C435</f>
        <v>1382200</v>
      </c>
      <c r="O435" s="4">
        <f t="shared" ref="O435" si="5854">C435/B435</f>
        <v>0.21146462658383108</v>
      </c>
      <c r="R435">
        <f t="shared" ref="R435" si="5855">C435-C434</f>
        <v>11</v>
      </c>
      <c r="S435">
        <f t="shared" ref="S435" si="5856">N435-N434</f>
        <v>154</v>
      </c>
      <c r="T435" s="8">
        <f t="shared" ref="T435" si="5857">R435/V435</f>
        <v>6.6666666666666666E-2</v>
      </c>
      <c r="U435" s="8">
        <f t="shared" ref="U435" si="5858">SUM(R429:R435)/SUM(V429:V435)</f>
        <v>0.11560321715817694</v>
      </c>
      <c r="V435">
        <f t="shared" ref="V435" si="5859">B435-B434</f>
        <v>165</v>
      </c>
      <c r="W435">
        <f t="shared" ref="W435" si="5860">C435-D435-E435</f>
        <v>6339</v>
      </c>
      <c r="X435" s="3">
        <f t="shared" ref="X435" si="5861">F435/W435</f>
        <v>1.9245937845085975E-2</v>
      </c>
      <c r="Y435">
        <f t="shared" ref="Y435" si="586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863">Z435-AC435-AF435</f>
        <v>54</v>
      </c>
      <c r="AJ435">
        <f t="shared" ref="AJ435" si="5864">AA435-AD435-AG435</f>
        <v>31</v>
      </c>
      <c r="AK435">
        <f t="shared" ref="AK435" si="5865">AB435-AE435-AH435</f>
        <v>191</v>
      </c>
      <c r="AL435">
        <v>1</v>
      </c>
      <c r="AM435">
        <v>1</v>
      </c>
      <c r="AN435">
        <v>3</v>
      </c>
      <c r="AS435">
        <f t="shared" ref="AS435" si="5866">BM435-BM434</f>
        <v>613</v>
      </c>
      <c r="AT435">
        <f t="shared" ref="AT435" si="5867">BN435-BN434</f>
        <v>-8</v>
      </c>
      <c r="AU435">
        <f t="shared" ref="AU435" si="5868">AT435/AS435</f>
        <v>-1.3050570962479609E-2</v>
      </c>
      <c r="AV435">
        <f t="shared" ref="AV435" si="5869">BU435-BU434</f>
        <v>118</v>
      </c>
      <c r="AW435">
        <f t="shared" ref="AW435" si="5870">BV435-BV434</f>
        <v>1</v>
      </c>
      <c r="AX435">
        <f t="shared" ref="AX435" si="5871">CK435-CK434</f>
        <v>257</v>
      </c>
      <c r="AY435">
        <f t="shared" ref="AY435" si="5872">CL435-CL434</f>
        <v>20</v>
      </c>
      <c r="AZ435">
        <f t="shared" ref="AZ435" si="5873">CC435-CC434</f>
        <v>33</v>
      </c>
      <c r="BA435">
        <f t="shared" ref="BA435" si="5874">CD435-CD434</f>
        <v>0</v>
      </c>
      <c r="BB435">
        <f t="shared" ref="BB435" si="5875">AW435/AV435</f>
        <v>8.4745762711864406E-3</v>
      </c>
      <c r="BC435">
        <f t="shared" ref="BC435" si="5876">AY435/AX435</f>
        <v>7.7821011673151752E-2</v>
      </c>
      <c r="BD435">
        <f t="shared" si="5659"/>
        <v>0</v>
      </c>
      <c r="BE435">
        <f t="shared" ref="BE435" si="5877">SUM(AT429:AT435)/SUM(AS429:AS435)</f>
        <v>2.6498989445317762E-2</v>
      </c>
      <c r="BF435">
        <f t="shared" ref="BF435" si="5878">SUM(AT422:AT435)/SUM(AS422:AS435)</f>
        <v>2.7927927927927927E-2</v>
      </c>
      <c r="BG435">
        <f t="shared" ref="BG435" si="5879">SUM(AW429:AW435)/SUM(AV429:AV435)</f>
        <v>2.3454157782515993E-2</v>
      </c>
      <c r="BH435">
        <f t="shared" ref="BH435" si="5880">SUM(AY429:AY435)/SUM(AX429:AX435)</f>
        <v>4.1267942583732058E-2</v>
      </c>
      <c r="BI435">
        <f t="shared" ref="BI435" si="588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0">
        <v>305649</v>
      </c>
      <c r="BR435" s="20">
        <v>65021</v>
      </c>
      <c r="BS435" s="21">
        <f t="shared" si="4946"/>
        <v>1752870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0">
        <v>2208</v>
      </c>
      <c r="BZ435" s="20">
        <v>654</v>
      </c>
      <c r="CA435" s="21">
        <f t="shared" si="4947"/>
        <v>12858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0">
        <v>1192</v>
      </c>
      <c r="CH435" s="20">
        <v>463</v>
      </c>
      <c r="CI435" s="21">
        <f t="shared" si="4948"/>
        <v>7390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0">
        <v>15032</v>
      </c>
      <c r="CP435" s="20">
        <v>862</v>
      </c>
      <c r="CQ435" s="21">
        <f t="shared" si="4949"/>
        <v>73538</v>
      </c>
      <c r="CR435" s="21">
        <f t="shared" si="5167"/>
        <v>15894</v>
      </c>
    </row>
    <row r="436" spans="1:96" x14ac:dyDescent="0.35">
      <c r="A436" s="14">
        <f t="shared" si="2761"/>
        <v>44342</v>
      </c>
      <c r="B436" s="9">
        <f t="shared" si="4914"/>
        <v>1755826</v>
      </c>
      <c r="C436">
        <f t="shared" ref="C436" si="5882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883">-(J436-J435)+L436</f>
        <v>4</v>
      </c>
      <c r="N436" s="7">
        <f t="shared" ref="N436" si="5884">B436-C436</f>
        <v>1384862</v>
      </c>
      <c r="O436" s="4">
        <f t="shared" ref="O436" si="5885">C436/B436</f>
        <v>0.2112760603841155</v>
      </c>
      <c r="R436">
        <f t="shared" ref="R436" si="5886">C436-C435</f>
        <v>294</v>
      </c>
      <c r="S436">
        <f t="shared" ref="S436" si="5887">N436-N435</f>
        <v>2662</v>
      </c>
      <c r="T436" s="8">
        <f t="shared" ref="T436" si="5888">R436/V436</f>
        <v>9.9458728010825434E-2</v>
      </c>
      <c r="U436" s="8">
        <f t="shared" ref="U436" si="5889">SUM(R430:R436)/SUM(V430:V436)</f>
        <v>0.11107388172223152</v>
      </c>
      <c r="V436">
        <f t="shared" ref="V436" si="5890">B436-B435</f>
        <v>2956</v>
      </c>
      <c r="W436">
        <f t="shared" ref="W436" si="5891">C436-D436-E436</f>
        <v>6169</v>
      </c>
      <c r="X436" s="3">
        <f t="shared" ref="X436" si="5892">F436/W436</f>
        <v>1.9452099205705949E-2</v>
      </c>
      <c r="Y436">
        <f t="shared" ref="Y436" si="5893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894">Z436-AC436-AF436</f>
        <v>52</v>
      </c>
      <c r="AJ436">
        <f t="shared" ref="AJ436" si="5895">AA436-AD436-AG436</f>
        <v>32</v>
      </c>
      <c r="AK436">
        <f t="shared" ref="AK436" si="5896">AB436-AE436-AH436</f>
        <v>201</v>
      </c>
      <c r="AL436">
        <v>1</v>
      </c>
      <c r="AM436">
        <v>1</v>
      </c>
      <c r="AN436">
        <v>4</v>
      </c>
      <c r="AS436">
        <f t="shared" ref="AS436" si="5897">BM436-BM435</f>
        <v>14183</v>
      </c>
      <c r="AT436">
        <f t="shared" ref="AT436" si="5898">BN436-BN435</f>
        <v>355</v>
      </c>
      <c r="AU436">
        <f t="shared" ref="AU436" si="5899">AT436/AS436</f>
        <v>2.5029965451596983E-2</v>
      </c>
      <c r="AV436">
        <f t="shared" ref="AV436" si="5900">BU436-BU435</f>
        <v>86</v>
      </c>
      <c r="AW436">
        <f t="shared" ref="AW436" si="5901">BV436-BV435</f>
        <v>-4</v>
      </c>
      <c r="AX436">
        <f t="shared" ref="AX436" si="5902">CK436-CK435</f>
        <v>221</v>
      </c>
      <c r="AY436">
        <f t="shared" ref="AY436" si="5903">CL436-CL435</f>
        <v>7</v>
      </c>
      <c r="AZ436">
        <f t="shared" ref="AZ436" si="5904">CC436-CC435</f>
        <v>43</v>
      </c>
      <c r="BA436">
        <f t="shared" ref="BA436" si="5905">CD436-CD435</f>
        <v>3</v>
      </c>
      <c r="BB436">
        <f t="shared" ref="BB436" si="5906">AW436/AV436</f>
        <v>-4.6511627906976744E-2</v>
      </c>
      <c r="BC436">
        <f t="shared" ref="BC436" si="5907">AY436/AX436</f>
        <v>3.1674208144796379E-2</v>
      </c>
      <c r="BD436">
        <f t="shared" si="5659"/>
        <v>6.9767441860465115E-2</v>
      </c>
      <c r="BE436">
        <f t="shared" ref="BE436" si="5908">SUM(AT430:AT436)/SUM(AS430:AS436)</f>
        <v>2.6434215655008683E-2</v>
      </c>
      <c r="BF436">
        <f t="shared" ref="BF436" si="5909">SUM(AT423:AT436)/SUM(AS423:AS436)</f>
        <v>2.6605863921217547E-2</v>
      </c>
      <c r="BG436">
        <f t="shared" ref="BG436" si="5910">SUM(AW430:AW436)/SUM(AV430:AV436)</f>
        <v>4.1580041580041582E-3</v>
      </c>
      <c r="BH436">
        <f t="shared" ref="BH436" si="5911">SUM(AY430:AY436)/SUM(AX430:AX436)</f>
        <v>3.9057656540607562E-2</v>
      </c>
      <c r="BI436">
        <f t="shared" ref="BI436" si="5912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0">
        <v>305862</v>
      </c>
      <c r="BR436" s="20">
        <v>65102</v>
      </c>
      <c r="BS436" s="21">
        <f t="shared" si="4946"/>
        <v>1755826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0">
        <v>2208</v>
      </c>
      <c r="BZ436" s="20">
        <v>654</v>
      </c>
      <c r="CA436" s="21">
        <f t="shared" si="4947"/>
        <v>12867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0">
        <v>1192</v>
      </c>
      <c r="CH436" s="20">
        <v>464</v>
      </c>
      <c r="CI436" s="21">
        <f t="shared" si="4948"/>
        <v>7394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0">
        <v>15032</v>
      </c>
      <c r="CP436" s="20">
        <v>861</v>
      </c>
      <c r="CQ436" s="21">
        <f t="shared" si="4949"/>
        <v>73597</v>
      </c>
      <c r="CR436" s="21">
        <f t="shared" si="5167"/>
        <v>15893</v>
      </c>
    </row>
    <row r="437" spans="1:96" x14ac:dyDescent="0.35">
      <c r="A437" s="14">
        <f t="shared" si="2761"/>
        <v>44343</v>
      </c>
      <c r="B437" s="9">
        <f t="shared" ref="B437:B468" si="5913">BS437</f>
        <v>1757422</v>
      </c>
      <c r="C437">
        <f t="shared" ref="C437" si="5914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15">-(J437-J436)+L437</f>
        <v>2</v>
      </c>
      <c r="N437" s="7">
        <f t="shared" ref="N437" si="5916">B437-C437</f>
        <v>1386330</v>
      </c>
      <c r="O437" s="4">
        <f t="shared" ref="O437" si="5917">C437/B437</f>
        <v>0.21115702432312786</v>
      </c>
      <c r="R437">
        <f t="shared" ref="R437" si="5918">C437-C436</f>
        <v>128</v>
      </c>
      <c r="S437">
        <f t="shared" ref="S437" si="5919">N437-N436</f>
        <v>1468</v>
      </c>
      <c r="T437" s="8">
        <f t="shared" ref="T437" si="5920">R437/V437</f>
        <v>8.0200501253132828E-2</v>
      </c>
      <c r="U437" s="8">
        <f t="shared" ref="U437" si="5921">SUM(R431:R437)/SUM(V431:V437)</f>
        <v>0.10179953055724593</v>
      </c>
      <c r="V437">
        <f t="shared" ref="V437" si="5922">B437-B436</f>
        <v>1596</v>
      </c>
      <c r="W437">
        <f t="shared" ref="W437" si="5923">C437-D437-E437</f>
        <v>5874</v>
      </c>
      <c r="X437" s="3">
        <f t="shared" ref="X437" si="5924">F437/W437</f>
        <v>2.0429009193054137E-2</v>
      </c>
      <c r="Y437">
        <f t="shared" ref="Y437" si="5925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926">Z437-AC437-AF437</f>
        <v>50</v>
      </c>
      <c r="AJ437">
        <f t="shared" ref="AJ437" si="5927">AA437-AD437-AG437</f>
        <v>30</v>
      </c>
      <c r="AK437">
        <f t="shared" ref="AK437" si="5928">AB437-AE437-AH437</f>
        <v>191</v>
      </c>
      <c r="AL437">
        <v>0</v>
      </c>
      <c r="AM437">
        <v>0</v>
      </c>
      <c r="AN437">
        <v>0</v>
      </c>
      <c r="AS437">
        <f t="shared" ref="AS437" si="5929">BM437-BM436</f>
        <v>8498</v>
      </c>
      <c r="AT437">
        <f t="shared" ref="AT437" si="5930">BN437-BN436</f>
        <v>123</v>
      </c>
      <c r="AU437">
        <f t="shared" ref="AU437" si="5931">AT437/AS437</f>
        <v>1.4473993880913156E-2</v>
      </c>
      <c r="AV437">
        <f t="shared" ref="AV437" si="5932">BU437-BU436</f>
        <v>32</v>
      </c>
      <c r="AW437">
        <f t="shared" ref="AW437" si="5933">BV437-BV436</f>
        <v>1</v>
      </c>
      <c r="AX437">
        <f t="shared" ref="AX437" si="5934">CK437-CK436</f>
        <v>233</v>
      </c>
      <c r="AY437">
        <f t="shared" ref="AY437" si="5935">CL437-CL436</f>
        <v>0</v>
      </c>
      <c r="AZ437">
        <f t="shared" ref="AZ437" si="5936">CC437-CC436</f>
        <v>27</v>
      </c>
      <c r="BA437">
        <f t="shared" ref="BA437" si="5937">CD437-CD436</f>
        <v>0</v>
      </c>
      <c r="BB437">
        <f t="shared" ref="BB437" si="5938">AW437/AV437</f>
        <v>3.125E-2</v>
      </c>
      <c r="BC437">
        <f t="shared" ref="BC437" si="5939">AY437/AX437</f>
        <v>0</v>
      </c>
      <c r="BD437">
        <f t="shared" si="5659"/>
        <v>0</v>
      </c>
      <c r="BE437">
        <f t="shared" ref="BE437" si="5940">SUM(AT431:AT437)/SUM(AS431:AS437)</f>
        <v>2.3361699821128516E-2</v>
      </c>
      <c r="BF437">
        <f t="shared" ref="BF437" si="5941">SUM(AT424:AT437)/SUM(AS424:AS437)</f>
        <v>2.501175725350558E-2</v>
      </c>
      <c r="BG437">
        <f t="shared" ref="BG437" si="5942">SUM(AW431:AW437)/SUM(AV431:AV437)</f>
        <v>0</v>
      </c>
      <c r="BH437">
        <f t="shared" ref="BH437" si="5943">SUM(AY431:AY437)/SUM(AX431:AX437)</f>
        <v>3.0790762771168649E-2</v>
      </c>
      <c r="BI437">
        <f t="shared" ref="BI437" si="5944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0">
        <v>305958</v>
      </c>
      <c r="BR437" s="20">
        <v>65134</v>
      </c>
      <c r="BS437" s="21">
        <f t="shared" ref="BS437:BS468" si="5945">SUM(BO437:BP437)</f>
        <v>1757422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0">
        <v>2207</v>
      </c>
      <c r="BZ437" s="20">
        <v>657</v>
      </c>
      <c r="CA437" s="21">
        <f t="shared" ref="CA437:CA468" si="5946">SUM(BW437:BX437)</f>
        <v>12875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0">
        <v>1193</v>
      </c>
      <c r="CH437" s="20">
        <v>464</v>
      </c>
      <c r="CI437" s="21">
        <f t="shared" ref="CI437:CI468" si="5947">SUM(CE437:CF437)</f>
        <v>7398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0">
        <v>15034</v>
      </c>
      <c r="CP437" s="20">
        <v>861</v>
      </c>
      <c r="CQ437" s="21">
        <f t="shared" ref="CQ437:CQ468" si="5948">SUM(CM437:CN437)</f>
        <v>73641</v>
      </c>
      <c r="CR437" s="21">
        <f t="shared" si="5167"/>
        <v>15895</v>
      </c>
    </row>
    <row r="438" spans="1:96" x14ac:dyDescent="0.35">
      <c r="A438" s="14">
        <f t="shared" si="2761"/>
        <v>44344</v>
      </c>
      <c r="B438" s="9">
        <f t="shared" si="5913"/>
        <v>1759115</v>
      </c>
      <c r="C438">
        <f t="shared" ref="C438" si="5949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950">-(J438-J437)+L438</f>
        <v>6</v>
      </c>
      <c r="N438" s="7">
        <f t="shared" ref="N438" si="5951">B438-C438</f>
        <v>1387883</v>
      </c>
      <c r="O438" s="4">
        <f t="shared" ref="O438" si="5952">C438/B438</f>
        <v>0.21103338894842008</v>
      </c>
      <c r="R438">
        <f t="shared" ref="R438" si="5953">C438-C437</f>
        <v>140</v>
      </c>
      <c r="S438">
        <f t="shared" ref="S438" si="5954">N438-N437</f>
        <v>1553</v>
      </c>
      <c r="T438" s="8">
        <f t="shared" ref="T438" si="5955">R438/V438</f>
        <v>8.2693443591258117E-2</v>
      </c>
      <c r="U438" s="8">
        <f t="shared" ref="U438" si="5956">SUM(R432:R438)/SUM(V432:V438)</f>
        <v>9.6058364575944882E-2</v>
      </c>
      <c r="V438">
        <f t="shared" ref="V438" si="5957">B438-B437</f>
        <v>1693</v>
      </c>
      <c r="W438">
        <f t="shared" ref="W438" si="5958">C438-D438-E438</f>
        <v>5605</v>
      </c>
      <c r="X438" s="3">
        <f t="shared" ref="X438" si="5959">F438/W438</f>
        <v>1.9803746654772525E-2</v>
      </c>
      <c r="Y438">
        <f t="shared" ref="Y438" si="5960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961">Z438-AC438-AF438</f>
        <v>49</v>
      </c>
      <c r="AJ438">
        <f t="shared" ref="AJ438" si="5962">AA438-AD438-AG438</f>
        <v>29</v>
      </c>
      <c r="AK438">
        <f t="shared" ref="AK438" si="5963">AB438-AE438-AH438</f>
        <v>180</v>
      </c>
      <c r="AL438">
        <v>0</v>
      </c>
      <c r="AM438">
        <v>0</v>
      </c>
      <c r="AN438">
        <v>0</v>
      </c>
      <c r="AS438">
        <f t="shared" ref="AS438" si="5964">BM438-BM437</f>
        <v>8496</v>
      </c>
      <c r="AT438">
        <f t="shared" ref="AT438" si="5965">BN438-BN437</f>
        <v>207</v>
      </c>
      <c r="AU438">
        <f t="shared" ref="AU438" si="5966">AT438/AS438</f>
        <v>2.4364406779661018E-2</v>
      </c>
      <c r="AV438">
        <f t="shared" ref="AV438" si="5967">BU438-BU437</f>
        <v>148</v>
      </c>
      <c r="AW438">
        <f t="shared" ref="AW438" si="5968">BV438-BV437</f>
        <v>6</v>
      </c>
      <c r="AX438">
        <f t="shared" ref="AX438" si="5969">CK438-CK437</f>
        <v>303</v>
      </c>
      <c r="AY438">
        <f t="shared" ref="AY438" si="5970">CL438-CL437</f>
        <v>16</v>
      </c>
      <c r="AZ438">
        <f t="shared" ref="AZ438" si="5971">CC438-CC437</f>
        <v>27</v>
      </c>
      <c r="BA438">
        <f t="shared" ref="BA438" si="5972">CD438-CD437</f>
        <v>-1</v>
      </c>
      <c r="BB438">
        <f t="shared" ref="BB438" si="5973">AW438/AV438</f>
        <v>4.0540540540540543E-2</v>
      </c>
      <c r="BC438">
        <f t="shared" ref="BC438" si="5974">AY438/AX438</f>
        <v>5.2805280528052806E-2</v>
      </c>
      <c r="BD438">
        <f t="shared" si="5659"/>
        <v>-3.7037037037037035E-2</v>
      </c>
      <c r="BE438">
        <f t="shared" ref="BE438" si="5975">SUM(AT432:AT438)/SUM(AS432:AS438)</f>
        <v>2.2792904290429041E-2</v>
      </c>
      <c r="BF438">
        <f t="shared" ref="BF438" si="5976">SUM(AT425:AT438)/SUM(AS425:AS438)</f>
        <v>2.5085362632202013E-2</v>
      </c>
      <c r="BG438">
        <f t="shared" ref="BG438" si="5977">SUM(AW432:AW438)/SUM(AV432:AV438)</f>
        <v>1.6771488469601678E-2</v>
      </c>
      <c r="BH438">
        <f t="shared" ref="BH438" si="5978">SUM(AY432:AY438)/SUM(AX432:AX438)</f>
        <v>4.0268456375838924E-2</v>
      </c>
      <c r="BI438">
        <f t="shared" ref="BI438" si="5979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0">
        <v>306069</v>
      </c>
      <c r="BR438" s="20">
        <v>65163</v>
      </c>
      <c r="BS438" s="21">
        <f t="shared" si="5945"/>
        <v>1759115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0">
        <v>2208</v>
      </c>
      <c r="BZ438" s="20">
        <v>658</v>
      </c>
      <c r="CA438" s="21">
        <f t="shared" si="5946"/>
        <v>12879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0">
        <v>1193</v>
      </c>
      <c r="CH438" s="20">
        <v>464</v>
      </c>
      <c r="CI438" s="21">
        <f t="shared" si="5947"/>
        <v>7406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0">
        <v>15051</v>
      </c>
      <c r="CP438" s="20">
        <v>862</v>
      </c>
      <c r="CQ438" s="21">
        <f t="shared" si="5948"/>
        <v>73725</v>
      </c>
      <c r="CR438" s="21">
        <f t="shared" si="5167"/>
        <v>15913</v>
      </c>
    </row>
    <row r="439" spans="1:96" x14ac:dyDescent="0.35">
      <c r="A439" s="14">
        <f t="shared" si="2761"/>
        <v>44345</v>
      </c>
      <c r="B439" s="9">
        <f t="shared" si="5913"/>
        <v>1760455</v>
      </c>
      <c r="C439">
        <f t="shared" ref="C439" si="5980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981">-(J439-J438)+L439</f>
        <v>3</v>
      </c>
      <c r="N439" s="7">
        <f t="shared" ref="N439" si="5982">B439-C439</f>
        <v>1389138</v>
      </c>
      <c r="O439" s="4">
        <f t="shared" ref="O439" si="5983">C439/B439</f>
        <v>0.21092104029924083</v>
      </c>
      <c r="R439">
        <f t="shared" ref="R439" si="5984">C439-C438</f>
        <v>85</v>
      </c>
      <c r="S439">
        <f t="shared" ref="S439" si="5985">N439-N438</f>
        <v>1255</v>
      </c>
      <c r="T439" s="8">
        <f t="shared" ref="T439" si="5986">R439/V439</f>
        <v>6.3432835820895525E-2</v>
      </c>
      <c r="U439" s="8">
        <f t="shared" ref="U439" si="5987">SUM(R433:R439)/SUM(V433:V439)</f>
        <v>8.773625429553264E-2</v>
      </c>
      <c r="V439">
        <f t="shared" ref="V439" si="5988">B439-B438</f>
        <v>1340</v>
      </c>
      <c r="W439">
        <f t="shared" ref="W439" si="5989">C439-D439-E439</f>
        <v>5282</v>
      </c>
      <c r="X439" s="3">
        <f t="shared" ref="X439" si="5990">F439/W439</f>
        <v>2.1014767133661492E-2</v>
      </c>
      <c r="Y439">
        <f t="shared" ref="Y439" si="5991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992">Z439-AC439-AF439</f>
        <v>47</v>
      </c>
      <c r="AJ439">
        <f t="shared" ref="AJ439" si="5993">AA439-AD439-AG439</f>
        <v>25</v>
      </c>
      <c r="AK439">
        <f t="shared" ref="AK439:AK440" si="5994">AB439-AE439-AH439</f>
        <v>172</v>
      </c>
      <c r="AS439">
        <f t="shared" ref="AS439" si="5995">BM439-BM438</f>
        <v>6503</v>
      </c>
      <c r="AT439">
        <f t="shared" ref="AT439" si="5996">BN439-BN438</f>
        <v>103</v>
      </c>
      <c r="AU439">
        <f t="shared" ref="AU439" si="5997">AT439/AS439</f>
        <v>1.5838843610641244E-2</v>
      </c>
      <c r="AV439">
        <f t="shared" ref="AV439" si="5998">BU439-BU438</f>
        <v>57</v>
      </c>
      <c r="AW439">
        <f t="shared" ref="AW439" si="5999">BV439-BV438</f>
        <v>-1</v>
      </c>
      <c r="AX439">
        <f t="shared" ref="AX439" si="6000">CK439-CK438</f>
        <v>160</v>
      </c>
      <c r="AY439">
        <f t="shared" ref="AY439" si="6001">CL439-CL438</f>
        <v>11</v>
      </c>
      <c r="AZ439">
        <f t="shared" ref="AZ439" si="6002">CC439-CC438</f>
        <v>10</v>
      </c>
      <c r="BA439">
        <f t="shared" ref="BA439" si="6003">CD439-CD438</f>
        <v>3</v>
      </c>
      <c r="BB439">
        <f t="shared" ref="BB439" si="6004">AW439/AV439</f>
        <v>-1.7543859649122806E-2</v>
      </c>
      <c r="BC439">
        <f t="shared" ref="BC439" si="6005">AY439/AX439</f>
        <v>6.8750000000000006E-2</v>
      </c>
      <c r="BD439">
        <f t="shared" si="5659"/>
        <v>0.3</v>
      </c>
      <c r="BE439">
        <f t="shared" ref="BE439" si="6006">SUM(AT433:AT439)/SUM(AS433:AS439)</f>
        <v>2.1763798111837328E-2</v>
      </c>
      <c r="BF439">
        <f t="shared" ref="BF439" si="6007">SUM(AT426:AT439)/SUM(AS426:AS439)</f>
        <v>2.4637741246709095E-2</v>
      </c>
      <c r="BG439">
        <f t="shared" ref="BG439" si="6008">SUM(AW433:AW439)/SUM(AV433:AV439)</f>
        <v>1.2931034482758621E-2</v>
      </c>
      <c r="BH439">
        <f t="shared" ref="BH439" si="6009">SUM(AY433:AY439)/SUM(AX433:AX439)</f>
        <v>-1.8897850369520466E-3</v>
      </c>
      <c r="BI439">
        <f t="shared" ref="BI439" si="6010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0">
        <v>306140</v>
      </c>
      <c r="BR439" s="20">
        <v>65177</v>
      </c>
      <c r="BS439" s="21">
        <f t="shared" si="5945"/>
        <v>1760455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0">
        <v>2208</v>
      </c>
      <c r="BZ439" s="20">
        <v>658</v>
      </c>
      <c r="CA439" s="21">
        <f t="shared" si="5946"/>
        <v>12892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0">
        <v>1193</v>
      </c>
      <c r="CH439" s="20">
        <v>464</v>
      </c>
      <c r="CI439" s="21">
        <f t="shared" si="5947"/>
        <v>7408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0">
        <v>15053</v>
      </c>
      <c r="CP439" s="20">
        <v>862</v>
      </c>
      <c r="CQ439" s="21">
        <f t="shared" si="5948"/>
        <v>73774</v>
      </c>
      <c r="CR439" s="21">
        <f t="shared" si="5167"/>
        <v>15915</v>
      </c>
    </row>
    <row r="440" spans="1:96" x14ac:dyDescent="0.35">
      <c r="A440" s="14">
        <f t="shared" si="2761"/>
        <v>44346</v>
      </c>
      <c r="B440" s="9">
        <f t="shared" si="5913"/>
        <v>1761045</v>
      </c>
      <c r="C440">
        <f t="shared" ref="C440" si="601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12">-(J440-J439)+L440</f>
        <v>5</v>
      </c>
      <c r="N440" s="7">
        <f t="shared" ref="N440" si="6013">B440-C440</f>
        <v>1389671</v>
      </c>
      <c r="O440" s="4">
        <f t="shared" ref="O440" si="6014">C440/B440</f>
        <v>0.21088274291684767</v>
      </c>
      <c r="R440">
        <f t="shared" ref="R440" si="6015">C440-C439</f>
        <v>57</v>
      </c>
      <c r="S440">
        <f t="shared" ref="S440" si="6016">N440-N439</f>
        <v>533</v>
      </c>
      <c r="T440" s="8">
        <f t="shared" ref="T440" si="6017">R440/V440</f>
        <v>9.6610169491525427E-2</v>
      </c>
      <c r="U440" s="8">
        <f t="shared" ref="U440" si="6018">SUM(R434:R440)/SUM(V434:V440)</f>
        <v>8.6377603277569132E-2</v>
      </c>
      <c r="V440">
        <f t="shared" ref="V440" si="6019">B440-B439</f>
        <v>590</v>
      </c>
      <c r="W440">
        <f t="shared" ref="W440" si="6020">C440-D440-E440</f>
        <v>5163</v>
      </c>
      <c r="X440" s="3">
        <f t="shared" ref="X440" si="6021">F440/W440</f>
        <v>2.0143327522758086E-2</v>
      </c>
      <c r="Y440">
        <f t="shared" ref="Y440" si="602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023">Z440-AC440-AF440</f>
        <v>48</v>
      </c>
      <c r="AJ440">
        <f t="shared" ref="AJ440" si="6024">AA440-AD440-AG440</f>
        <v>25</v>
      </c>
      <c r="AK440">
        <f t="shared" si="5994"/>
        <v>171</v>
      </c>
      <c r="AS440">
        <f t="shared" ref="AS440" si="6025">BM440-BM439</f>
        <v>2104</v>
      </c>
      <c r="AT440">
        <f t="shared" ref="AT440" si="6026">BN440-BN439</f>
        <v>36</v>
      </c>
      <c r="AU440">
        <f t="shared" ref="AU440" si="6027">AT440/AS440</f>
        <v>1.7110266159695818E-2</v>
      </c>
      <c r="AV440">
        <f t="shared" ref="AV440" si="6028">BU440-BU439</f>
        <v>14</v>
      </c>
      <c r="AW440">
        <f t="shared" ref="AW440" si="6029">BV440-BV439</f>
        <v>1</v>
      </c>
      <c r="AX440">
        <f t="shared" ref="AX440" si="6030">CK440-CK439</f>
        <v>58</v>
      </c>
      <c r="AY440">
        <f t="shared" ref="AY440" si="6031">CL440-CL439</f>
        <v>-7</v>
      </c>
      <c r="AZ440">
        <f t="shared" ref="AZ440" si="6032">CC440-CC439</f>
        <v>9</v>
      </c>
      <c r="BA440">
        <f t="shared" ref="BA440" si="6033">CD440-CD439</f>
        <v>-2</v>
      </c>
      <c r="BB440">
        <f t="shared" ref="BB440" si="6034">AW440/AV440</f>
        <v>7.1428571428571425E-2</v>
      </c>
      <c r="BC440">
        <f t="shared" ref="BC440" si="6035">AY440/AX440</f>
        <v>-0.1206896551724138</v>
      </c>
      <c r="BD440">
        <f t="shared" si="5659"/>
        <v>-0.22222222222222221</v>
      </c>
      <c r="BE440">
        <f t="shared" ref="BE440" si="6036">SUM(AT434:AT440)/SUM(AS434:AS440)</f>
        <v>2.0844657670219553E-2</v>
      </c>
      <c r="BF440">
        <f t="shared" ref="BF440" si="6037">SUM(AT427:AT440)/SUM(AS427:AS440)</f>
        <v>2.397728356342908E-2</v>
      </c>
      <c r="BG440">
        <f t="shared" ref="BG440" si="6038">SUM(AW434:AW440)/SUM(AV434:AV440)</f>
        <v>1.2931034482758621E-2</v>
      </c>
      <c r="BH440">
        <f t="shared" ref="BH440" si="6039">SUM(AY434:AY440)/SUM(AX434:AX440)</f>
        <v>3.8102643856920686E-2</v>
      </c>
      <c r="BI440">
        <f t="shared" ref="BI440" si="604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0">
        <v>306181</v>
      </c>
      <c r="BR440" s="20">
        <v>65193</v>
      </c>
      <c r="BS440" s="21">
        <f t="shared" si="5945"/>
        <v>1761045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0">
        <v>2207</v>
      </c>
      <c r="BZ440" s="20">
        <v>658</v>
      </c>
      <c r="CA440" s="21">
        <f t="shared" si="5946"/>
        <v>12894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0">
        <v>1194</v>
      </c>
      <c r="CH440" s="20">
        <v>464</v>
      </c>
      <c r="CI440" s="21">
        <f t="shared" si="5947"/>
        <v>7410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0">
        <v>15056</v>
      </c>
      <c r="CP440" s="20">
        <v>862</v>
      </c>
      <c r="CQ440" s="21">
        <f t="shared" si="5948"/>
        <v>73797</v>
      </c>
      <c r="CR440" s="21">
        <f t="shared" si="5167"/>
        <v>15918</v>
      </c>
    </row>
    <row r="441" spans="1:96" x14ac:dyDescent="0.35">
      <c r="A441" s="14">
        <f t="shared" si="2761"/>
        <v>44347</v>
      </c>
      <c r="B441" s="9">
        <f t="shared" si="5913"/>
        <v>1761729</v>
      </c>
      <c r="C441">
        <f t="shared" ref="C441" si="6041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042">-(J441-J440)+L441</f>
        <v>4</v>
      </c>
      <c r="N441" s="7">
        <f t="shared" ref="N441" si="6043">B441-C441</f>
        <v>1390322</v>
      </c>
      <c r="O441" s="4">
        <f t="shared" ref="O441" si="6044">C441/B441</f>
        <v>0.21081959824694946</v>
      </c>
      <c r="R441">
        <f t="shared" ref="R441" si="6045">C441-C440</f>
        <v>33</v>
      </c>
      <c r="S441">
        <f t="shared" ref="S441" si="6046">N441-N440</f>
        <v>651</v>
      </c>
      <c r="T441" s="8">
        <f t="shared" ref="T441" si="6047">R441/V441</f>
        <v>4.8245614035087717E-2</v>
      </c>
      <c r="U441" s="8">
        <f t="shared" ref="U441" si="6048">SUM(R435:R441)/SUM(V435:V441)</f>
        <v>8.2890070921985817E-2</v>
      </c>
      <c r="V441">
        <f t="shared" ref="V441" si="6049">B441-B440</f>
        <v>684</v>
      </c>
      <c r="W441">
        <f t="shared" ref="W441" si="6050">C441-D441-E441</f>
        <v>5067</v>
      </c>
      <c r="X441" s="3">
        <f t="shared" ref="X441" si="6051">F441/W441</f>
        <v>1.8748766528517861E-2</v>
      </c>
      <c r="Y441">
        <f t="shared" ref="Y441" si="6052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053">Z441-AC441-AF441</f>
        <v>48</v>
      </c>
      <c r="AJ441">
        <f t="shared" ref="AJ441" si="6054">AA441-AD441-AG441</f>
        <v>24</v>
      </c>
      <c r="AK441">
        <f t="shared" ref="AK441" si="6055">AB441-AE441-AH441</f>
        <v>175</v>
      </c>
      <c r="AS441">
        <f t="shared" ref="AS441" si="6056">BM441-BM440</f>
        <v>2558</v>
      </c>
      <c r="AT441">
        <f t="shared" ref="AT441" si="6057">BN441-BN440</f>
        <v>92</v>
      </c>
      <c r="AU441">
        <f t="shared" ref="AU441" si="6058">AT441/AS441</f>
        <v>3.5965598123534011E-2</v>
      </c>
      <c r="AV441">
        <f t="shared" ref="AV441" si="6059">BU441-BU440</f>
        <v>7</v>
      </c>
      <c r="AW441">
        <f t="shared" ref="AW441" si="6060">BV441-BV440</f>
        <v>0</v>
      </c>
      <c r="AX441">
        <f t="shared" ref="AX441" si="6061">CK441-CK440</f>
        <v>76</v>
      </c>
      <c r="AY441">
        <f t="shared" ref="AY441" si="6062">CL441-CL440</f>
        <v>6</v>
      </c>
      <c r="AZ441">
        <f t="shared" ref="AZ441" si="6063">CC441-CC440</f>
        <v>9</v>
      </c>
      <c r="BA441">
        <f t="shared" ref="BA441" si="6064">CD441-CD440</f>
        <v>-1</v>
      </c>
      <c r="BB441">
        <f t="shared" ref="BB441" si="6065">AW441/AV441</f>
        <v>0</v>
      </c>
      <c r="BC441">
        <f t="shared" ref="BC441" si="6066">AY441/AX441</f>
        <v>7.8947368421052627E-2</v>
      </c>
      <c r="BD441">
        <f t="shared" si="5659"/>
        <v>-0.1111111111111111</v>
      </c>
      <c r="BE441">
        <f t="shared" ref="BE441" si="6067">SUM(AT435:AT441)/SUM(AS435:AS441)</f>
        <v>2.1138400651844955E-2</v>
      </c>
      <c r="BF441">
        <f t="shared" ref="BF441" si="6068">SUM(AT428:AT441)/SUM(AS428:AS441)</f>
        <v>2.4178836927294774E-2</v>
      </c>
      <c r="BG441">
        <f t="shared" ref="BG441" si="6069">SUM(AW435:AW441)/SUM(AV435:AV441)</f>
        <v>8.658008658008658E-3</v>
      </c>
      <c r="BH441">
        <f t="shared" ref="BH441" si="6070">SUM(AY435:AY441)/SUM(AX435:AX441)</f>
        <v>4.0519877675840976E-2</v>
      </c>
      <c r="BI441">
        <f t="shared" ref="BI441" si="607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0">
        <v>306213</v>
      </c>
      <c r="BR441" s="20">
        <v>65194</v>
      </c>
      <c r="BS441" s="21">
        <f t="shared" si="5945"/>
        <v>1761729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0">
        <v>2208</v>
      </c>
      <c r="BZ441" s="20">
        <v>658</v>
      </c>
      <c r="CA441" s="21">
        <f t="shared" si="5946"/>
        <v>12895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0">
        <v>1194</v>
      </c>
      <c r="CH441" s="20">
        <v>464</v>
      </c>
      <c r="CI441" s="21">
        <f t="shared" si="5947"/>
        <v>7411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0">
        <v>15053</v>
      </c>
      <c r="CP441" s="20">
        <v>862</v>
      </c>
      <c r="CQ441" s="21">
        <f t="shared" si="5948"/>
        <v>73820</v>
      </c>
      <c r="CR441" s="21">
        <f t="shared" si="5167"/>
        <v>15915</v>
      </c>
    </row>
    <row r="442" spans="1:96" x14ac:dyDescent="0.35">
      <c r="A442" s="14">
        <f t="shared" si="2761"/>
        <v>44348</v>
      </c>
      <c r="B442" s="9">
        <f t="shared" si="5913"/>
        <v>1762364</v>
      </c>
      <c r="C442">
        <f t="shared" ref="C442" si="6072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073">-(J442-J441)+L442</f>
        <v>2</v>
      </c>
      <c r="N442" s="7">
        <f t="shared" ref="N442" si="6074">B442-C442</f>
        <v>1390916</v>
      </c>
      <c r="O442" s="4">
        <f t="shared" ref="O442" si="6075">C442/B442</f>
        <v>0.21076690172972212</v>
      </c>
      <c r="R442">
        <f t="shared" ref="R442" si="6076">C442-C441</f>
        <v>41</v>
      </c>
      <c r="S442">
        <f t="shared" ref="S442" si="6077">N442-N441</f>
        <v>594</v>
      </c>
      <c r="T442" s="8">
        <f t="shared" ref="T442" si="6078">R442/V442</f>
        <v>6.4566929133858267E-2</v>
      </c>
      <c r="U442" s="8">
        <f t="shared" ref="U442" si="6079">SUM(R436:R442)/SUM(V436:V442)</f>
        <v>8.1946492521592584E-2</v>
      </c>
      <c r="V442">
        <f t="shared" ref="V442" si="6080">B442-B441</f>
        <v>635</v>
      </c>
      <c r="W442">
        <f t="shared" ref="W442" si="6081">C442-D442-E442</f>
        <v>4564</v>
      </c>
      <c r="X442" s="3">
        <f t="shared" ref="X442" si="6082">F442/W442</f>
        <v>2.1034180543382998E-2</v>
      </c>
      <c r="Y442">
        <f t="shared" ref="Y442" si="6083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084">Z442-AC442-AF442</f>
        <v>44</v>
      </c>
      <c r="AJ442">
        <f t="shared" ref="AJ442" si="6085">AA442-AD442-AG442</f>
        <v>22</v>
      </c>
      <c r="AK442">
        <f t="shared" ref="AK442" si="6086">AB442-AE442-AH442</f>
        <v>160</v>
      </c>
      <c r="AS442">
        <f t="shared" ref="AS442" si="6087">BM442-BM441</f>
        <v>2247</v>
      </c>
      <c r="AT442">
        <f t="shared" ref="AT442" si="6088">BN442-BN441</f>
        <v>0</v>
      </c>
      <c r="AU442">
        <f t="shared" ref="AU442" si="6089">AT442/AS442</f>
        <v>0</v>
      </c>
      <c r="AV442">
        <f t="shared" ref="AV442" si="6090">BU442-BU441</f>
        <v>22</v>
      </c>
      <c r="AW442">
        <f t="shared" ref="AW442" si="6091">BV442-BV441</f>
        <v>-2</v>
      </c>
      <c r="AX442">
        <f t="shared" ref="AX442" si="6092">CK442-CK441</f>
        <v>109</v>
      </c>
      <c r="AY442">
        <f t="shared" ref="AY442" si="6093">CL442-CL441</f>
        <v>1</v>
      </c>
      <c r="AZ442">
        <f t="shared" ref="AZ442" si="6094">CC442-CC441</f>
        <v>11</v>
      </c>
      <c r="BA442">
        <f t="shared" ref="BA442" si="6095">CD442-CD441</f>
        <v>3</v>
      </c>
      <c r="BB442">
        <f t="shared" ref="BB442" si="6096">AW442/AV442</f>
        <v>-9.0909090909090912E-2</v>
      </c>
      <c r="BC442">
        <f t="shared" ref="BC442" si="6097">AY442/AX442</f>
        <v>9.1743119266055051E-3</v>
      </c>
      <c r="BD442">
        <f t="shared" si="5659"/>
        <v>0.27272727272727271</v>
      </c>
      <c r="BE442">
        <f t="shared" ref="BE442" si="6098">SUM(AT436:AT442)/SUM(AS436:AS442)</f>
        <v>2.054318329632869E-2</v>
      </c>
      <c r="BF442">
        <f t="shared" ref="BF442" si="6099">SUM(AT429:AT442)/SUM(AS429:AS442)</f>
        <v>2.3519114891325084E-2</v>
      </c>
      <c r="BG442">
        <f t="shared" ref="BG442" si="6100">SUM(AW436:AW442)/SUM(AV436:AV442)</f>
        <v>2.7322404371584699E-3</v>
      </c>
      <c r="BH442">
        <f t="shared" ref="BH442" si="6101">SUM(AY436:AY442)/SUM(AX436:AX442)</f>
        <v>2.9310344827586206E-2</v>
      </c>
      <c r="BI442">
        <f t="shared" ref="BI442" si="6102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0">
        <v>306248</v>
      </c>
      <c r="BR442" s="20">
        <v>65200</v>
      </c>
      <c r="BS442" s="21">
        <f t="shared" si="5945"/>
        <v>1762364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0">
        <v>2210</v>
      </c>
      <c r="BZ442" s="20">
        <v>658</v>
      </c>
      <c r="CA442" s="21">
        <f t="shared" si="5946"/>
        <v>12900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0">
        <v>1194</v>
      </c>
      <c r="CH442" s="20">
        <v>464</v>
      </c>
      <c r="CI442" s="21">
        <f t="shared" si="5947"/>
        <v>7413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0">
        <v>15062</v>
      </c>
      <c r="CP442" s="20">
        <v>863</v>
      </c>
      <c r="CQ442" s="21">
        <f t="shared" si="5948"/>
        <v>73860</v>
      </c>
      <c r="CR442" s="21">
        <f t="shared" si="5167"/>
        <v>15925</v>
      </c>
    </row>
    <row r="443" spans="1:96" x14ac:dyDescent="0.35">
      <c r="A443" s="14">
        <f t="shared" si="2761"/>
        <v>44349</v>
      </c>
      <c r="B443" s="9">
        <f t="shared" si="5913"/>
        <v>1764186</v>
      </c>
      <c r="C443">
        <f t="shared" ref="C443" si="6103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04">-(J443-J442)+L443</f>
        <v>0</v>
      </c>
      <c r="N443" s="7">
        <f t="shared" ref="N443" si="6105">B443-C443</f>
        <v>1392569</v>
      </c>
      <c r="O443" s="4">
        <f t="shared" ref="O443" si="6106">C443/B443</f>
        <v>0.21064502269035124</v>
      </c>
      <c r="R443">
        <f t="shared" ref="R443" si="6107">C443-C442</f>
        <v>169</v>
      </c>
      <c r="S443">
        <f t="shared" ref="S443" si="6108">N443-N442</f>
        <v>1653</v>
      </c>
      <c r="T443" s="8">
        <f t="shared" ref="T443" si="6109">R443/V443</f>
        <v>9.2755214050493959E-2</v>
      </c>
      <c r="U443" s="8">
        <f t="shared" ref="U443" si="6110">SUM(R437:R443)/SUM(V437:V443)</f>
        <v>7.8110047846889949E-2</v>
      </c>
      <c r="V443">
        <f t="shared" ref="V443" si="6111">B443-B442</f>
        <v>1822</v>
      </c>
      <c r="W443">
        <f t="shared" ref="W443" si="6112">C443-D443-E443</f>
        <v>4357</v>
      </c>
      <c r="X443" s="3">
        <f t="shared" ref="X443" si="6113">F443/W443</f>
        <v>2.1803993573559787E-2</v>
      </c>
      <c r="Y443">
        <f t="shared" ref="Y443" si="6114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15">Z443-AC443-AF443</f>
        <v>43</v>
      </c>
      <c r="AJ443">
        <f t="shared" ref="AJ443" si="6116">AA443-AD443-AG443</f>
        <v>18</v>
      </c>
      <c r="AK443">
        <f t="shared" ref="AK443" si="6117">AB443-AE443-AH443</f>
        <v>156</v>
      </c>
      <c r="AS443">
        <f t="shared" ref="AS443" si="6118">BM443-BM442</f>
        <v>9050</v>
      </c>
      <c r="AT443">
        <f t="shared" ref="AT443" si="6119">BN443-BN442</f>
        <v>203</v>
      </c>
      <c r="AU443">
        <f t="shared" ref="AU443" si="6120">AT443/AS443</f>
        <v>2.2430939226519338E-2</v>
      </c>
      <c r="AV443">
        <f t="shared" ref="AV443" si="6121">BU443-BU442</f>
        <v>45</v>
      </c>
      <c r="AW443">
        <f t="shared" ref="AW443" si="6122">BV443-BV442</f>
        <v>4</v>
      </c>
      <c r="AX443">
        <f t="shared" ref="AX443" si="6123">CK443-CK442</f>
        <v>342</v>
      </c>
      <c r="AY443">
        <f t="shared" ref="AY443" si="6124">CL443-CL442</f>
        <v>26</v>
      </c>
      <c r="AZ443">
        <f t="shared" ref="AZ443" si="6125">CC443-CC442</f>
        <v>32</v>
      </c>
      <c r="BA443">
        <f t="shared" ref="BA443" si="6126">CD443-CD442</f>
        <v>-3</v>
      </c>
      <c r="BB443">
        <f t="shared" ref="BB443" si="6127">AW443/AV443</f>
        <v>8.8888888888888892E-2</v>
      </c>
      <c r="BC443">
        <f t="shared" ref="BC443" si="6128">AY443/AX443</f>
        <v>7.6023391812865493E-2</v>
      </c>
      <c r="BD443">
        <f t="shared" si="5659"/>
        <v>-9.375E-2</v>
      </c>
      <c r="BE443">
        <f t="shared" ref="BE443" si="6129">SUM(AT437:AT443)/SUM(AS437:AS443)</f>
        <v>1.9363341443633414E-2</v>
      </c>
      <c r="BF443">
        <f t="shared" ref="BF443" si="6130">SUM(AT430:AT443)/SUM(AS430:AS443)</f>
        <v>2.3524995307514233E-2</v>
      </c>
      <c r="BG443">
        <f t="shared" ref="BG443" si="6131">SUM(AW437:AW443)/SUM(AV437:AV443)</f>
        <v>2.7692307692307693E-2</v>
      </c>
      <c r="BH443">
        <f t="shared" ref="BH443" si="6132">SUM(AY437:AY443)/SUM(AX437:AX443)</f>
        <v>4.1373926619828257E-2</v>
      </c>
      <c r="BI443">
        <f t="shared" ref="BI443" si="6133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0">
        <v>306385</v>
      </c>
      <c r="BR443" s="20">
        <v>65232</v>
      </c>
      <c r="BS443" s="21">
        <f t="shared" si="5945"/>
        <v>1764186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0">
        <v>2213</v>
      </c>
      <c r="BZ443" s="20">
        <v>659</v>
      </c>
      <c r="CA443" s="21">
        <f t="shared" si="5946"/>
        <v>12914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0">
        <v>1194</v>
      </c>
      <c r="CH443" s="20">
        <v>464</v>
      </c>
      <c r="CI443" s="21">
        <f t="shared" si="5947"/>
        <v>7424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0">
        <v>15077</v>
      </c>
      <c r="CP443" s="20">
        <v>863</v>
      </c>
      <c r="CQ443" s="21">
        <f t="shared" si="5948"/>
        <v>73949</v>
      </c>
      <c r="CR443" s="21">
        <f t="shared" si="5167"/>
        <v>15940</v>
      </c>
    </row>
    <row r="444" spans="1:96" x14ac:dyDescent="0.35">
      <c r="A444" s="14">
        <f t="shared" si="2761"/>
        <v>44350</v>
      </c>
      <c r="B444" s="9">
        <f t="shared" si="5913"/>
        <v>1765991</v>
      </c>
      <c r="C444">
        <f t="shared" ref="C444" si="6134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135">-(J444-J443)+L444</f>
        <v>-2</v>
      </c>
      <c r="N444" s="7">
        <f t="shared" ref="N444" si="6136">B444-C444</f>
        <v>1394268</v>
      </c>
      <c r="O444" s="4">
        <f t="shared" ref="O444" si="6137">C444/B444</f>
        <v>0.21048974768274584</v>
      </c>
      <c r="R444">
        <f t="shared" ref="R444" si="6138">C444-C443</f>
        <v>106</v>
      </c>
      <c r="S444">
        <f t="shared" ref="S444" si="6139">N444-N443</f>
        <v>1699</v>
      </c>
      <c r="T444" s="8">
        <f t="shared" ref="T444" si="6140">R444/V444</f>
        <v>5.8725761772853186E-2</v>
      </c>
      <c r="U444" s="8">
        <f t="shared" ref="U444" si="6141">SUM(R438:R444)/SUM(V438:V444)</f>
        <v>7.3637530633679546E-2</v>
      </c>
      <c r="V444">
        <f t="shared" ref="V444" si="6142">B444-B443</f>
        <v>1805</v>
      </c>
      <c r="W444">
        <f t="shared" ref="W444" si="6143">C444-D444-E444</f>
        <v>4097</v>
      </c>
      <c r="X444" s="3">
        <f t="shared" ref="X444" si="6144">F444/W444</f>
        <v>2.2455455211130095E-2</v>
      </c>
      <c r="Y444">
        <f t="shared" ref="Y444" si="6145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146">Z444-AC444-AF444</f>
        <v>42</v>
      </c>
      <c r="AJ444">
        <f t="shared" ref="AJ444" si="6147">AA444-AD444-AG444</f>
        <v>18</v>
      </c>
      <c r="AK444">
        <f t="shared" ref="AK444" si="6148">AB444-AE444-AH444</f>
        <v>160</v>
      </c>
      <c r="AS444">
        <f t="shared" ref="AS444" si="6149">BM444-BM443</f>
        <v>7843</v>
      </c>
      <c r="AT444">
        <f t="shared" ref="AT444" si="6150">BN444-BN443</f>
        <v>147</v>
      </c>
      <c r="AU444">
        <f t="shared" ref="AU444" si="6151">AT444/AS444</f>
        <v>1.8742827999489991E-2</v>
      </c>
      <c r="AV444">
        <f t="shared" ref="AV444" si="6152">BU444-BU443</f>
        <v>36</v>
      </c>
      <c r="AW444">
        <f t="shared" ref="AW444" si="6153">BV444-BV443</f>
        <v>4</v>
      </c>
      <c r="AX444">
        <f t="shared" ref="AX444" si="6154">CK444-CK443</f>
        <v>178</v>
      </c>
      <c r="AY444">
        <f t="shared" ref="AY444" si="6155">CL444-CL443</f>
        <v>2</v>
      </c>
      <c r="AZ444">
        <f t="shared" ref="AZ444" si="6156">CC444-CC443</f>
        <v>34</v>
      </c>
      <c r="BA444">
        <f t="shared" ref="BA444" si="6157">CD444-CD443</f>
        <v>1</v>
      </c>
      <c r="BB444">
        <f t="shared" ref="BB444" si="6158">AW444/AV444</f>
        <v>0.1111111111111111</v>
      </c>
      <c r="BC444">
        <f t="shared" ref="BC444" si="6159">AY444/AX444</f>
        <v>1.1235955056179775E-2</v>
      </c>
      <c r="BD444">
        <f t="shared" si="5659"/>
        <v>2.9411764705882353E-2</v>
      </c>
      <c r="BE444">
        <f t="shared" ref="BE444" si="6160">SUM(AT438:AT444)/SUM(AS438:AS444)</f>
        <v>2.0308754928996677E-2</v>
      </c>
      <c r="BF444">
        <f t="shared" ref="BF444" si="6161">SUM(AT431:AT444)/SUM(AS431:AS444)</f>
        <v>2.2103496622339295E-2</v>
      </c>
      <c r="BG444">
        <f t="shared" ref="BG444" si="6162">SUM(AW438:AW444)/SUM(AV438:AV444)</f>
        <v>3.64741641337386E-2</v>
      </c>
      <c r="BH444">
        <f t="shared" ref="BH444" si="6163">SUM(AY438:AY444)/SUM(AX438:AX444)</f>
        <v>4.4861337683523655E-2</v>
      </c>
      <c r="BI444">
        <f t="shared" ref="BI444" si="6164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0">
        <v>306468</v>
      </c>
      <c r="BR444" s="20">
        <v>65255</v>
      </c>
      <c r="BS444" s="21">
        <f t="shared" si="5945"/>
        <v>1765991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0">
        <v>2213</v>
      </c>
      <c r="BZ444" s="20">
        <v>659</v>
      </c>
      <c r="CA444" s="21">
        <f t="shared" si="5946"/>
        <v>12924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0">
        <v>1194</v>
      </c>
      <c r="CH444" s="20">
        <v>465</v>
      </c>
      <c r="CI444" s="21">
        <f t="shared" si="5947"/>
        <v>7430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0">
        <v>15086</v>
      </c>
      <c r="CP444" s="20">
        <v>862</v>
      </c>
      <c r="CQ444" s="21">
        <f t="shared" si="5948"/>
        <v>74003</v>
      </c>
      <c r="CR444" s="21">
        <f t="shared" si="5167"/>
        <v>15948</v>
      </c>
    </row>
    <row r="445" spans="1:96" x14ac:dyDescent="0.35">
      <c r="A445" s="14">
        <f t="shared" si="2761"/>
        <v>44351</v>
      </c>
      <c r="B445" s="9">
        <f t="shared" si="5913"/>
        <v>1767532</v>
      </c>
      <c r="C445">
        <f t="shared" ref="C445" si="6165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166">-(J445-J444)+L445</f>
        <v>1</v>
      </c>
      <c r="N445" s="7">
        <f t="shared" ref="N445" si="6167">B445-C445</f>
        <v>1395694</v>
      </c>
      <c r="O445" s="4">
        <f t="shared" ref="O445" si="6168">C445/B445</f>
        <v>0.21037129737962312</v>
      </c>
      <c r="R445">
        <f t="shared" ref="R445" si="6169">C445-C444</f>
        <v>115</v>
      </c>
      <c r="S445">
        <f t="shared" ref="S445" si="6170">N445-N444</f>
        <v>1426</v>
      </c>
      <c r="T445" s="8">
        <f t="shared" ref="T445" si="6171">R445/V445</f>
        <v>7.4626865671641784E-2</v>
      </c>
      <c r="U445" s="8">
        <f t="shared" ref="U445" si="6172">SUM(R439:R445)/SUM(V439:V445)</f>
        <v>7.1997148627777119E-2</v>
      </c>
      <c r="V445">
        <f t="shared" ref="V445" si="6173">B445-B444</f>
        <v>1541</v>
      </c>
      <c r="W445">
        <f t="shared" ref="W445" si="6174">C445-D445-E445</f>
        <v>3885</v>
      </c>
      <c r="X445" s="3">
        <f t="shared" ref="X445" si="6175">F445/W445</f>
        <v>2.3423423423423424E-2</v>
      </c>
      <c r="Y445">
        <f t="shared" ref="Y445" si="6176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177">Z445-AC445-AF445</f>
        <v>42</v>
      </c>
      <c r="AJ445">
        <f t="shared" ref="AJ445" si="6178">AA445-AD445-AG445</f>
        <v>17</v>
      </c>
      <c r="AK445">
        <f t="shared" ref="AK445" si="6179">AB445-AE445-AH445</f>
        <v>160</v>
      </c>
      <c r="AS445">
        <f t="shared" ref="AS445" si="6180">BM445-BM444</f>
        <v>6818</v>
      </c>
      <c r="AT445">
        <f t="shared" ref="AT445" si="6181">BN445-BN444</f>
        <v>97</v>
      </c>
      <c r="AU445">
        <f t="shared" ref="AU445" si="6182">AT445/AS445</f>
        <v>1.4227046054561454E-2</v>
      </c>
      <c r="AV445">
        <f t="shared" ref="AV445" si="6183">BU445-BU444</f>
        <v>49</v>
      </c>
      <c r="AW445">
        <f t="shared" ref="AW445" si="6184">BV445-BV444</f>
        <v>-2</v>
      </c>
      <c r="AX445">
        <f t="shared" ref="AX445" si="6185">CK445-CK444</f>
        <v>240</v>
      </c>
      <c r="AY445">
        <f t="shared" ref="AY445" si="6186">CL445-CL444</f>
        <v>7</v>
      </c>
      <c r="AZ445">
        <f t="shared" ref="AZ445" si="6187">CC445-CC444</f>
        <v>44</v>
      </c>
      <c r="BA445">
        <f t="shared" ref="BA445" si="6188">CD445-CD444</f>
        <v>3</v>
      </c>
      <c r="BB445">
        <f t="shared" ref="BB445" si="6189">AW445/AV445</f>
        <v>-4.0816326530612242E-2</v>
      </c>
      <c r="BC445">
        <f t="shared" ref="BC445" si="6190">AY445/AX445</f>
        <v>2.9166666666666667E-2</v>
      </c>
      <c r="BD445">
        <f t="shared" si="5659"/>
        <v>6.8181818181818177E-2</v>
      </c>
      <c r="BE445">
        <f t="shared" ref="BE445" si="6191">SUM(AT439:AT445)/SUM(AS439:AS445)</f>
        <v>1.8263610160816745E-2</v>
      </c>
      <c r="BF445">
        <f t="shared" ref="BF445" si="6192">SUM(AT432:AT445)/SUM(AS432:AS445)</f>
        <v>2.0828709274207678E-2</v>
      </c>
      <c r="BG445">
        <f t="shared" ref="BG445" si="6193">SUM(AW439:AW445)/SUM(AV439:AV445)</f>
        <v>1.7391304347826087E-2</v>
      </c>
      <c r="BH445">
        <f t="shared" ref="BH445" si="6194">SUM(AY439:AY445)/SUM(AX439:AX445)</f>
        <v>3.9552880481513328E-2</v>
      </c>
      <c r="BI445">
        <f t="shared" ref="BI445" si="6195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0">
        <v>306559</v>
      </c>
      <c r="BR445" s="20">
        <v>65279</v>
      </c>
      <c r="BS445" s="21">
        <f t="shared" si="5945"/>
        <v>1767532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0">
        <v>2214</v>
      </c>
      <c r="BZ445" s="20">
        <v>659</v>
      </c>
      <c r="CA445" s="21">
        <f t="shared" si="5946"/>
        <v>12934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0">
        <v>1194</v>
      </c>
      <c r="CH445" s="20">
        <v>465</v>
      </c>
      <c r="CI445" s="21">
        <f t="shared" si="5947"/>
        <v>7436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0">
        <v>15097</v>
      </c>
      <c r="CP445" s="20">
        <v>862</v>
      </c>
      <c r="CQ445" s="21">
        <f t="shared" si="5948"/>
        <v>74064</v>
      </c>
      <c r="CR445" s="21">
        <f t="shared" si="5167"/>
        <v>15959</v>
      </c>
    </row>
    <row r="446" spans="1:96" x14ac:dyDescent="0.35">
      <c r="A446" s="14">
        <f t="shared" si="2761"/>
        <v>44352</v>
      </c>
      <c r="B446" s="9">
        <f t="shared" si="5913"/>
        <v>1769136</v>
      </c>
      <c r="C446">
        <f t="shared" ref="C446" si="6196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197">-(J446-J445)+L446</f>
        <v>4</v>
      </c>
      <c r="N446" s="7">
        <f t="shared" ref="N446" si="6198">B446-C446</f>
        <v>1397193</v>
      </c>
      <c r="O446" s="4">
        <f t="shared" ref="O446" si="6199">C446/B446</f>
        <v>0.21023991372059581</v>
      </c>
      <c r="R446">
        <f t="shared" ref="R446" si="6200">C446-C445</f>
        <v>105</v>
      </c>
      <c r="S446">
        <f t="shared" ref="S446" si="6201">N446-N445</f>
        <v>1499</v>
      </c>
      <c r="T446" s="8">
        <f t="shared" ref="T446" si="6202">R446/V446</f>
        <v>6.5461346633416462E-2</v>
      </c>
      <c r="U446" s="8">
        <f t="shared" ref="U446" si="6203">SUM(R440:R446)/SUM(V440:V446)</f>
        <v>7.2111507890795998E-2</v>
      </c>
      <c r="V446">
        <f t="shared" ref="V446" si="6204">B446-B445</f>
        <v>1604</v>
      </c>
      <c r="W446">
        <f t="shared" ref="W446" si="6205">C446-D446-E446</f>
        <v>3725</v>
      </c>
      <c r="X446" s="3">
        <f t="shared" ref="X446" si="6206">F446/W446</f>
        <v>2.3624161073825502E-2</v>
      </c>
      <c r="Y446">
        <f t="shared" ref="Y446" si="6207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08">Z446-AC446-AF446</f>
        <v>39</v>
      </c>
      <c r="AJ446">
        <f t="shared" ref="AJ446" si="6209">AA446-AD446-AG446</f>
        <v>15</v>
      </c>
      <c r="AK446">
        <f t="shared" ref="AK446" si="6210">AB446-AE446-AH446</f>
        <v>164</v>
      </c>
      <c r="AS446">
        <f t="shared" ref="AS446" si="6211">BM446-BM445</f>
        <v>6330</v>
      </c>
      <c r="AT446">
        <f t="shared" ref="AT446" si="6212">BN446-BN445</f>
        <v>134</v>
      </c>
      <c r="AU446">
        <f t="shared" ref="AU446" si="6213">AT446/AS446</f>
        <v>2.1169036334913113E-2</v>
      </c>
      <c r="AV446">
        <f t="shared" ref="AV446" si="6214">BU446-BU445</f>
        <v>45</v>
      </c>
      <c r="AW446">
        <f t="shared" ref="AW446" si="6215">BV446-BV445</f>
        <v>3</v>
      </c>
      <c r="AX446">
        <f t="shared" ref="AX446" si="6216">CK446-CK445</f>
        <v>216</v>
      </c>
      <c r="AY446">
        <f t="shared" ref="AY446" si="6217">CL446-CL445</f>
        <v>19</v>
      </c>
      <c r="AZ446">
        <f t="shared" ref="AZ446" si="6218">CC446-CC445</f>
        <v>27</v>
      </c>
      <c r="BA446">
        <f t="shared" ref="BA446" si="6219">CD446-CD445</f>
        <v>-2</v>
      </c>
      <c r="BB446">
        <f t="shared" ref="BB446" si="6220">AW446/AV446</f>
        <v>6.6666666666666666E-2</v>
      </c>
      <c r="BC446">
        <f t="shared" ref="BC446" si="6221">AY446/AX446</f>
        <v>8.7962962962962965E-2</v>
      </c>
      <c r="BD446">
        <f t="shared" si="5659"/>
        <v>-7.407407407407407E-2</v>
      </c>
      <c r="BE446">
        <f t="shared" ref="BE446" si="6222">SUM(AT440:AT446)/SUM(AS440:AS446)</f>
        <v>1.918809201623816E-2</v>
      </c>
      <c r="BF446">
        <f t="shared" ref="BF446" si="6223">SUM(AT433:AT446)/SUM(AS433:AS446)</f>
        <v>2.0589033994124473E-2</v>
      </c>
      <c r="BG446">
        <f t="shared" ref="BG446" si="6224">SUM(AW440:AW446)/SUM(AV440:AV446)</f>
        <v>3.669724770642202E-2</v>
      </c>
      <c r="BH446">
        <f t="shared" ref="BH446" si="6225">SUM(AY440:AY446)/SUM(AX440:AX446)</f>
        <v>4.4298605414273995E-2</v>
      </c>
      <c r="BI446">
        <f t="shared" ref="BI446" si="622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0">
        <v>306652</v>
      </c>
      <c r="BR446" s="20">
        <v>65291</v>
      </c>
      <c r="BS446" s="21">
        <f t="shared" si="5945"/>
        <v>1769136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0">
        <v>2214</v>
      </c>
      <c r="BZ446" s="20">
        <v>659</v>
      </c>
      <c r="CA446" s="21">
        <f t="shared" si="5946"/>
        <v>12952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0">
        <v>1194</v>
      </c>
      <c r="CH446" s="20">
        <v>465</v>
      </c>
      <c r="CI446" s="21">
        <f t="shared" si="5947"/>
        <v>7438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0">
        <v>15109</v>
      </c>
      <c r="CP446" s="20">
        <v>862</v>
      </c>
      <c r="CQ446" s="21">
        <f t="shared" si="5948"/>
        <v>74137</v>
      </c>
      <c r="CR446" s="21">
        <f t="shared" si="5167"/>
        <v>15971</v>
      </c>
    </row>
    <row r="447" spans="1:96" x14ac:dyDescent="0.35">
      <c r="A447" s="14">
        <f t="shared" si="2761"/>
        <v>44353</v>
      </c>
      <c r="B447" s="9">
        <f t="shared" si="5913"/>
        <v>1769858</v>
      </c>
      <c r="C447">
        <f t="shared" ref="C447" si="6227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228">-(J447-J446)+L447</f>
        <v>8</v>
      </c>
      <c r="N447" s="7">
        <f t="shared" ref="N447" si="6229">B447-C447</f>
        <v>1397866</v>
      </c>
      <c r="O447" s="4">
        <f t="shared" ref="O447" si="6230">C447/B447</f>
        <v>0.21018183379683567</v>
      </c>
      <c r="R447">
        <f t="shared" ref="R447" si="6231">C447-C446</f>
        <v>49</v>
      </c>
      <c r="S447">
        <f t="shared" ref="S447" si="6232">N447-N446</f>
        <v>673</v>
      </c>
      <c r="T447" s="8">
        <f t="shared" ref="T447" si="6233">R447/V447</f>
        <v>6.7867036011080337E-2</v>
      </c>
      <c r="U447" s="8">
        <f t="shared" ref="U447" si="6234">SUM(R441:R447)/SUM(V441:V447)</f>
        <v>7.0123680925904916E-2</v>
      </c>
      <c r="V447">
        <f t="shared" ref="V447" si="6235">B447-B446</f>
        <v>722</v>
      </c>
      <c r="W447">
        <f t="shared" ref="W447" si="6236">C447-D447-E447</f>
        <v>3646</v>
      </c>
      <c r="X447" s="3">
        <f t="shared" ref="X447" si="6237">F447/W447</f>
        <v>2.1941854086670324E-2</v>
      </c>
      <c r="Y447">
        <f t="shared" ref="Y447" si="6238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239">Z447-AC447-AF447</f>
        <v>37</v>
      </c>
      <c r="AJ447">
        <f t="shared" ref="AJ447" si="6240">AA447-AD447-AG447</f>
        <v>15</v>
      </c>
      <c r="AK447">
        <f t="shared" ref="AK447" si="6241">AB447-AE447-AH447</f>
        <v>174</v>
      </c>
      <c r="AS447">
        <f t="shared" ref="AS447" si="6242">BM447-BM446</f>
        <v>2410</v>
      </c>
      <c r="AT447">
        <f t="shared" ref="AT447" si="6243">BN447-BN446</f>
        <v>51</v>
      </c>
      <c r="AU447">
        <f t="shared" ref="AU447" si="6244">AT447/AS447</f>
        <v>2.116182572614108E-2</v>
      </c>
      <c r="AV447">
        <f t="shared" ref="AV447" si="6245">BU447-BU446</f>
        <v>8</v>
      </c>
      <c r="AW447">
        <f t="shared" ref="AW447" si="6246">BV447-BV446</f>
        <v>-2</v>
      </c>
      <c r="AX447">
        <f t="shared" ref="AX447" si="6247">CK447-CK446</f>
        <v>82</v>
      </c>
      <c r="AY447">
        <f t="shared" ref="AY447" si="6248">CL447-CL446</f>
        <v>4</v>
      </c>
      <c r="AZ447">
        <f t="shared" ref="AZ447" si="6249">CC447-CC446</f>
        <v>4</v>
      </c>
      <c r="BA447">
        <f t="shared" ref="BA447" si="6250">CD447-CD446</f>
        <v>2</v>
      </c>
      <c r="BB447">
        <f t="shared" ref="BB447" si="6251">AW447/AV447</f>
        <v>-0.25</v>
      </c>
      <c r="BC447">
        <f t="shared" ref="BC447" si="6252">AY447/AX447</f>
        <v>4.878048780487805E-2</v>
      </c>
      <c r="BD447">
        <f t="shared" si="5659"/>
        <v>0.5</v>
      </c>
      <c r="BE447">
        <f t="shared" ref="BE447" si="6253">SUM(AT441:AT447)/SUM(AS441:AS447)</f>
        <v>1.9433111445136354E-2</v>
      </c>
      <c r="BF447">
        <f t="shared" ref="BF447" si="6254">SUM(AT434:AT447)/SUM(AS434:AS447)</f>
        <v>2.018373989870427E-2</v>
      </c>
      <c r="BG447">
        <f t="shared" ref="BG447" si="6255">SUM(AW441:AW447)/SUM(AV441:AV447)</f>
        <v>2.358490566037736E-2</v>
      </c>
      <c r="BH447">
        <f t="shared" ref="BH447" si="6256">SUM(AY441:AY447)/SUM(AX441:AX447)</f>
        <v>5.229283990345937E-2</v>
      </c>
      <c r="BI447">
        <f t="shared" ref="BI447" si="6257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0">
        <v>306696</v>
      </c>
      <c r="BR447" s="20">
        <v>65296</v>
      </c>
      <c r="BS447" s="21">
        <f t="shared" si="5945"/>
        <v>1769858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0">
        <v>2213</v>
      </c>
      <c r="BZ447" s="20">
        <v>659</v>
      </c>
      <c r="CA447" s="21">
        <f t="shared" si="5946"/>
        <v>12957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0">
        <v>1194</v>
      </c>
      <c r="CH447" s="20">
        <v>465</v>
      </c>
      <c r="CI447" s="21">
        <f t="shared" si="5947"/>
        <v>7439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0">
        <v>15111</v>
      </c>
      <c r="CP447" s="20">
        <v>862</v>
      </c>
      <c r="CQ447" s="21">
        <f t="shared" si="5948"/>
        <v>74170</v>
      </c>
      <c r="CR447" s="21">
        <f t="shared" si="5167"/>
        <v>15973</v>
      </c>
    </row>
    <row r="448" spans="1:96" x14ac:dyDescent="0.35">
      <c r="A448" s="14">
        <f t="shared" si="2761"/>
        <v>44354</v>
      </c>
      <c r="B448" s="9">
        <f t="shared" si="5913"/>
        <v>1770719</v>
      </c>
      <c r="C448">
        <f t="shared" ref="C448" si="6258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259">-(J448-J447)+L448</f>
        <v>4</v>
      </c>
      <c r="N448" s="7">
        <f t="shared" ref="N448" si="6260">B448-C448</f>
        <v>1398658</v>
      </c>
      <c r="O448" s="4">
        <f t="shared" ref="O448" si="6261">C448/B448</f>
        <v>0.21011860153982648</v>
      </c>
      <c r="R448">
        <f t="shared" ref="R448" si="6262">C448-C447</f>
        <v>69</v>
      </c>
      <c r="S448">
        <f t="shared" ref="S448" si="6263">N448-N447</f>
        <v>792</v>
      </c>
      <c r="T448" s="8">
        <f t="shared" ref="T448" si="6264">R448/V448</f>
        <v>8.0139372822299645E-2</v>
      </c>
      <c r="U448" s="8">
        <f t="shared" ref="U448" si="6265">SUM(R442:R448)/SUM(V442:V448)</f>
        <v>7.2747497219132373E-2</v>
      </c>
      <c r="V448">
        <f t="shared" ref="V448" si="6266">B448-B447</f>
        <v>861</v>
      </c>
      <c r="W448">
        <f t="shared" ref="W448" si="6267">C448-D448-E448</f>
        <v>3613</v>
      </c>
      <c r="X448" s="3">
        <f t="shared" ref="X448" si="6268">F448/W448</f>
        <v>2.3249377248823692E-2</v>
      </c>
      <c r="Y448">
        <f t="shared" ref="Y448" si="6269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270">Z448-AC448-AF448</f>
        <v>37</v>
      </c>
      <c r="AJ448">
        <f t="shared" ref="AJ448" si="6271">AA448-AD448-AG448</f>
        <v>15</v>
      </c>
      <c r="AK448">
        <f t="shared" ref="AK448" si="6272">AB448-AE448-AH448</f>
        <v>177</v>
      </c>
      <c r="AS448">
        <f t="shared" ref="AS448" si="6273">BM448-BM447</f>
        <v>2752</v>
      </c>
      <c r="AT448">
        <f t="shared" ref="AT448" si="6274">BN448-BN447</f>
        <v>89</v>
      </c>
      <c r="AU448">
        <f t="shared" ref="AU448" si="6275">AT448/AS448</f>
        <v>3.2340116279069769E-2</v>
      </c>
      <c r="AV448">
        <f t="shared" ref="AV448" si="6276">BU448-BU447</f>
        <v>12</v>
      </c>
      <c r="AW448">
        <f t="shared" ref="AW448" si="6277">BV448-BV447</f>
        <v>2</v>
      </c>
      <c r="AX448">
        <f t="shared" ref="AX448" si="6278">CK448-CK447</f>
        <v>114</v>
      </c>
      <c r="AY448">
        <f t="shared" ref="AY448" si="6279">CL448-CL447</f>
        <v>11</v>
      </c>
      <c r="AZ448">
        <f t="shared" ref="AZ448" si="6280">CC448-CC447</f>
        <v>9</v>
      </c>
      <c r="BA448">
        <f t="shared" ref="BA448" si="6281">CD448-CD447</f>
        <v>0</v>
      </c>
      <c r="BB448">
        <f t="shared" ref="BB448" si="6282">AW448/AV448</f>
        <v>0.16666666666666666</v>
      </c>
      <c r="BC448">
        <f t="shared" ref="BC448" si="6283">AY448/AX448</f>
        <v>9.6491228070175433E-2</v>
      </c>
      <c r="BD448">
        <f t="shared" si="5659"/>
        <v>0</v>
      </c>
      <c r="BE448">
        <f t="shared" ref="BE448" si="6284">SUM(AT442:AT448)/SUM(AS442:AS448)</f>
        <v>1.9252336448598129E-2</v>
      </c>
      <c r="BF448">
        <f t="shared" ref="BF448" si="6285">SUM(AT435:AT448)/SUM(AS435:AS448)</f>
        <v>2.0259934083701261E-2</v>
      </c>
      <c r="BG448">
        <f t="shared" ref="BG448" si="6286">SUM(AW442:AW448)/SUM(AV442:AV448)</f>
        <v>3.2258064516129031E-2</v>
      </c>
      <c r="BH448">
        <f t="shared" ref="BH448" si="6287">SUM(AY442:AY448)/SUM(AX442:AX448)</f>
        <v>5.4644808743169397E-2</v>
      </c>
      <c r="BI448">
        <f t="shared" ref="BI448" si="6288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0">
        <v>306760</v>
      </c>
      <c r="BR448" s="20">
        <v>65301</v>
      </c>
      <c r="BS448" s="21">
        <f t="shared" si="5945"/>
        <v>1770719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0">
        <v>2215</v>
      </c>
      <c r="BZ448" s="20">
        <v>659</v>
      </c>
      <c r="CA448" s="21">
        <f t="shared" si="5946"/>
        <v>12962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0">
        <v>1194</v>
      </c>
      <c r="CH448" s="20">
        <v>465</v>
      </c>
      <c r="CI448" s="21">
        <f t="shared" si="5947"/>
        <v>7441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0">
        <v>15117</v>
      </c>
      <c r="CP448" s="20">
        <v>862</v>
      </c>
      <c r="CQ448" s="21">
        <f t="shared" si="5948"/>
        <v>74212</v>
      </c>
      <c r="CR448" s="21">
        <f t="shared" si="5167"/>
        <v>15979</v>
      </c>
    </row>
    <row r="449" spans="1:96" x14ac:dyDescent="0.35">
      <c r="A449" s="14">
        <f t="shared" si="2761"/>
        <v>44355</v>
      </c>
      <c r="B449" s="9">
        <f t="shared" si="5913"/>
        <v>1771796</v>
      </c>
      <c r="C449">
        <f t="shared" ref="C449" si="6289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290">-(J449-J448)+L449</f>
        <v>8</v>
      </c>
      <c r="N449" s="7">
        <f t="shared" ref="N449" si="6291">B449-C449</f>
        <v>1399687</v>
      </c>
      <c r="O449" s="4">
        <f t="shared" ref="O449" si="6292">C449/B449</f>
        <v>0.21001797046612589</v>
      </c>
      <c r="R449">
        <f t="shared" ref="R449" si="6293">C449-C448</f>
        <v>48</v>
      </c>
      <c r="S449">
        <f t="shared" ref="S449" si="6294">N449-N448</f>
        <v>1029</v>
      </c>
      <c r="T449" s="8">
        <f t="shared" ref="T449" si="6295">R449/V449</f>
        <v>4.456824512534819E-2</v>
      </c>
      <c r="U449" s="8">
        <f t="shared" ref="U449" si="6296">SUM(R443:R449)/SUM(V443:V449)</f>
        <v>7.0080576759966068E-2</v>
      </c>
      <c r="V449">
        <f t="shared" ref="V449" si="6297">B449-B448</f>
        <v>1077</v>
      </c>
      <c r="W449">
        <f t="shared" ref="W449" si="6298">C449-D449-E449</f>
        <v>3255</v>
      </c>
      <c r="X449" s="3">
        <f t="shared" ref="X449" si="6299">F449/W449</f>
        <v>2.4270353302611368E-2</v>
      </c>
      <c r="Y449">
        <f t="shared" ref="Y449" si="6300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01">Z449-AC449-AF449</f>
        <v>35</v>
      </c>
      <c r="AJ449">
        <f t="shared" ref="AJ449" si="6302">AA449-AD449-AG449</f>
        <v>14</v>
      </c>
      <c r="AK449">
        <f t="shared" ref="AK449" si="6303">AB449-AE449-AH449</f>
        <v>168</v>
      </c>
      <c r="AS449">
        <f t="shared" ref="AS449" si="6304">BM449-BM448</f>
        <v>4377</v>
      </c>
      <c r="AT449">
        <f t="shared" ref="AT449" si="6305">BN449-BN448</f>
        <v>36</v>
      </c>
      <c r="AU449">
        <f t="shared" ref="AU449" si="6306">AT449/AS449</f>
        <v>8.2248115147361203E-3</v>
      </c>
      <c r="AV449">
        <f t="shared" ref="AV449" si="6307">BU449-BU448</f>
        <v>45</v>
      </c>
      <c r="AW449">
        <f t="shared" ref="AW449" si="6308">BV449-BV448</f>
        <v>0</v>
      </c>
      <c r="AX449">
        <f t="shared" ref="AX449" si="6309">CK449-CK448</f>
        <v>120</v>
      </c>
      <c r="AY449">
        <f t="shared" ref="AY449" si="6310">CL449-CL448</f>
        <v>2</v>
      </c>
      <c r="AZ449">
        <f t="shared" ref="AZ449" si="6311">CC449-CC448</f>
        <v>23</v>
      </c>
      <c r="BA449">
        <f t="shared" ref="BA449" si="6312">CD449-CD448</f>
        <v>0</v>
      </c>
      <c r="BB449">
        <f t="shared" ref="BB449" si="6313">AW449/AV449</f>
        <v>0</v>
      </c>
      <c r="BC449">
        <f t="shared" ref="BC449" si="6314">AY449/AX449</f>
        <v>1.6666666666666666E-2</v>
      </c>
      <c r="BD449">
        <f t="shared" si="5659"/>
        <v>0</v>
      </c>
      <c r="BE449">
        <f t="shared" ref="BE449" si="6315">SUM(AT443:AT449)/SUM(AS443:AS449)</f>
        <v>1.9125821121778675E-2</v>
      </c>
      <c r="BF449">
        <f t="shared" ref="BF449" si="6316">SUM(AT436:AT449)/SUM(AS436:AS449)</f>
        <v>1.9876676686190878E-2</v>
      </c>
      <c r="BG449">
        <f t="shared" ref="BG449" si="6317">SUM(AW443:AW449)/SUM(AV443:AV449)</f>
        <v>3.7499999999999999E-2</v>
      </c>
      <c r="BH449">
        <f t="shared" ref="BH449" si="6318">SUM(AY443:AY449)/SUM(AX443:AX449)</f>
        <v>5.4953560371517031E-2</v>
      </c>
      <c r="BI449">
        <f t="shared" ref="BI449" si="6319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0">
        <v>306806</v>
      </c>
      <c r="BR449" s="20">
        <v>65303</v>
      </c>
      <c r="BS449" s="21">
        <f t="shared" si="5945"/>
        <v>1771796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0">
        <v>2218</v>
      </c>
      <c r="BZ449" s="20">
        <v>659</v>
      </c>
      <c r="CA449" s="21">
        <f t="shared" si="5946"/>
        <v>12976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0">
        <v>1194</v>
      </c>
      <c r="CH449" s="20">
        <v>465</v>
      </c>
      <c r="CI449" s="21">
        <f t="shared" si="5947"/>
        <v>7447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0">
        <v>15124</v>
      </c>
      <c r="CP449" s="20">
        <v>863</v>
      </c>
      <c r="CQ449" s="21">
        <f t="shared" si="5948"/>
        <v>74262</v>
      </c>
      <c r="CR449" s="21">
        <f t="shared" si="5167"/>
        <v>15987</v>
      </c>
    </row>
    <row r="450" spans="1:96" x14ac:dyDescent="0.35">
      <c r="A450" s="14">
        <f t="shared" si="2761"/>
        <v>44356</v>
      </c>
      <c r="B450" s="9">
        <f t="shared" si="5913"/>
        <v>1773559</v>
      </c>
      <c r="C450">
        <f t="shared" ref="C450" si="632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321">-(J450-J449)+L450</f>
        <v>1</v>
      </c>
      <c r="N450" s="7">
        <f t="shared" ref="N450" si="6322">B450-C450</f>
        <v>1401320</v>
      </c>
      <c r="O450" s="4">
        <f t="shared" ref="O450" si="6323">C450/B450</f>
        <v>0.20988250179441451</v>
      </c>
      <c r="R450">
        <f t="shared" ref="R450" si="6324">C450-C449</f>
        <v>130</v>
      </c>
      <c r="S450">
        <f t="shared" ref="S450" si="6325">N450-N449</f>
        <v>1633</v>
      </c>
      <c r="T450" s="8">
        <f t="shared" ref="T450" si="6326">R450/V450</f>
        <v>7.3737946681792399E-2</v>
      </c>
      <c r="U450" s="8">
        <f t="shared" ref="U450" si="6327">SUM(R444:R450)/SUM(V444:V450)</f>
        <v>6.636082364237704E-2</v>
      </c>
      <c r="V450">
        <f t="shared" ref="V450" si="6328">B450-B449</f>
        <v>1763</v>
      </c>
      <c r="W450">
        <f t="shared" ref="W450" si="6329">C450-D450-E450</f>
        <v>3101</v>
      </c>
      <c r="X450" s="3">
        <f t="shared" ref="X450" si="6330">F450/W450</f>
        <v>2.7410512737826506E-2</v>
      </c>
      <c r="Y450">
        <f t="shared" ref="Y450" si="633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332">Z450-AC450-AF450</f>
        <v>36</v>
      </c>
      <c r="AJ450">
        <f t="shared" ref="AJ450" si="6333">AA450-AD450-AG450</f>
        <v>14</v>
      </c>
      <c r="AK450">
        <f t="shared" ref="AK450" si="6334">AB450-AE450-AH450</f>
        <v>171</v>
      </c>
      <c r="AS450">
        <f t="shared" ref="AS450" si="6335">BM450-BM449</f>
        <v>7721</v>
      </c>
      <c r="AT450">
        <f t="shared" ref="AT450" si="6336">BN450-BN449</f>
        <v>169</v>
      </c>
      <c r="AU450">
        <f t="shared" ref="AU450" si="6337">AT450/AS450</f>
        <v>2.1888356430514181E-2</v>
      </c>
      <c r="AV450">
        <f t="shared" ref="AV450" si="6338">BU450-BU449</f>
        <v>74</v>
      </c>
      <c r="AW450">
        <f t="shared" ref="AW450" si="6339">BV450-BV449</f>
        <v>5</v>
      </c>
      <c r="AX450">
        <f t="shared" ref="AX450" si="6340">CK450-CK449</f>
        <v>521</v>
      </c>
      <c r="AY450">
        <f t="shared" ref="AY450" si="6341">CL450-CL449</f>
        <v>23</v>
      </c>
      <c r="AZ450">
        <f t="shared" ref="AZ450" si="6342">CC450-CC449</f>
        <v>37</v>
      </c>
      <c r="BA450">
        <f t="shared" ref="BA450" si="6343">CD450-CD449</f>
        <v>-2</v>
      </c>
      <c r="BB450">
        <f t="shared" ref="BB450" si="6344">AW450/AV450</f>
        <v>6.7567567567567571E-2</v>
      </c>
      <c r="BC450">
        <f t="shared" ref="BC450" si="6345">AY450/AX450</f>
        <v>4.4145873320537425E-2</v>
      </c>
      <c r="BD450">
        <f t="shared" si="5659"/>
        <v>-5.4054054054054057E-2</v>
      </c>
      <c r="BE450">
        <f t="shared" ref="BE450" si="6346">SUM(AT444:AT450)/SUM(AS444:AS450)</f>
        <v>1.8901466628323444E-2</v>
      </c>
      <c r="BF450">
        <f t="shared" ref="BF450" si="6347">SUM(AT437:AT450)/SUM(AS437:AS450)</f>
        <v>1.9135985175080753E-2</v>
      </c>
      <c r="BG450">
        <f t="shared" ref="BG450" si="6348">SUM(AW444:AW450)/SUM(AV444:AV450)</f>
        <v>3.717472118959108E-2</v>
      </c>
      <c r="BH450">
        <f t="shared" ref="BH450" si="6349">SUM(AY444:AY450)/SUM(AX444:AX450)</f>
        <v>4.6227056424201225E-2</v>
      </c>
      <c r="BI450">
        <f t="shared" ref="BI450" si="635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0">
        <v>306918</v>
      </c>
      <c r="BR450" s="20">
        <v>65321</v>
      </c>
      <c r="BS450" s="21">
        <f t="shared" si="5945"/>
        <v>1773559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0">
        <v>2219</v>
      </c>
      <c r="BZ450" s="20">
        <v>659</v>
      </c>
      <c r="CA450" s="21">
        <f t="shared" si="5946"/>
        <v>12992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0">
        <v>1194</v>
      </c>
      <c r="CH450" s="20">
        <v>465</v>
      </c>
      <c r="CI450" s="21">
        <f t="shared" si="5947"/>
        <v>7453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0">
        <v>15145</v>
      </c>
      <c r="CP450" s="20">
        <v>863</v>
      </c>
      <c r="CQ450" s="21">
        <f t="shared" si="5948"/>
        <v>74356</v>
      </c>
      <c r="CR450" s="21">
        <f t="shared" si="5167"/>
        <v>16008</v>
      </c>
    </row>
    <row r="451" spans="1:96" x14ac:dyDescent="0.35">
      <c r="A451" s="14">
        <f t="shared" si="2761"/>
        <v>44357</v>
      </c>
      <c r="B451" s="9">
        <f t="shared" si="5913"/>
        <v>1774522</v>
      </c>
      <c r="C451">
        <f t="shared" ref="C451" si="6351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352">-(J451-J450)+L451</f>
        <v>1</v>
      </c>
      <c r="N451" s="7">
        <f t="shared" ref="N451" si="6353">B451-C451</f>
        <v>1402236</v>
      </c>
      <c r="O451" s="4">
        <f t="shared" ref="O451" si="6354">C451/B451</f>
        <v>0.20979508848016537</v>
      </c>
      <c r="R451">
        <f t="shared" ref="R451" si="6355">C451-C450</f>
        <v>47</v>
      </c>
      <c r="S451">
        <f t="shared" ref="S451" si="6356">N451-N450</f>
        <v>916</v>
      </c>
      <c r="T451" s="8">
        <f t="shared" ref="T451" si="6357">R451/V451</f>
        <v>4.8805815160955349E-2</v>
      </c>
      <c r="U451" s="8">
        <f t="shared" ref="U451" si="6358">SUM(R445:R451)/SUM(V445:V451)</f>
        <v>6.5994607900597815E-2</v>
      </c>
      <c r="V451">
        <f t="shared" ref="V451" si="6359">B451-B450</f>
        <v>963</v>
      </c>
      <c r="W451">
        <f t="shared" ref="W451" si="6360">C451-D451-E451</f>
        <v>2921</v>
      </c>
      <c r="X451" s="3">
        <f t="shared" ref="X451" si="6361">F451/W451</f>
        <v>2.5333789798014379E-2</v>
      </c>
      <c r="Y451">
        <f t="shared" ref="Y451" si="6362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363">Z451-AC451-AF451</f>
        <v>35</v>
      </c>
      <c r="AJ451">
        <f t="shared" ref="AJ451" si="6364">AA451-AD451-AG451</f>
        <v>12</v>
      </c>
      <c r="AK451">
        <f t="shared" ref="AK451" si="6365">AB451-AE451-AH451</f>
        <v>180</v>
      </c>
      <c r="AS451">
        <f t="shared" ref="AS451" si="6366">BM451-BM450</f>
        <v>4298</v>
      </c>
      <c r="AT451">
        <f t="shared" ref="AT451" si="6367">BN451-BN450</f>
        <v>67</v>
      </c>
      <c r="AU451">
        <f t="shared" ref="AU451" si="6368">AT451/AS451</f>
        <v>1.5588645881805491E-2</v>
      </c>
      <c r="AV451">
        <f t="shared" ref="AV451" si="6369">BU451-BU450</f>
        <v>27</v>
      </c>
      <c r="AW451">
        <f t="shared" ref="AW451" si="6370">BV451-BV450</f>
        <v>-1</v>
      </c>
      <c r="AX451">
        <f t="shared" ref="AX451" si="6371">CK451-CK450</f>
        <v>201</v>
      </c>
      <c r="AY451">
        <f t="shared" ref="AY451" si="6372">CL451-CL450</f>
        <v>3</v>
      </c>
      <c r="AZ451">
        <f t="shared" ref="AZ451" si="6373">CC451-CC450</f>
        <v>13</v>
      </c>
      <c r="BA451">
        <f t="shared" ref="BA451" si="6374">CD451-CD450</f>
        <v>1</v>
      </c>
      <c r="BB451">
        <f t="shared" ref="BB451" si="6375">AW451/AV451</f>
        <v>-3.7037037037037035E-2</v>
      </c>
      <c r="BC451">
        <f t="shared" ref="BC451" si="6376">AY451/AX451</f>
        <v>1.4925373134328358E-2</v>
      </c>
      <c r="BD451">
        <f t="shared" si="5659"/>
        <v>7.6923076923076927E-2</v>
      </c>
      <c r="BE451">
        <f t="shared" ref="BE451" si="6377">SUM(AT445:AT451)/SUM(AS445:AS451)</f>
        <v>1.8527055840488676E-2</v>
      </c>
      <c r="BF451">
        <f t="shared" ref="BF451" si="6378">SUM(AT438:AT451)/SUM(AS438:AS451)</f>
        <v>1.9467533704273062E-2</v>
      </c>
      <c r="BG451">
        <f t="shared" ref="BG451" si="6379">SUM(AW445:AW451)/SUM(AV445:AV451)</f>
        <v>1.9230769230769232E-2</v>
      </c>
      <c r="BH451">
        <f t="shared" ref="BH451" si="6380">SUM(AY445:AY451)/SUM(AX445:AX451)</f>
        <v>4.6184738955823292E-2</v>
      </c>
      <c r="BI451">
        <f t="shared" ref="BI451" si="6381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0">
        <v>306957</v>
      </c>
      <c r="BR451" s="20">
        <v>65329</v>
      </c>
      <c r="BS451" s="21">
        <f t="shared" si="5945"/>
        <v>1774522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0">
        <v>2218</v>
      </c>
      <c r="BZ451" s="20">
        <v>659</v>
      </c>
      <c r="CA451" s="21">
        <f t="shared" si="5946"/>
        <v>12997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0">
        <v>1194</v>
      </c>
      <c r="CH451" s="20">
        <v>465</v>
      </c>
      <c r="CI451" s="21">
        <f t="shared" si="5947"/>
        <v>7456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0">
        <v>15150</v>
      </c>
      <c r="CP451" s="20">
        <v>863</v>
      </c>
      <c r="CQ451" s="21">
        <f t="shared" si="5948"/>
        <v>74406</v>
      </c>
      <c r="CR451" s="21">
        <f t="shared" si="5167"/>
        <v>16013</v>
      </c>
    </row>
    <row r="452" spans="1:96" x14ac:dyDescent="0.35">
      <c r="A452" s="14">
        <f t="shared" si="2761"/>
        <v>44358</v>
      </c>
      <c r="B452" s="9">
        <f t="shared" si="5913"/>
        <v>1775675</v>
      </c>
      <c r="C452">
        <f t="shared" ref="C452" si="6382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383">-(J452-J451)+L452</f>
        <v>5</v>
      </c>
      <c r="N452" s="7">
        <f t="shared" ref="N452" si="6384">B452-C452</f>
        <v>1403299</v>
      </c>
      <c r="O452" s="4">
        <f t="shared" ref="O452" si="6385">C452/B452</f>
        <v>0.20970954707364806</v>
      </c>
      <c r="R452">
        <f t="shared" ref="R452" si="6386">C452-C451</f>
        <v>90</v>
      </c>
      <c r="S452">
        <f t="shared" ref="S452" si="6387">N452-N451</f>
        <v>1063</v>
      </c>
      <c r="T452" s="8">
        <f t="shared" ref="T452" si="6388">R452/V452</f>
        <v>7.8057241977450134E-2</v>
      </c>
      <c r="U452" s="8">
        <f t="shared" ref="U452" si="6389">SUM(R446:R452)/SUM(V446:V452)</f>
        <v>6.6069016333046793E-2</v>
      </c>
      <c r="V452">
        <f t="shared" ref="V452" si="6390">B452-B451</f>
        <v>1153</v>
      </c>
      <c r="W452">
        <f t="shared" ref="W452" si="6391">C452-D452-E452</f>
        <v>2800</v>
      </c>
      <c r="X452" s="3">
        <f t="shared" ref="X452" si="6392">F452/W452</f>
        <v>2.6071428571428572E-2</v>
      </c>
      <c r="Y452">
        <f t="shared" ref="Y452" si="6393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394">Z452-AC452-AF452</f>
        <v>28</v>
      </c>
      <c r="AJ452">
        <f t="shared" ref="AJ452" si="6395">AA452-AD452-AG452</f>
        <v>11</v>
      </c>
      <c r="AK452">
        <f t="shared" ref="AK452" si="6396">AB452-AE452-AH452</f>
        <v>183</v>
      </c>
      <c r="AS452">
        <f t="shared" ref="AS452" si="6397">BM452-BM451</f>
        <v>5116</v>
      </c>
      <c r="AT452">
        <f t="shared" ref="AT452" si="6398">BN452-BN451</f>
        <v>75</v>
      </c>
      <c r="AU452">
        <f t="shared" ref="AU452" si="6399">AT452/AS452</f>
        <v>1.4659890539483971E-2</v>
      </c>
      <c r="AV452">
        <f t="shared" ref="AV452" si="6400">BU452-BU451</f>
        <v>78</v>
      </c>
      <c r="AW452">
        <f t="shared" ref="AW452" si="6401">BV452-BV451</f>
        <v>-1</v>
      </c>
      <c r="AX452">
        <f t="shared" ref="AX452" si="6402">CK452-CK451</f>
        <v>191</v>
      </c>
      <c r="AY452">
        <f t="shared" ref="AY452" si="6403">CL452-CL451</f>
        <v>23</v>
      </c>
      <c r="AZ452">
        <f t="shared" ref="AZ452" si="6404">CC452-CC451</f>
        <v>27</v>
      </c>
      <c r="BA452">
        <f t="shared" ref="BA452" si="6405">CD452-CD451</f>
        <v>0</v>
      </c>
      <c r="BB452">
        <f t="shared" ref="BB452" si="6406">AW452/AV452</f>
        <v>-1.282051282051282E-2</v>
      </c>
      <c r="BC452">
        <f t="shared" ref="BC452" si="6407">AY452/AX452</f>
        <v>0.12041884816753927</v>
      </c>
      <c r="BD452">
        <f t="shared" si="5659"/>
        <v>0</v>
      </c>
      <c r="BE452">
        <f t="shared" ref="BE452" si="6408">SUM(AT446:AT452)/SUM(AS446:AS452)</f>
        <v>1.8815901102896618E-2</v>
      </c>
      <c r="BF452">
        <f t="shared" ref="BF452" si="6409">SUM(AT439:AT452)/SUM(AS439:AS452)</f>
        <v>1.8523535870634704E-2</v>
      </c>
      <c r="BG452">
        <f t="shared" ref="BG452" si="6410">SUM(AW446:AW452)/SUM(AV446:AV452)</f>
        <v>2.0761245674740483E-2</v>
      </c>
      <c r="BH452">
        <f t="shared" ref="BH452" si="6411">SUM(AY446:AY452)/SUM(AX446:AX452)</f>
        <v>5.8823529411764705E-2</v>
      </c>
      <c r="BI452">
        <f t="shared" ref="BI452" si="6412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0">
        <v>307031</v>
      </c>
      <c r="BR452" s="20">
        <v>65345</v>
      </c>
      <c r="BS452" s="21">
        <f t="shared" si="5945"/>
        <v>1775675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0">
        <v>2218</v>
      </c>
      <c r="BZ452" s="20">
        <v>659</v>
      </c>
      <c r="CA452" s="21">
        <f t="shared" si="5946"/>
        <v>13004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0">
        <v>1194</v>
      </c>
      <c r="CH452" s="20">
        <v>465</v>
      </c>
      <c r="CI452" s="21">
        <f t="shared" si="5947"/>
        <v>7461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0">
        <v>15169</v>
      </c>
      <c r="CP452" s="20">
        <v>865</v>
      </c>
      <c r="CQ452" s="21">
        <f t="shared" si="5948"/>
        <v>74449</v>
      </c>
      <c r="CR452" s="21">
        <f t="shared" si="5167"/>
        <v>16034</v>
      </c>
    </row>
    <row r="453" spans="1:96" x14ac:dyDescent="0.35">
      <c r="A453" s="14">
        <f t="shared" si="2761"/>
        <v>44359</v>
      </c>
      <c r="B453" s="9">
        <f t="shared" si="5913"/>
        <v>1777671</v>
      </c>
      <c r="C453">
        <f t="shared" ref="C453" si="6413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414">-(J453-J452)+L453</f>
        <v>3</v>
      </c>
      <c r="N453" s="7">
        <f t="shared" ref="N453" si="6415">B453-C453</f>
        <v>1405155</v>
      </c>
      <c r="O453" s="4">
        <f t="shared" ref="O453" si="6416">C453/B453</f>
        <v>0.20955283626722829</v>
      </c>
      <c r="R453">
        <f t="shared" ref="R453" si="6417">C453-C452</f>
        <v>140</v>
      </c>
      <c r="S453">
        <f t="shared" ref="S453" si="6418">N453-N452</f>
        <v>1856</v>
      </c>
      <c r="T453" s="8">
        <f t="shared" ref="T453" si="6419">R453/V453</f>
        <v>7.0140280561122245E-2</v>
      </c>
      <c r="U453" s="8">
        <f t="shared" ref="U453" si="6420">SUM(R447:R453)/SUM(V447:V453)</f>
        <v>6.7135325131810197E-2</v>
      </c>
      <c r="V453">
        <f t="shared" ref="V453" si="6421">B453-B452</f>
        <v>1996</v>
      </c>
      <c r="W453">
        <f t="shared" ref="W453" si="6422">C453-D453-E453</f>
        <v>2726</v>
      </c>
      <c r="X453" s="3">
        <f t="shared" ref="X453" si="6423">F453/W453</f>
        <v>2.9713866471019808E-2</v>
      </c>
      <c r="Y453">
        <f t="shared" ref="Y453" si="6424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425">Z453-AC453-AF453</f>
        <v>27</v>
      </c>
      <c r="AJ453">
        <f t="shared" ref="AJ453" si="6426">AA453-AD453-AG453</f>
        <v>11</v>
      </c>
      <c r="AK453">
        <f t="shared" ref="AK453" si="6427">AB453-AE453-AH453</f>
        <v>191</v>
      </c>
      <c r="AS453">
        <f t="shared" ref="AS453" si="6428">BM453-BM452</f>
        <v>7472</v>
      </c>
      <c r="AT453">
        <f t="shared" ref="AT453" si="6429">BN453-BN452</f>
        <v>190</v>
      </c>
      <c r="AU453">
        <f t="shared" ref="AU453" si="6430">AT453/AS453</f>
        <v>2.5428265524625269E-2</v>
      </c>
      <c r="AV453">
        <f t="shared" ref="AV453" si="6431">BU453-BU452</f>
        <v>34</v>
      </c>
      <c r="AW453">
        <f t="shared" ref="AW453" si="6432">BV453-BV452</f>
        <v>5</v>
      </c>
      <c r="AX453">
        <f t="shared" ref="AX453" si="6433">CK453-CK452</f>
        <v>406</v>
      </c>
      <c r="AY453">
        <f t="shared" ref="AY453" si="6434">CL453-CL452</f>
        <v>21</v>
      </c>
      <c r="AZ453">
        <f t="shared" ref="AZ453" si="6435">CC453-CC452</f>
        <v>104</v>
      </c>
      <c r="BA453">
        <f t="shared" ref="BA453" si="6436">CD453-CD452</f>
        <v>-2</v>
      </c>
      <c r="BB453">
        <f t="shared" ref="BB453" si="6437">AW453/AV453</f>
        <v>0.14705882352941177</v>
      </c>
      <c r="BC453">
        <f t="shared" ref="BC453" si="6438">AY453/AX453</f>
        <v>5.1724137931034482E-2</v>
      </c>
      <c r="BD453">
        <f t="shared" si="5659"/>
        <v>-1.9230769230769232E-2</v>
      </c>
      <c r="BE453">
        <f t="shared" ref="BE453" si="6439">SUM(AT447:AT453)/SUM(AS447:AS453)</f>
        <v>1.982662683769695E-2</v>
      </c>
      <c r="BF453">
        <f t="shared" ref="BF453" si="6440">SUM(AT440:AT453)/SUM(AS440:AS453)</f>
        <v>1.9494767638123103E-2</v>
      </c>
      <c r="BG453">
        <f t="shared" ref="BG453" si="6441">SUM(AW447:AW453)/SUM(AV447:AV453)</f>
        <v>2.8776978417266189E-2</v>
      </c>
      <c r="BH453">
        <f t="shared" ref="BH453" si="6442">SUM(AY447:AY453)/SUM(AX447:AX453)</f>
        <v>5.321100917431193E-2</v>
      </c>
      <c r="BI453">
        <f t="shared" ref="BI453" si="6443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0">
        <v>307151</v>
      </c>
      <c r="BR453" s="20">
        <v>65365</v>
      </c>
      <c r="BS453" s="21">
        <f t="shared" si="5945"/>
        <v>1777671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0">
        <v>2218</v>
      </c>
      <c r="BZ453" s="20">
        <v>659</v>
      </c>
      <c r="CA453" s="21">
        <f t="shared" si="5946"/>
        <v>13018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0">
        <v>1194</v>
      </c>
      <c r="CH453" s="20">
        <v>465</v>
      </c>
      <c r="CI453" s="21">
        <f t="shared" si="5947"/>
        <v>7475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0">
        <v>15189</v>
      </c>
      <c r="CP453" s="20">
        <v>864</v>
      </c>
      <c r="CQ453" s="21">
        <f t="shared" si="5948"/>
        <v>74573</v>
      </c>
      <c r="CR453" s="21">
        <f t="shared" si="5167"/>
        <v>16053</v>
      </c>
    </row>
    <row r="454" spans="1:96" x14ac:dyDescent="0.35">
      <c r="A454" s="14">
        <f t="shared" si="2761"/>
        <v>44360</v>
      </c>
      <c r="B454" s="9">
        <f t="shared" si="5913"/>
        <v>1778410</v>
      </c>
      <c r="C454">
        <f t="shared" ref="C454" si="6444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445">-(J454-J453)+L454</f>
        <v>6</v>
      </c>
      <c r="N454" s="7">
        <f t="shared" ref="N454" si="6446">B454-C454</f>
        <v>1405839</v>
      </c>
      <c r="O454" s="4">
        <f t="shared" ref="O454" si="6447">C454/B454</f>
        <v>0.20949668524131107</v>
      </c>
      <c r="R454">
        <f t="shared" ref="R454" si="6448">C454-C453</f>
        <v>55</v>
      </c>
      <c r="S454">
        <f t="shared" ref="S454" si="6449">N454-N453</f>
        <v>684</v>
      </c>
      <c r="T454" s="8">
        <f t="shared" ref="T454" si="6450">R454/V454</f>
        <v>7.4424898511502025E-2</v>
      </c>
      <c r="U454" s="8">
        <f t="shared" ref="U454" si="6451">SUM(R448:R454)/SUM(V448:V454)</f>
        <v>6.7703461178671653E-2</v>
      </c>
      <c r="V454">
        <f t="shared" ref="V454" si="6452">B454-B453</f>
        <v>739</v>
      </c>
      <c r="W454">
        <f t="shared" ref="W454" si="6453">C454-D454-E454</f>
        <v>2706</v>
      </c>
      <c r="X454" s="3">
        <f t="shared" ref="X454" si="6454">F454/W454</f>
        <v>3.0303030303030304E-2</v>
      </c>
      <c r="Y454">
        <f t="shared" ref="Y454" si="6455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456">Z454-AC454-AF454</f>
        <v>27</v>
      </c>
      <c r="AJ454">
        <f t="shared" ref="AJ454" si="6457">AA454-AD454-AG454</f>
        <v>11</v>
      </c>
      <c r="AK454">
        <f t="shared" ref="AK454" si="6458">AB454-AE454-AH454</f>
        <v>205</v>
      </c>
      <c r="AS454">
        <f t="shared" ref="AS454" si="6459">BM454-BM453</f>
        <v>2524</v>
      </c>
      <c r="AT454">
        <f t="shared" ref="AT454" si="6460">BN454-BN453</f>
        <v>46</v>
      </c>
      <c r="AU454">
        <f t="shared" ref="AU454" si="6461">AT454/AS454</f>
        <v>1.8225039619651346E-2</v>
      </c>
      <c r="AV454">
        <f t="shared" ref="AV454" si="6462">BU454-BU453</f>
        <v>3</v>
      </c>
      <c r="AW454">
        <f t="shared" ref="AW454" si="6463">BV454-BV453</f>
        <v>-7</v>
      </c>
      <c r="AX454">
        <f t="shared" ref="AX454" si="6464">CK454-CK453</f>
        <v>72</v>
      </c>
      <c r="AY454">
        <f t="shared" ref="AY454" si="6465">CL454-CL453</f>
        <v>17</v>
      </c>
      <c r="AZ454">
        <f t="shared" ref="AZ454" si="6466">CC454-CC453</f>
        <v>6</v>
      </c>
      <c r="BA454">
        <f t="shared" ref="BA454" si="6467">CD454-CD453</f>
        <v>3</v>
      </c>
      <c r="BB454">
        <f t="shared" ref="BB454" si="6468">AW454/AV454</f>
        <v>-2.3333333333333335</v>
      </c>
      <c r="BC454">
        <f t="shared" ref="BC454" si="6469">AY454/AX454</f>
        <v>0.2361111111111111</v>
      </c>
      <c r="BD454">
        <f t="shared" si="5659"/>
        <v>0.5</v>
      </c>
      <c r="BE454">
        <f t="shared" ref="BE454" si="6470">SUM(AT448:AT454)/SUM(AS448:AS454)</f>
        <v>1.9614711033274956E-2</v>
      </c>
      <c r="BF454">
        <f t="shared" ref="BF454" si="6471">SUM(AT441:AT454)/SUM(AS441:AS454)</f>
        <v>1.9520107388556408E-2</v>
      </c>
      <c r="BG454">
        <f t="shared" ref="BG454" si="6472">SUM(AW448:AW454)/SUM(AV448:AV454)</f>
        <v>1.098901098901099E-2</v>
      </c>
      <c r="BH454">
        <f t="shared" ref="BH454" si="6473">SUM(AY448:AY454)/SUM(AX448:AX454)</f>
        <v>6.1538461538461542E-2</v>
      </c>
      <c r="BI454">
        <f t="shared" ref="BI454" si="6474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0">
        <v>307197</v>
      </c>
      <c r="BR454" s="20">
        <v>65374</v>
      </c>
      <c r="BS454" s="21">
        <f t="shared" si="5945"/>
        <v>1778410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0">
        <v>2218</v>
      </c>
      <c r="BZ454" s="20">
        <v>659</v>
      </c>
      <c r="CA454" s="21">
        <f t="shared" si="5946"/>
        <v>13018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0">
        <v>1194</v>
      </c>
      <c r="CH454" s="20">
        <v>465</v>
      </c>
      <c r="CI454" s="21">
        <f t="shared" si="5947"/>
        <v>7466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0">
        <v>15202</v>
      </c>
      <c r="CP454" s="20">
        <v>864</v>
      </c>
      <c r="CQ454" s="21">
        <f t="shared" si="5948"/>
        <v>74609</v>
      </c>
      <c r="CR454" s="21">
        <f t="shared" si="5167"/>
        <v>16066</v>
      </c>
    </row>
    <row r="455" spans="1:96" x14ac:dyDescent="0.35">
      <c r="A455" s="14">
        <f t="shared" si="2761"/>
        <v>44361</v>
      </c>
      <c r="B455" s="9">
        <f t="shared" si="5913"/>
        <v>1779146</v>
      </c>
      <c r="C455">
        <f t="shared" ref="C455" si="6475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476">-(J455-J454)+L455</f>
        <v>7</v>
      </c>
      <c r="N455" s="7">
        <f t="shared" ref="N455" si="6477">B455-C455</f>
        <v>1406521</v>
      </c>
      <c r="O455" s="4">
        <f t="shared" ref="O455" si="6478">C455/B455</f>
        <v>0.2094403719537351</v>
      </c>
      <c r="R455">
        <f t="shared" ref="R455" si="6479">C455-C454</f>
        <v>54</v>
      </c>
      <c r="S455">
        <f t="shared" ref="S455" si="6480">N455-N454</f>
        <v>682</v>
      </c>
      <c r="T455" s="8">
        <f t="shared" ref="T455" si="6481">R455/V455</f>
        <v>7.3369565217391311E-2</v>
      </c>
      <c r="U455" s="8">
        <f t="shared" ref="U455" si="6482">SUM(R449:R455)/SUM(V449:V455)</f>
        <v>6.692773228907084E-2</v>
      </c>
      <c r="V455">
        <f t="shared" ref="V455" si="6483">B455-B454</f>
        <v>736</v>
      </c>
      <c r="W455">
        <f t="shared" ref="W455" si="6484">C455-D455-E455</f>
        <v>2660</v>
      </c>
      <c r="X455" s="3">
        <f t="shared" ref="X455" si="6485">F455/W455</f>
        <v>3.0451127819548871E-2</v>
      </c>
      <c r="Y455">
        <f t="shared" ref="Y455" si="6486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487">Z455-AC455-AF455</f>
        <v>26</v>
      </c>
      <c r="AJ455">
        <f t="shared" ref="AJ455" si="6488">AA455-AD455-AG455</f>
        <v>9</v>
      </c>
      <c r="AK455">
        <f t="shared" ref="AK455" si="6489">AB455-AE455-AH455</f>
        <v>214</v>
      </c>
      <c r="AS455">
        <f t="shared" ref="AS455" si="6490">BM455-BM454</f>
        <v>2155</v>
      </c>
      <c r="AT455">
        <f t="shared" ref="AT455" si="6491">BN455-BN454</f>
        <v>66</v>
      </c>
      <c r="AU455">
        <f t="shared" ref="AU455" si="6492">AT455/AS455</f>
        <v>3.0626450116009282E-2</v>
      </c>
      <c r="AV455">
        <f t="shared" ref="AV455" si="6493">BU455-BU454</f>
        <v>16</v>
      </c>
      <c r="AW455">
        <f t="shared" ref="AW455" si="6494">BV455-BV454</f>
        <v>3</v>
      </c>
      <c r="AX455">
        <f t="shared" ref="AX455" si="6495">CK455-CK454</f>
        <v>108</v>
      </c>
      <c r="AY455">
        <f t="shared" ref="AY455" si="6496">CL455-CL454</f>
        <v>1</v>
      </c>
      <c r="AZ455">
        <f t="shared" ref="AZ455" si="6497">CC455-CC454</f>
        <v>7</v>
      </c>
      <c r="BA455">
        <f t="shared" ref="BA455" si="6498">CD455-CD454</f>
        <v>0</v>
      </c>
      <c r="BB455">
        <f t="shared" ref="BB455" si="6499">AW455/AV455</f>
        <v>0.1875</v>
      </c>
      <c r="BC455">
        <f t="shared" ref="BC455" si="6500">AY455/AX455</f>
        <v>9.2592592592592587E-3</v>
      </c>
      <c r="BD455">
        <f t="shared" si="5659"/>
        <v>0</v>
      </c>
      <c r="BE455">
        <f t="shared" ref="BE455" si="6501">SUM(AT449:AT455)/SUM(AS449:AS455)</f>
        <v>1.9279327451504621E-2</v>
      </c>
      <c r="BF455">
        <f t="shared" ref="BF455" si="6502">SUM(AT442:AT455)/SUM(AS442:AS455)</f>
        <v>1.9265113270428753E-2</v>
      </c>
      <c r="BG455">
        <f t="shared" ref="BG455" si="6503">SUM(AW449:AW455)/SUM(AV449:AV455)</f>
        <v>1.444043321299639E-2</v>
      </c>
      <c r="BH455">
        <f t="shared" ref="BH455" si="6504">SUM(AY449:AY455)/SUM(AX449:AX455)</f>
        <v>5.5589870290302656E-2</v>
      </c>
      <c r="BI455">
        <f t="shared" ref="BI455" si="6505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0">
        <v>307246</v>
      </c>
      <c r="BR455" s="20">
        <v>65379</v>
      </c>
      <c r="BS455" s="21">
        <f t="shared" si="5945"/>
        <v>1779146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0">
        <v>2218</v>
      </c>
      <c r="BZ455" s="20">
        <v>659</v>
      </c>
      <c r="CA455" s="21">
        <f t="shared" si="5946"/>
        <v>13025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0">
        <v>1195</v>
      </c>
      <c r="CH455" s="20">
        <v>465</v>
      </c>
      <c r="CI455" s="21">
        <f t="shared" si="5947"/>
        <v>7468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0">
        <v>15207</v>
      </c>
      <c r="CP455" s="20">
        <v>864</v>
      </c>
      <c r="CQ455" s="21">
        <f t="shared" si="5948"/>
        <v>74643</v>
      </c>
      <c r="CR455" s="21">
        <f t="shared" si="5167"/>
        <v>16071</v>
      </c>
    </row>
    <row r="456" spans="1:96" x14ac:dyDescent="0.35">
      <c r="A456" s="14">
        <f t="shared" si="2761"/>
        <v>44362</v>
      </c>
      <c r="B456" s="9">
        <f t="shared" si="5913"/>
        <v>1780117</v>
      </c>
      <c r="C456">
        <f t="shared" ref="C456" si="6506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507">-(J456-J455)+L456</f>
        <v>8</v>
      </c>
      <c r="N456" s="7">
        <f t="shared" ref="N456" si="6508">B456-C456</f>
        <v>1407402</v>
      </c>
      <c r="O456" s="4">
        <f t="shared" ref="O456" si="6509">C456/B456</f>
        <v>0.20937668703798684</v>
      </c>
      <c r="R456">
        <f t="shared" ref="R456" si="6510">C456-C455</f>
        <v>90</v>
      </c>
      <c r="S456">
        <f t="shared" ref="S456" si="6511">N456-N455</f>
        <v>881</v>
      </c>
      <c r="T456" s="8">
        <f t="shared" ref="T456" si="6512">R456/V456</f>
        <v>9.2687950566426369E-2</v>
      </c>
      <c r="U456" s="8">
        <f t="shared" ref="U456" si="6513">SUM(R450:R456)/SUM(V450:V456)</f>
        <v>7.2827785121980529E-2</v>
      </c>
      <c r="V456">
        <f t="shared" ref="V456" si="6514">B456-B455</f>
        <v>971</v>
      </c>
      <c r="W456">
        <f t="shared" ref="W456" si="6515">C456-D456-E456</f>
        <v>2406</v>
      </c>
      <c r="X456" s="3">
        <f t="shared" ref="X456" si="6516">F456/W456</f>
        <v>3.5743973399833748E-2</v>
      </c>
      <c r="Y456">
        <f t="shared" ref="Y456" si="6517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518">Z456-AC456-AF456</f>
        <v>20</v>
      </c>
      <c r="AJ456">
        <f t="shared" ref="AJ456" si="6519">AA456-AD456-AG456</f>
        <v>10</v>
      </c>
      <c r="AK456">
        <f t="shared" ref="AK456" si="6520">AB456-AE456-AH456</f>
        <v>216</v>
      </c>
      <c r="AS456">
        <f t="shared" ref="AS456" si="6521">BM456-BM455</f>
        <v>4063</v>
      </c>
      <c r="AT456">
        <f t="shared" ref="AT456" si="6522">BN456-BN455</f>
        <v>166</v>
      </c>
      <c r="AU456">
        <f t="shared" ref="AU456" si="6523">AT456/AS456</f>
        <v>4.085650996800394E-2</v>
      </c>
      <c r="AV456">
        <f t="shared" ref="AV456" si="6524">BU456-BU455</f>
        <v>24</v>
      </c>
      <c r="AW456">
        <f t="shared" ref="AW456" si="6525">BV456-BV455</f>
        <v>-3</v>
      </c>
      <c r="AX456">
        <f t="shared" ref="AX456" si="6526">CK456-CK455</f>
        <v>97</v>
      </c>
      <c r="AY456">
        <f t="shared" ref="AY456" si="6527">CL456-CL455</f>
        <v>12</v>
      </c>
      <c r="AZ456">
        <f t="shared" ref="AZ456" si="6528">CC456-CC455</f>
        <v>14</v>
      </c>
      <c r="BA456">
        <f t="shared" ref="BA456" si="6529">CD456-CD455</f>
        <v>1</v>
      </c>
      <c r="BB456">
        <f t="shared" ref="BB456" si="6530">AW456/AV456</f>
        <v>-0.125</v>
      </c>
      <c r="BC456">
        <f t="shared" ref="BC456" si="6531">AY456/AX456</f>
        <v>0.12371134020618557</v>
      </c>
      <c r="BD456">
        <f t="shared" si="5659"/>
        <v>7.1428571428571425E-2</v>
      </c>
      <c r="BE456">
        <f t="shared" ref="BE456" si="6532">SUM(AT450:AT456)/SUM(AS450:AS456)</f>
        <v>2.3359021260007797E-2</v>
      </c>
      <c r="BF456">
        <f t="shared" ref="BF456" si="6533">SUM(AT443:AT456)/SUM(AS443:AS456)</f>
        <v>2.1061580441251081E-2</v>
      </c>
      <c r="BG456">
        <f t="shared" ref="BG456" si="6534">SUM(AW450:AW456)/SUM(AV450:AV456)</f>
        <v>3.90625E-3</v>
      </c>
      <c r="BH456">
        <f t="shared" ref="BH456" si="6535">SUM(AY450:AY456)/SUM(AX450:AX456)</f>
        <v>6.2656641604010022E-2</v>
      </c>
      <c r="BI456">
        <f t="shared" ref="BI456" si="6536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0">
        <v>307318</v>
      </c>
      <c r="BR456" s="20">
        <v>65397</v>
      </c>
      <c r="BS456" s="21">
        <f t="shared" si="5945"/>
        <v>1780117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0">
        <v>2220</v>
      </c>
      <c r="BZ456" s="20">
        <v>359</v>
      </c>
      <c r="CA456" s="21">
        <f t="shared" si="5946"/>
        <v>13032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0">
        <v>1195</v>
      </c>
      <c r="CH456" s="20">
        <v>465</v>
      </c>
      <c r="CI456" s="21">
        <f t="shared" si="5947"/>
        <v>7475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0">
        <v>15215</v>
      </c>
      <c r="CP456" s="20">
        <v>864</v>
      </c>
      <c r="CQ456" s="21">
        <f t="shared" si="5948"/>
        <v>74673</v>
      </c>
      <c r="CR456" s="21">
        <f t="shared" si="5167"/>
        <v>16079</v>
      </c>
    </row>
    <row r="457" spans="1:96" x14ac:dyDescent="0.35">
      <c r="A457" s="14">
        <f t="shared" si="2761"/>
        <v>44363</v>
      </c>
      <c r="B457" s="9">
        <f t="shared" si="5913"/>
        <v>1781339</v>
      </c>
      <c r="C457">
        <f t="shared" ref="C457" si="6537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538">-(J457-J456)+L457</f>
        <v>5</v>
      </c>
      <c r="N457" s="7">
        <f t="shared" ref="N457" si="6539">B457-C457</f>
        <v>1408535</v>
      </c>
      <c r="O457" s="4">
        <f t="shared" ref="O457" si="6540">C457/B457</f>
        <v>0.20928301687663045</v>
      </c>
      <c r="R457">
        <f t="shared" ref="R457" si="6541">C457-C456</f>
        <v>89</v>
      </c>
      <c r="S457">
        <f t="shared" ref="S457" si="6542">N457-N456</f>
        <v>1133</v>
      </c>
      <c r="T457" s="8">
        <f t="shared" ref="T457" si="6543">R457/V457</f>
        <v>7.2831423895253683E-2</v>
      </c>
      <c r="U457" s="8">
        <f t="shared" ref="U457" si="6544">SUM(R451:R457)/SUM(V451:V457)</f>
        <v>7.2622107969151667E-2</v>
      </c>
      <c r="V457">
        <f t="shared" ref="V457" si="6545">B457-B456</f>
        <v>1222</v>
      </c>
      <c r="W457">
        <f t="shared" ref="W457" si="6546">C457-D457-E457</f>
        <v>2296</v>
      </c>
      <c r="X457" s="3">
        <f t="shared" ref="X457" si="6547">F457/W457</f>
        <v>3.6149825783972127E-2</v>
      </c>
      <c r="Y457">
        <f t="shared" ref="Y457" si="6548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549">Z457-AC457-AF457</f>
        <v>17</v>
      </c>
      <c r="AJ457">
        <f t="shared" ref="AJ457" si="6550">AA457-AD457-AG457</f>
        <v>10</v>
      </c>
      <c r="AK457">
        <f t="shared" ref="AK457" si="6551">AB457-AE457-AH457</f>
        <v>206</v>
      </c>
      <c r="AS457">
        <f t="shared" ref="AS457" si="6552">BM457-BM456</f>
        <v>4932</v>
      </c>
      <c r="AT457">
        <f t="shared" ref="AT457" si="6553">BN457-BN456</f>
        <v>91</v>
      </c>
      <c r="AU457">
        <f t="shared" ref="AU457" si="6554">AT457/AS457</f>
        <v>1.8450932684509327E-2</v>
      </c>
      <c r="AV457">
        <f t="shared" ref="AV457" si="6555">BU457-BU456</f>
        <v>51</v>
      </c>
      <c r="AW457">
        <f t="shared" ref="AW457" si="6556">BV457-BV456</f>
        <v>6</v>
      </c>
      <c r="AX457">
        <f t="shared" ref="AX457" si="6557">CK457-CK456</f>
        <v>232</v>
      </c>
      <c r="AY457">
        <f t="shared" ref="AY457" si="6558">CL457-CL456</f>
        <v>25</v>
      </c>
      <c r="AZ457">
        <f t="shared" ref="AZ457" si="6559">CC457-CC456</f>
        <v>30</v>
      </c>
      <c r="BA457">
        <f t="shared" ref="BA457" si="6560">CD457-CD456</f>
        <v>1</v>
      </c>
      <c r="BB457">
        <f t="shared" ref="BB457" si="6561">AW457/AV457</f>
        <v>0.11764705882352941</v>
      </c>
      <c r="BC457">
        <f t="shared" ref="BC457" si="6562">AY457/AX457</f>
        <v>0.10775862068965517</v>
      </c>
      <c r="BD457">
        <f t="shared" si="5659"/>
        <v>3.3333333333333333E-2</v>
      </c>
      <c r="BE457">
        <f t="shared" ref="BE457" si="6563">SUM(AT451:AT457)/SUM(AS451:AS457)</f>
        <v>2.2938481675392669E-2</v>
      </c>
      <c r="BF457">
        <f t="shared" ref="BF457" si="6564">SUM(AT444:AT457)/SUM(AS444:AS457)</f>
        <v>2.0694365726410022E-2</v>
      </c>
      <c r="BG457">
        <f t="shared" ref="BG457" si="6565">SUM(AW451:AW457)/SUM(AV451:AV457)</f>
        <v>8.5836909871244635E-3</v>
      </c>
      <c r="BH457">
        <f t="shared" ref="BH457" si="6566">SUM(AY451:AY457)/SUM(AX451:AX457)</f>
        <v>7.8041315990818663E-2</v>
      </c>
      <c r="BI457">
        <f t="shared" ref="BI457" si="6567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0">
        <v>307398</v>
      </c>
      <c r="BR457" s="20">
        <v>65406</v>
      </c>
      <c r="BS457" s="21">
        <f t="shared" si="5945"/>
        <v>1781339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0">
        <v>2223</v>
      </c>
      <c r="BZ457" s="20">
        <v>659</v>
      </c>
      <c r="CA457" s="21">
        <f t="shared" si="5946"/>
        <v>13048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0">
        <v>1196</v>
      </c>
      <c r="CH457" s="20">
        <v>465</v>
      </c>
      <c r="CI457" s="21">
        <f t="shared" si="5947"/>
        <v>7481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0">
        <v>15237</v>
      </c>
      <c r="CP457" s="20">
        <v>865</v>
      </c>
      <c r="CQ457" s="21">
        <f t="shared" si="5948"/>
        <v>74735</v>
      </c>
      <c r="CR457" s="21">
        <f t="shared" si="5167"/>
        <v>16102</v>
      </c>
    </row>
    <row r="458" spans="1:96" x14ac:dyDescent="0.35">
      <c r="A458" s="14">
        <f t="shared" si="2761"/>
        <v>44364</v>
      </c>
      <c r="B458" s="9">
        <f t="shared" si="5913"/>
        <v>1782924</v>
      </c>
      <c r="C458">
        <f t="shared" ref="C458" si="6568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569">-(J458-J457)+L458</f>
        <v>4</v>
      </c>
      <c r="N458" s="7">
        <f t="shared" ref="N458" si="6570">B458-C458</f>
        <v>1410030</v>
      </c>
      <c r="O458" s="4">
        <f t="shared" ref="O458" si="6571">C458/B458</f>
        <v>0.20914744543233474</v>
      </c>
      <c r="R458">
        <f t="shared" ref="R458" si="6572">C458-C457</f>
        <v>90</v>
      </c>
      <c r="S458">
        <f t="shared" ref="S458" si="6573">N458-N457</f>
        <v>1495</v>
      </c>
      <c r="T458" s="8">
        <f t="shared" ref="T458" si="6574">R458/V458</f>
        <v>5.6782334384858045E-2</v>
      </c>
      <c r="U458" s="8">
        <f t="shared" ref="U458" si="6575">SUM(R452:R458)/SUM(V452:V458)</f>
        <v>7.2363722923113549E-2</v>
      </c>
      <c r="V458">
        <f t="shared" ref="V458" si="6576">B458-B457</f>
        <v>1585</v>
      </c>
      <c r="W458">
        <f t="shared" ref="W458" si="6577">C458-D458-E458</f>
        <v>2174</v>
      </c>
      <c r="X458" s="3">
        <f t="shared" ref="X458" si="6578">F458/W458</f>
        <v>3.4498620055197791E-2</v>
      </c>
      <c r="Y458">
        <f t="shared" ref="Y458" si="6579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580">Z458-AC458-AF458</f>
        <v>17</v>
      </c>
      <c r="AJ458">
        <f t="shared" ref="AJ458" si="6581">AA458-AD458-AG458</f>
        <v>10</v>
      </c>
      <c r="AK458">
        <f t="shared" ref="AK458" si="6582">AB458-AE458-AH458</f>
        <v>206</v>
      </c>
      <c r="AS458">
        <f t="shared" ref="AS458" si="6583">BM458-BM457</f>
        <v>7052</v>
      </c>
      <c r="AT458">
        <f t="shared" ref="AT458" si="6584">BN458-BN457</f>
        <v>125</v>
      </c>
      <c r="AU458">
        <f t="shared" ref="AU458" si="6585">AT458/AS458</f>
        <v>1.772546795235394E-2</v>
      </c>
      <c r="AV458">
        <f t="shared" ref="AV458" si="6586">BU458-BU457</f>
        <v>63</v>
      </c>
      <c r="AW458">
        <f t="shared" ref="AW458" si="6587">BV458-BV457</f>
        <v>0</v>
      </c>
      <c r="AX458">
        <f t="shared" ref="AX458" si="6588">CK458-CK457</f>
        <v>297</v>
      </c>
      <c r="AY458">
        <f t="shared" ref="AY458" si="6589">CL458-CL457</f>
        <v>15</v>
      </c>
      <c r="AZ458">
        <f t="shared" ref="AZ458" si="6590">CC458-CC457</f>
        <v>38</v>
      </c>
      <c r="BA458">
        <f t="shared" ref="BA458" si="6591">CD458-CD457</f>
        <v>-2</v>
      </c>
      <c r="BB458">
        <f t="shared" ref="BB458" si="6592">AW458/AV458</f>
        <v>0</v>
      </c>
      <c r="BC458">
        <f t="shared" ref="BC458" si="6593">AY458/AX458</f>
        <v>5.0505050505050504E-2</v>
      </c>
      <c r="BD458">
        <f t="shared" si="5659"/>
        <v>-5.2631578947368418E-2</v>
      </c>
      <c r="BE458">
        <f t="shared" ref="BE458" si="6594">SUM(AT452:AT458)/SUM(AS452:AS458)</f>
        <v>2.278321426427328E-2</v>
      </c>
      <c r="BF458">
        <f t="shared" ref="BF458" si="6595">SUM(AT445:AT458)/SUM(AS445:AS458)</f>
        <v>2.0611584827991768E-2</v>
      </c>
      <c r="BG458">
        <f t="shared" ref="BG458" si="6596">SUM(AW452:AW458)/SUM(AV452:AV458)</f>
        <v>1.1152416356877323E-2</v>
      </c>
      <c r="BH458">
        <f t="shared" ref="BH458" si="6597">SUM(AY452:AY458)/SUM(AX452:AX458)</f>
        <v>8.125445473984319E-2</v>
      </c>
      <c r="BI458">
        <f t="shared" ref="BI458" si="6598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0">
        <v>307477</v>
      </c>
      <c r="BR458" s="20">
        <v>65417</v>
      </c>
      <c r="BS458" s="21">
        <f t="shared" si="5945"/>
        <v>1782924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0">
        <v>2222</v>
      </c>
      <c r="BZ458" s="20">
        <v>659</v>
      </c>
      <c r="CA458" s="21">
        <f t="shared" si="5946"/>
        <v>13053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0">
        <v>1197</v>
      </c>
      <c r="CH458" s="20">
        <v>465</v>
      </c>
      <c r="CI458" s="21">
        <f t="shared" si="5947"/>
        <v>7489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0">
        <v>15249</v>
      </c>
      <c r="CP458" s="20">
        <v>865</v>
      </c>
      <c r="CQ458" s="21">
        <f t="shared" si="5948"/>
        <v>74814</v>
      </c>
      <c r="CR458" s="21">
        <f t="shared" si="5167"/>
        <v>16114</v>
      </c>
    </row>
    <row r="459" spans="1:96" x14ac:dyDescent="0.35">
      <c r="A459" s="14">
        <f t="shared" si="2761"/>
        <v>44365</v>
      </c>
      <c r="B459" s="9">
        <f t="shared" si="5913"/>
        <v>1784094</v>
      </c>
      <c r="C459">
        <f t="shared" ref="C459" si="6599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00">-(J459-J458)+L459</f>
        <v>8</v>
      </c>
      <c r="N459" s="7">
        <f t="shared" ref="N459" si="6601">B459-C459</f>
        <v>1411130</v>
      </c>
      <c r="O459" s="4">
        <f t="shared" ref="O459" si="6602">C459/B459</f>
        <v>0.20904952317534839</v>
      </c>
      <c r="R459">
        <f t="shared" ref="R459" si="6603">C459-C458</f>
        <v>70</v>
      </c>
      <c r="S459">
        <f t="shared" ref="S459" si="6604">N459-N458</f>
        <v>1100</v>
      </c>
      <c r="T459" s="8">
        <f t="shared" ref="T459" si="6605">R459/V459</f>
        <v>5.9829059829059832E-2</v>
      </c>
      <c r="U459" s="8">
        <f t="shared" ref="U459" si="6606">SUM(R453:R459)/SUM(V453:V459)</f>
        <v>6.9842023993348379E-2</v>
      </c>
      <c r="V459">
        <f t="shared" ref="V459" si="6607">B459-B458</f>
        <v>1170</v>
      </c>
      <c r="W459">
        <f t="shared" ref="W459" si="6608">C459-D459-E459</f>
        <v>2098</v>
      </c>
      <c r="X459" s="3">
        <f t="shared" ref="X459" si="6609">F459/W459</f>
        <v>3.2411820781696854E-2</v>
      </c>
      <c r="Y459">
        <f t="shared" ref="Y459" si="6610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611">Z459-AC459-AF459</f>
        <v>21</v>
      </c>
      <c r="AJ459">
        <f t="shared" ref="AJ459" si="6612">AA459-AD459-AG459</f>
        <v>12</v>
      </c>
      <c r="AK459">
        <f t="shared" ref="AK459" si="6613">AB459-AE459-AH459</f>
        <v>232</v>
      </c>
      <c r="AS459">
        <f t="shared" ref="AS459" si="6614">BM459-BM458</f>
        <v>4833</v>
      </c>
      <c r="AT459">
        <f t="shared" ref="AT459" si="6615">BN459-BN458</f>
        <v>68</v>
      </c>
      <c r="AU459">
        <f t="shared" ref="AU459" si="6616">AT459/AS459</f>
        <v>1.4069935857645354E-2</v>
      </c>
      <c r="AV459">
        <f t="shared" ref="AV459" si="6617">BU459-BU458</f>
        <v>42</v>
      </c>
      <c r="AW459">
        <f t="shared" ref="AW459" si="6618">BV459-BV458</f>
        <v>7</v>
      </c>
      <c r="AX459">
        <f t="shared" ref="AX459" si="6619">CK459-CK458</f>
        <v>208</v>
      </c>
      <c r="AY459">
        <f t="shared" ref="AY459" si="6620">CL459-CL458</f>
        <v>7</v>
      </c>
      <c r="AZ459">
        <f t="shared" ref="AZ459" si="6621">CC459-CC458</f>
        <v>31</v>
      </c>
      <c r="BA459">
        <f t="shared" ref="BA459" si="6622">CD459-CD458</f>
        <v>0</v>
      </c>
      <c r="BB459">
        <f t="shared" ref="BB459" si="6623">AW459/AV459</f>
        <v>0.16666666666666666</v>
      </c>
      <c r="BC459">
        <f t="shared" ref="BC459" si="6624">AY459/AX459</f>
        <v>3.3653846153846152E-2</v>
      </c>
      <c r="BD459">
        <f t="shared" si="5659"/>
        <v>0</v>
      </c>
      <c r="BE459">
        <f t="shared" ref="BE459" si="6625">SUM(AT453:AT459)/SUM(AS453:AS459)</f>
        <v>2.2766492083194576E-2</v>
      </c>
      <c r="BF459">
        <f t="shared" ref="BF459" si="6626">SUM(AT446:AT459)/SUM(AS446:AS459)</f>
        <v>2.0792004240175663E-2</v>
      </c>
      <c r="BG459">
        <f t="shared" ref="BG459" si="6627">SUM(AW453:AW459)/SUM(AV453:AV459)</f>
        <v>4.7210300429184553E-2</v>
      </c>
      <c r="BH459">
        <f t="shared" ref="BH459" si="6628">SUM(AY453:AY459)/SUM(AX453:AX459)</f>
        <v>6.9014084507042259E-2</v>
      </c>
      <c r="BI459">
        <f t="shared" ref="BI459" si="6629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0">
        <v>307535</v>
      </c>
      <c r="BR459" s="20">
        <v>65429</v>
      </c>
      <c r="BS459" s="21">
        <f t="shared" si="5945"/>
        <v>1784094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0">
        <v>2224</v>
      </c>
      <c r="BZ459" s="20">
        <v>659</v>
      </c>
      <c r="CA459" s="21">
        <f t="shared" si="5946"/>
        <v>13071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0">
        <v>1197</v>
      </c>
      <c r="CH459" s="20">
        <v>465</v>
      </c>
      <c r="CI459" s="21">
        <f t="shared" si="5947"/>
        <v>7498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0">
        <v>15261</v>
      </c>
      <c r="CP459" s="20">
        <v>865</v>
      </c>
      <c r="CQ459" s="21">
        <f t="shared" si="5948"/>
        <v>74864</v>
      </c>
      <c r="CR459" s="21">
        <f t="shared" si="5167"/>
        <v>16126</v>
      </c>
    </row>
    <row r="460" spans="1:96" x14ac:dyDescent="0.35">
      <c r="A460" s="14">
        <f t="shared" si="2761"/>
        <v>44366</v>
      </c>
      <c r="B460" s="9">
        <f t="shared" si="5913"/>
        <v>1785160</v>
      </c>
      <c r="C460">
        <f t="shared" ref="C460" si="66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631">-(J460-J459)+L460</f>
        <v>5</v>
      </c>
      <c r="N460" s="7">
        <f t="shared" ref="N460" si="6632">B460-C460</f>
        <v>1412117</v>
      </c>
      <c r="O460" s="4">
        <f t="shared" ref="O460" si="6633">C460/B460</f>
        <v>0.20896894396020524</v>
      </c>
      <c r="R460">
        <f t="shared" ref="R460" si="6634">C460-C459</f>
        <v>79</v>
      </c>
      <c r="S460">
        <f t="shared" ref="S460" si="6635">N460-N459</f>
        <v>987</v>
      </c>
      <c r="T460" s="8">
        <f t="shared" ref="T460" si="6636">R460/V460</f>
        <v>7.410881801125703E-2</v>
      </c>
      <c r="U460" s="8">
        <f t="shared" ref="U460" si="6637">SUM(R454:R460)/SUM(V454:V460)</f>
        <v>7.0369875817866204E-2</v>
      </c>
      <c r="V460">
        <f t="shared" ref="V460" si="6638">B460-B459</f>
        <v>1066</v>
      </c>
      <c r="W460">
        <f t="shared" ref="W460" si="6639">C460-D460-E460</f>
        <v>1993</v>
      </c>
      <c r="X460" s="3">
        <f t="shared" ref="X460" si="6640">F460/W460</f>
        <v>3.4119417962870047E-2</v>
      </c>
      <c r="Y460">
        <f t="shared" ref="Y460" si="66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642">Z460-AC460-AF460</f>
        <v>22</v>
      </c>
      <c r="AJ460">
        <f t="shared" ref="AJ460" si="6643">AA460-AD460-AG460</f>
        <v>9</v>
      </c>
      <c r="AK460">
        <f t="shared" ref="AK460" si="6644">AB460-AE460-AH460</f>
        <v>232</v>
      </c>
      <c r="AS460">
        <f t="shared" ref="AS460" si="6645">BM460-BM459</f>
        <v>5164</v>
      </c>
      <c r="AT460">
        <f t="shared" ref="AT460" si="6646">BN460-BN459</f>
        <v>91</v>
      </c>
      <c r="AU460">
        <f t="shared" ref="AU460" si="6647">AT460/AS460</f>
        <v>1.7621998450813324E-2</v>
      </c>
      <c r="AV460">
        <f t="shared" ref="AV460" si="6648">BU460-BU459</f>
        <v>107</v>
      </c>
      <c r="AW460">
        <f t="shared" ref="AW460" si="6649">BV460-BV459</f>
        <v>-2</v>
      </c>
      <c r="AX460">
        <f t="shared" ref="AX460" si="6650">CK460-CK459</f>
        <v>394</v>
      </c>
      <c r="AY460">
        <f t="shared" ref="AY460" si="6651">CL460-CL459</f>
        <v>17</v>
      </c>
      <c r="AZ460">
        <f t="shared" ref="AZ460" si="6652">CC460-CC459</f>
        <v>18</v>
      </c>
      <c r="BA460">
        <f t="shared" ref="BA460" si="6653">CD460-CD459</f>
        <v>2</v>
      </c>
      <c r="BB460">
        <f t="shared" ref="BB460" si="6654">AW460/AV460</f>
        <v>-1.8691588785046728E-2</v>
      </c>
      <c r="BC460">
        <f t="shared" ref="BC460" si="6655">AY460/AX460</f>
        <v>4.3147208121827409E-2</v>
      </c>
      <c r="BD460">
        <f t="shared" ref="BD460" si="6656">BA460/AZ460</f>
        <v>0.1111111111111111</v>
      </c>
      <c r="BE460">
        <f t="shared" ref="BE460" si="6657">SUM(AT454:AT460)/SUM(AS454:AS460)</f>
        <v>2.1254434788269376E-2</v>
      </c>
      <c r="BF460">
        <f t="shared" ref="BF460" si="6658">SUM(AT447:AT460)/SUM(AS447:AS460)</f>
        <v>2.0502859609366569E-2</v>
      </c>
      <c r="BG460">
        <f t="shared" ref="BG460" si="6659">SUM(AW454:AW460)/SUM(AV454:AV460)</f>
        <v>1.3071895424836602E-2</v>
      </c>
      <c r="BH460">
        <f t="shared" ref="BH460" si="6660">SUM(AY454:AY460)/SUM(AX454:AX460)</f>
        <v>6.6761363636363633E-2</v>
      </c>
      <c r="BI460">
        <f t="shared" ref="BI460" si="66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0">
        <v>307595</v>
      </c>
      <c r="BR460" s="20">
        <v>65448</v>
      </c>
      <c r="BS460" s="21">
        <f t="shared" si="5945"/>
        <v>1785160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0">
        <v>2225</v>
      </c>
      <c r="BZ460" s="20">
        <v>659</v>
      </c>
      <c r="CA460" s="21">
        <f t="shared" si="5946"/>
        <v>13080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0">
        <v>1198</v>
      </c>
      <c r="CH460" s="20">
        <v>465</v>
      </c>
      <c r="CI460" s="21">
        <f t="shared" si="5947"/>
        <v>7503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0">
        <v>15272</v>
      </c>
      <c r="CP460" s="20">
        <v>867</v>
      </c>
      <c r="CQ460" s="21">
        <f t="shared" si="5948"/>
        <v>74918</v>
      </c>
      <c r="CR460" s="21">
        <f t="shared" si="5167"/>
        <v>16139</v>
      </c>
    </row>
    <row r="461" spans="1:96" x14ac:dyDescent="0.35">
      <c r="A461" s="14">
        <f t="shared" si="2761"/>
        <v>44367</v>
      </c>
      <c r="B461" s="9">
        <f t="shared" si="5913"/>
        <v>1785965</v>
      </c>
      <c r="C461">
        <f t="shared" ref="C461" si="6662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663">-(J461-J460)+L461</f>
        <v>4</v>
      </c>
      <c r="N461" s="7">
        <f t="shared" ref="N461" si="6664">B461-C461</f>
        <v>1412865</v>
      </c>
      <c r="O461" s="4">
        <f t="shared" ref="O461" si="6665">C461/B461</f>
        <v>0.20890666950360171</v>
      </c>
      <c r="R461">
        <f t="shared" ref="R461" si="6666">C461-C460</f>
        <v>57</v>
      </c>
      <c r="S461">
        <f t="shared" ref="S461" si="6667">N461-N460</f>
        <v>748</v>
      </c>
      <c r="T461" s="8">
        <f t="shared" ref="T461" si="6668">R461/V461</f>
        <v>7.0807453416149066E-2</v>
      </c>
      <c r="U461" s="8">
        <f t="shared" ref="U461" si="6669">SUM(R455:R461)/SUM(V455:V461)</f>
        <v>7.0019854401058901E-2</v>
      </c>
      <c r="V461">
        <f t="shared" ref="V461" si="6670">B461-B460</f>
        <v>805</v>
      </c>
      <c r="W461">
        <f t="shared" ref="W461" si="6671">C461-D461-E461</f>
        <v>1970</v>
      </c>
      <c r="X461" s="3">
        <f t="shared" ref="X461" si="6672">F461/W461</f>
        <v>3.2994923857868022E-2</v>
      </c>
      <c r="Y461">
        <f t="shared" ref="Y461" si="6673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674">Z461-AC461-AF461</f>
        <v>23</v>
      </c>
      <c r="AJ461">
        <f t="shared" ref="AJ461" si="6675">AA461-AD461-AG461</f>
        <v>10</v>
      </c>
      <c r="AK461">
        <f t="shared" ref="AK461" si="6676">AB461-AE461-AH461</f>
        <v>237</v>
      </c>
      <c r="AS461">
        <f t="shared" ref="AS461" si="6677">BM461-BM460</f>
        <v>2648</v>
      </c>
      <c r="AT461">
        <f t="shared" ref="AT461" si="6678">BN461-BN460</f>
        <v>62</v>
      </c>
      <c r="AU461">
        <f t="shared" ref="AU461" si="6679">AT461/AS461</f>
        <v>2.3413897280966767E-2</v>
      </c>
      <c r="AV461">
        <f t="shared" ref="AV461" si="6680">BU461-BU460</f>
        <v>11</v>
      </c>
      <c r="AW461">
        <f t="shared" ref="AW461" si="6681">BV461-BV460</f>
        <v>-3</v>
      </c>
      <c r="AX461">
        <f t="shared" ref="AX461" si="6682">CK461-CK460</f>
        <v>116</v>
      </c>
      <c r="AY461">
        <f t="shared" ref="AY461" si="6683">CL461-CL460</f>
        <v>18</v>
      </c>
      <c r="AZ461">
        <f t="shared" ref="AZ461" si="6684">CC461-CC460</f>
        <v>3</v>
      </c>
      <c r="BA461">
        <f t="shared" ref="BA461" si="6685">CD461-CD460</f>
        <v>1</v>
      </c>
      <c r="BB461">
        <f t="shared" ref="BB461" si="6686">AW461/AV461</f>
        <v>-0.27272727272727271</v>
      </c>
      <c r="BC461">
        <f t="shared" ref="BC461" si="6687">AY461/AX461</f>
        <v>0.15517241379310345</v>
      </c>
      <c r="BD461">
        <f t="shared" ref="BD461" si="6688">BA461/AZ461</f>
        <v>0.33333333333333331</v>
      </c>
      <c r="BE461">
        <f t="shared" ref="BE461" si="6689">SUM(AT455:AT461)/SUM(AS455:AS461)</f>
        <v>2.1687684377735276E-2</v>
      </c>
      <c r="BF461">
        <f t="shared" ref="BF461" si="6690">SUM(AT448:AT461)/SUM(AS448:AS461)</f>
        <v>2.0596863624495063E-2</v>
      </c>
      <c r="BG461">
        <f t="shared" ref="BG461" si="6691">SUM(AW455:AW461)/SUM(AV455:AV461)</f>
        <v>2.5477707006369428E-2</v>
      </c>
      <c r="BH461">
        <f t="shared" ref="BH461" si="6692">SUM(AY455:AY461)/SUM(AX455:AX461)</f>
        <v>6.5426997245179058E-2</v>
      </c>
      <c r="BI461">
        <f t="shared" ref="BI461" si="6693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0">
        <v>307654</v>
      </c>
      <c r="BR461" s="20">
        <v>65446</v>
      </c>
      <c r="BS461" s="21">
        <f t="shared" si="5945"/>
        <v>1785965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0">
        <v>2225</v>
      </c>
      <c r="BZ461" s="20">
        <v>659</v>
      </c>
      <c r="CA461" s="21">
        <f t="shared" si="5946"/>
        <v>13088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0">
        <v>1198</v>
      </c>
      <c r="CH461" s="20">
        <v>465</v>
      </c>
      <c r="CI461" s="21">
        <f t="shared" si="5947"/>
        <v>7503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0">
        <v>15292</v>
      </c>
      <c r="CP461" s="20">
        <v>867</v>
      </c>
      <c r="CQ461" s="21">
        <f t="shared" si="5948"/>
        <v>74967</v>
      </c>
      <c r="CR461" s="21">
        <f t="shared" si="5167"/>
        <v>16159</v>
      </c>
    </row>
    <row r="462" spans="1:96" x14ac:dyDescent="0.35">
      <c r="A462" s="14">
        <f t="shared" si="2761"/>
        <v>44368</v>
      </c>
      <c r="B462" s="9">
        <f t="shared" si="5913"/>
        <v>1786442</v>
      </c>
      <c r="C462">
        <f t="shared" ref="C462" si="6694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695">-(J462-J461)+L462</f>
        <v>8</v>
      </c>
      <c r="N462" s="7">
        <f t="shared" ref="N462" si="6696">B462-C462</f>
        <v>1413312</v>
      </c>
      <c r="O462" s="4">
        <f t="shared" ref="O462" si="6697">C462/B462</f>
        <v>0.20886768224213267</v>
      </c>
      <c r="R462">
        <f t="shared" ref="R462" si="6698">C462-C461</f>
        <v>30</v>
      </c>
      <c r="S462">
        <f t="shared" ref="S462" si="6699">N462-N461</f>
        <v>447</v>
      </c>
      <c r="T462" s="8">
        <f t="shared" ref="T462" si="6700">R462/V462</f>
        <v>6.2893081761006289E-2</v>
      </c>
      <c r="U462" s="8">
        <f t="shared" ref="U462" si="6701">SUM(R456:R462)/SUM(V456:V462)</f>
        <v>6.9216008771929821E-2</v>
      </c>
      <c r="V462">
        <f t="shared" ref="V462" si="6702">B462-B461</f>
        <v>477</v>
      </c>
      <c r="W462">
        <f t="shared" ref="W462" si="6703">C462-D462-E462</f>
        <v>1933</v>
      </c>
      <c r="X462" s="3">
        <f t="shared" ref="X462" si="6704">F462/W462</f>
        <v>2.7935851008794619E-2</v>
      </c>
      <c r="Y462">
        <f t="shared" ref="Y462" si="6705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706">Z462-AC462-AF462</f>
        <v>22</v>
      </c>
      <c r="AJ462">
        <f t="shared" ref="AJ462" si="6707">AA462-AD462-AG462</f>
        <v>10</v>
      </c>
      <c r="AK462">
        <f t="shared" ref="AK462" si="6708">AB462-AE462-AH462</f>
        <v>257</v>
      </c>
      <c r="AS462">
        <f t="shared" ref="AS462" si="6709">BM462-BM461</f>
        <v>1822</v>
      </c>
      <c r="AT462">
        <f t="shared" ref="AT462" si="6710">BN462-BN461</f>
        <v>45</v>
      </c>
      <c r="AU462">
        <f t="shared" ref="AU462" si="6711">AT462/AS462</f>
        <v>2.4698133918770581E-2</v>
      </c>
      <c r="AV462">
        <f t="shared" ref="AV462" si="6712">BU462-BU461</f>
        <v>4</v>
      </c>
      <c r="AW462">
        <f t="shared" ref="AW462" si="6713">BV462-BV461</f>
        <v>4</v>
      </c>
      <c r="AX462">
        <f t="shared" ref="AX462" si="6714">CK462-CK461</f>
        <v>64</v>
      </c>
      <c r="AY462">
        <f t="shared" ref="AY462" si="6715">CL462-CL461</f>
        <v>8</v>
      </c>
      <c r="AZ462">
        <f t="shared" ref="AZ462" si="6716">CC462-CC461</f>
        <v>3</v>
      </c>
      <c r="BA462">
        <f t="shared" ref="BA462" si="6717">CD462-CD461</f>
        <v>-1</v>
      </c>
      <c r="BB462">
        <f t="shared" ref="BB462" si="6718">AW462/AV462</f>
        <v>1</v>
      </c>
      <c r="BC462">
        <f t="shared" ref="BC462" si="6719">AY462/AX462</f>
        <v>0.125</v>
      </c>
      <c r="BD462">
        <f t="shared" ref="BD462" si="6720">BA462/AZ462</f>
        <v>-0.33333333333333331</v>
      </c>
      <c r="BE462">
        <f t="shared" ref="BE462" si="6721">SUM(AT456:AT462)/SUM(AS456:AS462)</f>
        <v>2.1236153896572064E-2</v>
      </c>
      <c r="BF462">
        <f t="shared" ref="BF462" si="6722">SUM(AT449:AT462)/SUM(AS449:AS462)</f>
        <v>2.0209732458668993E-2</v>
      </c>
      <c r="BG462">
        <f t="shared" ref="BG462" si="6723">SUM(AW456:AW462)/SUM(AV456:AV462)</f>
        <v>2.9801324503311258E-2</v>
      </c>
      <c r="BH462">
        <f t="shared" ref="BH462" si="6724">SUM(AY456:AY462)/SUM(AX456:AX462)</f>
        <v>7.2443181818181823E-2</v>
      </c>
      <c r="BI462">
        <f t="shared" ref="BI462" si="6725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0">
        <v>307684</v>
      </c>
      <c r="BR462" s="20">
        <v>65446</v>
      </c>
      <c r="BS462" s="21">
        <f t="shared" si="5945"/>
        <v>1786442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0">
        <v>2227</v>
      </c>
      <c r="BZ462" s="20">
        <v>659</v>
      </c>
      <c r="CA462" s="21">
        <f t="shared" si="5946"/>
        <v>13089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0">
        <v>1198</v>
      </c>
      <c r="CH462" s="20">
        <v>465</v>
      </c>
      <c r="CI462" s="21">
        <f t="shared" si="5947"/>
        <v>7504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0">
        <v>15296</v>
      </c>
      <c r="CP462" s="20">
        <v>867</v>
      </c>
      <c r="CQ462" s="21">
        <f t="shared" si="5948"/>
        <v>74988</v>
      </c>
      <c r="CR462" s="21">
        <f t="shared" si="5167"/>
        <v>16163</v>
      </c>
    </row>
    <row r="463" spans="1:96" x14ac:dyDescent="0.35">
      <c r="A463" s="14">
        <f t="shared" si="2761"/>
        <v>44369</v>
      </c>
      <c r="B463" s="9">
        <f t="shared" si="5913"/>
        <v>1787272</v>
      </c>
      <c r="C463">
        <f t="shared" ref="C463" si="6726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727">-(J463-J462)+L463</f>
        <v>0</v>
      </c>
      <c r="N463" s="7">
        <f t="shared" ref="N463" si="6728">B463-C463</f>
        <v>1414086</v>
      </c>
      <c r="O463" s="4">
        <f t="shared" ref="O463" si="6729">C463/B463</f>
        <v>0.20880201782381194</v>
      </c>
      <c r="R463">
        <f t="shared" ref="R463" si="6730">C463-C462</f>
        <v>56</v>
      </c>
      <c r="S463">
        <f t="shared" ref="S463" si="6731">N463-N462</f>
        <v>774</v>
      </c>
      <c r="T463" s="8">
        <f t="shared" ref="T463" si="6732">R463/V463</f>
        <v>6.746987951807229E-2</v>
      </c>
      <c r="U463" s="8">
        <f t="shared" ref="U463" si="6733">SUM(R457:R463)/SUM(V457:V463)</f>
        <v>6.5828092243186587E-2</v>
      </c>
      <c r="V463">
        <f t="shared" ref="V463" si="6734">B463-B462</f>
        <v>830</v>
      </c>
      <c r="W463">
        <f t="shared" ref="W463" si="6735">C463-D463-E463</f>
        <v>1778</v>
      </c>
      <c r="X463" s="3">
        <f t="shared" ref="X463" si="6736">F463/W463</f>
        <v>3.4870641169853771E-2</v>
      </c>
      <c r="Y463">
        <f t="shared" ref="Y463" si="6737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738">Z463-AC463-AF463</f>
        <v>23</v>
      </c>
      <c r="AJ463">
        <f t="shared" ref="AJ463" si="6739">AA463-AD463-AG463</f>
        <v>9</v>
      </c>
      <c r="AK463">
        <f t="shared" ref="AK463" si="6740">AB463-AE463-AH463</f>
        <v>240</v>
      </c>
      <c r="AS463">
        <f t="shared" ref="AS463" si="6741">BM463-BM462</f>
        <v>3484</v>
      </c>
      <c r="AT463">
        <f t="shared" ref="AT463" si="6742">BN463-BN462</f>
        <v>70</v>
      </c>
      <c r="AU463">
        <f t="shared" ref="AU463" si="6743">AT463/AS463</f>
        <v>2.0091848450057407E-2</v>
      </c>
      <c r="AV463">
        <f t="shared" ref="AV463" si="6744">BU463-BU462</f>
        <v>48</v>
      </c>
      <c r="AW463">
        <f t="shared" ref="AW463" si="6745">BV463-BV462</f>
        <v>-1</v>
      </c>
      <c r="AX463">
        <f t="shared" ref="AX463" si="6746">CK463-CK462</f>
        <v>194</v>
      </c>
      <c r="AY463">
        <f t="shared" ref="AY463" si="6747">CL463-CL462</f>
        <v>11</v>
      </c>
      <c r="AZ463">
        <f t="shared" ref="AZ463" si="6748">CC463-CC462</f>
        <v>23</v>
      </c>
      <c r="BA463">
        <f t="shared" ref="BA463" si="6749">CD463-CD462</f>
        <v>3</v>
      </c>
      <c r="BB463">
        <f t="shared" ref="BB463" si="6750">AW463/AV463</f>
        <v>-2.0833333333333332E-2</v>
      </c>
      <c r="BC463">
        <f t="shared" ref="BC463" si="6751">AY463/AX463</f>
        <v>5.6701030927835051E-2</v>
      </c>
      <c r="BD463">
        <f t="shared" ref="BD463" si="6752">BA463/AZ463</f>
        <v>0.13043478260869565</v>
      </c>
      <c r="BE463">
        <f t="shared" ref="BE463" si="6753">SUM(AT457:AT463)/SUM(AS457:AS463)</f>
        <v>1.8439953232002673E-2</v>
      </c>
      <c r="BF463">
        <f t="shared" ref="BF463" si="6754">SUM(AT450:AT463)/SUM(AS450:AS463)</f>
        <v>2.1032172429049995E-2</v>
      </c>
      <c r="BG463">
        <f t="shared" ref="BG463" si="6755">SUM(AW457:AW463)/SUM(AV457:AV463)</f>
        <v>3.3742331288343558E-2</v>
      </c>
      <c r="BH463">
        <f t="shared" ref="BH463" si="6756">SUM(AY457:AY463)/SUM(AX457:AX463)</f>
        <v>6.7109634551495018E-2</v>
      </c>
      <c r="BI463">
        <f t="shared" ref="BI463" si="6757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0">
        <v>307734</v>
      </c>
      <c r="BR463" s="20">
        <v>65452</v>
      </c>
      <c r="BS463" s="21">
        <f t="shared" si="5945"/>
        <v>1787272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0">
        <v>2227</v>
      </c>
      <c r="BZ463" s="20">
        <v>660</v>
      </c>
      <c r="CA463" s="21">
        <f t="shared" si="5946"/>
        <v>13099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0">
        <v>1199</v>
      </c>
      <c r="CH463" s="20">
        <v>466</v>
      </c>
      <c r="CI463" s="21">
        <f t="shared" si="5947"/>
        <v>7509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0">
        <v>15309</v>
      </c>
      <c r="CP463" s="20">
        <v>868</v>
      </c>
      <c r="CQ463" s="21">
        <f t="shared" si="5948"/>
        <v>75038</v>
      </c>
      <c r="CR463" s="21">
        <f t="shared" si="5167"/>
        <v>16177</v>
      </c>
    </row>
    <row r="464" spans="1:96" x14ac:dyDescent="0.35">
      <c r="A464" s="14">
        <f t="shared" si="2761"/>
        <v>44370</v>
      </c>
      <c r="B464" s="9">
        <f t="shared" si="5913"/>
        <v>1788804</v>
      </c>
      <c r="C464">
        <f t="shared" ref="C464" si="6758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759">-(J464-J463)+L464</f>
        <v>4</v>
      </c>
      <c r="N464" s="7">
        <f t="shared" ref="N464" si="6760">B464-C464</f>
        <v>1415494</v>
      </c>
      <c r="O464" s="4">
        <f t="shared" ref="O464" si="6761">C464/B464</f>
        <v>0.20869251186826504</v>
      </c>
      <c r="R464">
        <f t="shared" ref="R464" si="6762">C464-C463</f>
        <v>124</v>
      </c>
      <c r="S464">
        <f t="shared" ref="S464" si="6763">N464-N463</f>
        <v>1408</v>
      </c>
      <c r="T464" s="8">
        <f t="shared" ref="T464" si="6764">R464/V464</f>
        <v>8.0939947780678853E-2</v>
      </c>
      <c r="U464" s="8">
        <f t="shared" ref="U464" si="6765">SUM(R458:R464)/SUM(V458:V464)</f>
        <v>6.7782987273945078E-2</v>
      </c>
      <c r="V464">
        <f t="shared" ref="V464" si="6766">B464-B463</f>
        <v>1532</v>
      </c>
      <c r="W464">
        <f t="shared" ref="W464" si="6767">C464-D464-E464</f>
        <v>1746</v>
      </c>
      <c r="X464" s="3">
        <f t="shared" ref="X464" si="6768">F464/W464</f>
        <v>3.951890034364261E-2</v>
      </c>
      <c r="Y464">
        <f t="shared" ref="Y464" si="6769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770">Z464-AC464-AF464</f>
        <v>23</v>
      </c>
      <c r="AJ464">
        <f t="shared" ref="AJ464" si="6771">AA464-AD464-AG464</f>
        <v>10</v>
      </c>
      <c r="AK464">
        <f t="shared" ref="AK464" si="6772">AB464-AE464-AH464</f>
        <v>247</v>
      </c>
      <c r="AS464">
        <f t="shared" ref="AS464" si="6773">BM464-BM463</f>
        <v>6126</v>
      </c>
      <c r="AT464">
        <f t="shared" ref="AT464" si="6774">BN464-BN463</f>
        <v>161</v>
      </c>
      <c r="AU464">
        <f t="shared" ref="AU464" si="6775">AT464/AS464</f>
        <v>2.6281423441070845E-2</v>
      </c>
      <c r="AV464">
        <f t="shared" ref="AV464" si="6776">BU464-BU463</f>
        <v>127</v>
      </c>
      <c r="AW464">
        <f t="shared" ref="AW464" si="6777">BV464-BV463</f>
        <v>6</v>
      </c>
      <c r="AX464">
        <f t="shared" ref="AX464" si="6778">CK464-CK463</f>
        <v>328</v>
      </c>
      <c r="AY464">
        <f t="shared" ref="AY464" si="6779">CL464-CL463</f>
        <v>30</v>
      </c>
      <c r="AZ464">
        <f t="shared" ref="AZ464" si="6780">CC464-CC463</f>
        <v>44</v>
      </c>
      <c r="BA464">
        <f t="shared" ref="BA464" si="6781">CD464-CD463</f>
        <v>-1</v>
      </c>
      <c r="BB464">
        <f t="shared" ref="BB464" si="6782">AW464/AV464</f>
        <v>4.7244094488188976E-2</v>
      </c>
      <c r="BC464">
        <f t="shared" ref="BC464" si="6783">AY464/AX464</f>
        <v>9.1463414634146339E-2</v>
      </c>
      <c r="BD464">
        <f t="shared" ref="BD464" si="6784">BA464/AZ464</f>
        <v>-2.2727272727272728E-2</v>
      </c>
      <c r="BE464">
        <f t="shared" ref="BE464" si="6785">SUM(AT458:AT464)/SUM(AS458:AS464)</f>
        <v>1.9981367856339749E-2</v>
      </c>
      <c r="BF464">
        <f t="shared" ref="BF464" si="6786">SUM(AT451:AT464)/SUM(AS451:AS464)</f>
        <v>2.1446287020376403E-2</v>
      </c>
      <c r="BG464">
        <f t="shared" ref="BG464" si="6787">SUM(AW458:AW464)/SUM(AV458:AV464)</f>
        <v>2.736318407960199E-2</v>
      </c>
      <c r="BH464">
        <f t="shared" ref="BH464" si="6788">SUM(AY458:AY464)/SUM(AX458:AX464)</f>
        <v>6.6208619612742034E-2</v>
      </c>
      <c r="BI464">
        <f t="shared" ref="BI464" si="6789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0">
        <v>307833</v>
      </c>
      <c r="BR464" s="20">
        <v>65477</v>
      </c>
      <c r="BS464" s="21">
        <f t="shared" si="5945"/>
        <v>1788804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0">
        <v>2228</v>
      </c>
      <c r="BZ464" s="20">
        <v>660</v>
      </c>
      <c r="CA464" s="21">
        <f t="shared" si="5946"/>
        <v>13110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0">
        <v>1199</v>
      </c>
      <c r="CH464" s="20">
        <v>466</v>
      </c>
      <c r="CI464" s="21">
        <f t="shared" si="5947"/>
        <v>7520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0">
        <v>15330</v>
      </c>
      <c r="CP464" s="20">
        <v>868</v>
      </c>
      <c r="CQ464" s="21">
        <f t="shared" si="5948"/>
        <v>75109</v>
      </c>
      <c r="CR464" s="21">
        <f t="shared" si="5167"/>
        <v>16198</v>
      </c>
    </row>
    <row r="465" spans="1:96" x14ac:dyDescent="0.35">
      <c r="A465" s="14">
        <f t="shared" si="2761"/>
        <v>44371</v>
      </c>
      <c r="B465" s="9">
        <f t="shared" si="5913"/>
        <v>1789811</v>
      </c>
      <c r="C465">
        <f t="shared" ref="C465" si="6790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791">-(J465-J464)+L465</f>
        <v>5</v>
      </c>
      <c r="N465" s="7">
        <f t="shared" ref="N465" si="6792">B465-C465</f>
        <v>1416439</v>
      </c>
      <c r="O465" s="4">
        <f t="shared" ref="O465" si="6793">C465/B465</f>
        <v>0.20860973588831447</v>
      </c>
      <c r="R465">
        <f t="shared" ref="R465" si="6794">C465-C464</f>
        <v>62</v>
      </c>
      <c r="S465">
        <f t="shared" ref="S465" si="6795">N465-N464</f>
        <v>945</v>
      </c>
      <c r="T465" s="8">
        <f t="shared" ref="T465" si="6796">R465/V465</f>
        <v>6.1569016881827213E-2</v>
      </c>
      <c r="U465" s="8">
        <f t="shared" ref="U465" si="6797">SUM(R459:R465)/SUM(V459:V465)</f>
        <v>6.9406127486568894E-2</v>
      </c>
      <c r="V465">
        <f t="shared" ref="V465" si="6798">B465-B464</f>
        <v>1007</v>
      </c>
      <c r="W465">
        <f t="shared" ref="W465" si="6799">C465-D465-E465</f>
        <v>1700</v>
      </c>
      <c r="X465" s="3">
        <f t="shared" ref="X465" si="6800">F465/W465</f>
        <v>3.3529411764705884E-2</v>
      </c>
      <c r="Y465">
        <f t="shared" ref="Y465" si="6801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802">Z465-AC465-AF465</f>
        <v>23</v>
      </c>
      <c r="AJ465">
        <f t="shared" ref="AJ465" si="6803">AA465-AD465-AG465</f>
        <v>10</v>
      </c>
      <c r="AK465">
        <f t="shared" ref="AK465" si="6804">AB465-AE465-AH465</f>
        <v>258</v>
      </c>
      <c r="AS465">
        <f t="shared" ref="AS465" si="6805">BM465-BM464</f>
        <v>5003</v>
      </c>
      <c r="AT465">
        <f t="shared" ref="AT465" si="6806">BN465-BN464</f>
        <v>62</v>
      </c>
      <c r="AU465">
        <f t="shared" ref="AU465" si="6807">AT465/AS465</f>
        <v>1.2392564461323205E-2</v>
      </c>
      <c r="AV465">
        <f t="shared" ref="AV465" si="6808">BU465-BU464</f>
        <v>32</v>
      </c>
      <c r="AW465">
        <f t="shared" ref="AW465" si="6809">BV465-BV464</f>
        <v>-2</v>
      </c>
      <c r="AX465">
        <f t="shared" ref="AX465" si="6810">CK465-CK464</f>
        <v>258</v>
      </c>
      <c r="AY465">
        <f t="shared" ref="AY465" si="6811">CL465-CL464</f>
        <v>14</v>
      </c>
      <c r="AZ465">
        <f t="shared" ref="AZ465" si="6812">CC465-CC464</f>
        <v>33</v>
      </c>
      <c r="BA465">
        <f t="shared" ref="BA465" si="6813">CD465-CD464</f>
        <v>2</v>
      </c>
      <c r="BB465">
        <f t="shared" ref="BB465" si="6814">AW465/AV465</f>
        <v>-6.25E-2</v>
      </c>
      <c r="BC465">
        <f t="shared" ref="BC465" si="6815">AY465/AX465</f>
        <v>5.4263565891472867E-2</v>
      </c>
      <c r="BD465">
        <f t="shared" ref="BD465" si="6816">BA465/AZ465</f>
        <v>6.0606060606060608E-2</v>
      </c>
      <c r="BE465">
        <f t="shared" ref="BE465" si="6817">SUM(AT459:AT465)/SUM(AS459:AS465)</f>
        <v>1.9222833562585969E-2</v>
      </c>
      <c r="BF465">
        <f t="shared" ref="BF465" si="6818">SUM(AT452:AT465)/SUM(AS452:AS465)</f>
        <v>2.1123826008911113E-2</v>
      </c>
      <c r="BG465">
        <f t="shared" ref="BG465" si="6819">SUM(AW459:AW465)/SUM(AV459:AV465)</f>
        <v>2.4258760107816711E-2</v>
      </c>
      <c r="BH465">
        <f t="shared" ref="BH465" si="6820">SUM(AY459:AY465)/SUM(AX459:AX465)</f>
        <v>6.7221510883482716E-2</v>
      </c>
      <c r="BI465">
        <f t="shared" ref="BI465" si="6821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0">
        <v>307896</v>
      </c>
      <c r="BR465" s="20">
        <v>65476</v>
      </c>
      <c r="BS465" s="21">
        <f t="shared" si="5945"/>
        <v>1789811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0">
        <v>2229</v>
      </c>
      <c r="BZ465" s="20">
        <v>660</v>
      </c>
      <c r="CA465" s="21">
        <f t="shared" si="5946"/>
        <v>13116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0">
        <v>1199</v>
      </c>
      <c r="CH465" s="20">
        <v>466</v>
      </c>
      <c r="CI465" s="21">
        <f t="shared" si="5947"/>
        <v>7526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0">
        <v>15344</v>
      </c>
      <c r="CP465" s="20">
        <v>869</v>
      </c>
      <c r="CQ465" s="21">
        <f t="shared" si="5948"/>
        <v>75164</v>
      </c>
      <c r="CR465" s="21">
        <f t="shared" si="5167"/>
        <v>16213</v>
      </c>
    </row>
    <row r="466" spans="1:96" x14ac:dyDescent="0.35">
      <c r="A466" s="14">
        <f t="shared" si="2761"/>
        <v>44372</v>
      </c>
      <c r="B466" s="9">
        <f t="shared" si="5913"/>
        <v>1790663</v>
      </c>
      <c r="C466">
        <f t="shared" ref="C466" si="6822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823">-(J466-J465)+L466</f>
        <v>4</v>
      </c>
      <c r="N466" s="7">
        <f t="shared" ref="N466" si="6824">B466-C466</f>
        <v>1417235</v>
      </c>
      <c r="O466" s="4">
        <f t="shared" ref="O466" si="6825">C466/B466</f>
        <v>0.20854175241237463</v>
      </c>
      <c r="R466">
        <f t="shared" ref="R466" si="6826">C466-C465</f>
        <v>56</v>
      </c>
      <c r="S466">
        <f t="shared" ref="S466" si="6827">N466-N465</f>
        <v>796</v>
      </c>
      <c r="T466" s="8">
        <f t="shared" ref="T466" si="6828">R466/V466</f>
        <v>6.5727699530516437E-2</v>
      </c>
      <c r="U466" s="8">
        <f t="shared" ref="U466" si="6829">SUM(R460:R466)/SUM(V460:V466)</f>
        <v>7.063479981732379E-2</v>
      </c>
      <c r="V466">
        <f t="shared" ref="V466" si="6830">B466-B465</f>
        <v>852</v>
      </c>
      <c r="W466">
        <f t="shared" ref="W466" si="6831">C466-D466-E466</f>
        <v>1648</v>
      </c>
      <c r="X466" s="3">
        <f t="shared" ref="X466" si="6832">F466/W466</f>
        <v>2.7912621359223302E-2</v>
      </c>
      <c r="Y466">
        <f t="shared" ref="Y466" si="6833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834">Z466-AC466-AF466</f>
        <v>23</v>
      </c>
      <c r="AJ466">
        <f t="shared" ref="AJ466" si="6835">AA466-AD466-AG466</f>
        <v>9</v>
      </c>
      <c r="AK466">
        <f t="shared" ref="AK466" si="6836">AB466-AE466-AH466</f>
        <v>271</v>
      </c>
      <c r="AS466">
        <f t="shared" ref="AS466" si="6837">BM466-BM465</f>
        <v>3534</v>
      </c>
      <c r="AT466">
        <f t="shared" ref="AT466" si="6838">BN466-BN465</f>
        <v>104</v>
      </c>
      <c r="AU466">
        <f t="shared" ref="AU466" si="6839">AT466/AS466</f>
        <v>2.9428409734012451E-2</v>
      </c>
      <c r="AV466">
        <f t="shared" ref="AV466" si="6840">BU466-BU465</f>
        <v>80</v>
      </c>
      <c r="AW466">
        <f t="shared" ref="AW466" si="6841">BV466-BV465</f>
        <v>4</v>
      </c>
      <c r="AX466">
        <f t="shared" ref="AX466" si="6842">CK466-CK465</f>
        <v>149</v>
      </c>
      <c r="AY466">
        <f t="shared" ref="AY466" si="6843">CL466-CL465</f>
        <v>22</v>
      </c>
      <c r="AZ466">
        <f t="shared" ref="AZ466" si="6844">CC466-CC465</f>
        <v>16</v>
      </c>
      <c r="BA466">
        <f t="shared" ref="BA466" si="6845">CD466-CD465</f>
        <v>-3</v>
      </c>
      <c r="BB466">
        <f t="shared" ref="BB466" si="6846">AW466/AV466</f>
        <v>0.05</v>
      </c>
      <c r="BC466">
        <f t="shared" ref="BC466" si="6847">AY466/AX466</f>
        <v>0.1476510067114094</v>
      </c>
      <c r="BD466">
        <f t="shared" ref="BD466" si="6848">BA466/AZ466</f>
        <v>-0.1875</v>
      </c>
      <c r="BE466">
        <f t="shared" ref="BE466" si="6849">SUM(AT460:AT466)/SUM(AS460:AS466)</f>
        <v>2.1417515568194091E-2</v>
      </c>
      <c r="BF466">
        <f t="shared" ref="BF466" si="6850">SUM(AT453:AT466)/SUM(AS453:AS466)</f>
        <v>2.2150233506544759E-2</v>
      </c>
      <c r="BG466">
        <f t="shared" ref="BG466" si="6851">SUM(AW460:AW466)/SUM(AV460:AV466)</f>
        <v>1.4669926650366748E-2</v>
      </c>
      <c r="BH466">
        <f t="shared" ref="BH466" si="6852">SUM(AY460:AY466)/SUM(AX460:AX466)</f>
        <v>7.9840319361277445E-2</v>
      </c>
      <c r="BI466">
        <f t="shared" ref="BI466" si="6853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0">
        <v>307948</v>
      </c>
      <c r="BR466" s="20">
        <v>65480</v>
      </c>
      <c r="BS466" s="21">
        <f t="shared" si="5945"/>
        <v>1790663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0">
        <v>2228</v>
      </c>
      <c r="BZ466" s="20">
        <v>661</v>
      </c>
      <c r="CA466" s="21">
        <f t="shared" si="5946"/>
        <v>13122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0">
        <v>1199</v>
      </c>
      <c r="CH466" s="20">
        <v>466</v>
      </c>
      <c r="CI466" s="21">
        <f t="shared" si="5947"/>
        <v>7530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0">
        <v>15361</v>
      </c>
      <c r="CP466" s="20">
        <v>869</v>
      </c>
      <c r="CQ466" s="21">
        <f t="shared" si="5948"/>
        <v>75217</v>
      </c>
      <c r="CR466" s="21">
        <f t="shared" si="5167"/>
        <v>16230</v>
      </c>
    </row>
    <row r="467" spans="1:96" x14ac:dyDescent="0.35">
      <c r="A467" s="14">
        <f t="shared" si="2761"/>
        <v>44373</v>
      </c>
      <c r="B467" s="9">
        <f t="shared" si="5913"/>
        <v>1791932</v>
      </c>
      <c r="C467">
        <f t="shared" ref="C467" si="6854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855">-(J467-J466)+L467</f>
        <v>5</v>
      </c>
      <c r="N467" s="7">
        <f t="shared" ref="N467" si="6856">B467-C467</f>
        <v>1418413</v>
      </c>
      <c r="O467" s="4">
        <f t="shared" ref="O467" si="6857">C467/B467</f>
        <v>0.20844485170196189</v>
      </c>
      <c r="R467">
        <f t="shared" ref="R467" si="6858">C467-C466</f>
        <v>91</v>
      </c>
      <c r="S467">
        <f t="shared" ref="S467" si="6859">N467-N466</f>
        <v>1178</v>
      </c>
      <c r="T467" s="8">
        <f t="shared" ref="T467" si="6860">R467/V467</f>
        <v>7.1710007880220653E-2</v>
      </c>
      <c r="U467" s="8">
        <f t="shared" ref="U467" si="6861">SUM(R461:R467)/SUM(V461:V467)</f>
        <v>7.0289427052569409E-2</v>
      </c>
      <c r="V467">
        <f t="shared" ref="V467" si="6862">B467-B466</f>
        <v>1269</v>
      </c>
      <c r="W467">
        <f t="shared" ref="W467" si="6863">C467-D467-E467</f>
        <v>1650</v>
      </c>
      <c r="X467" s="3">
        <f t="shared" ref="X467" si="6864">F467/W467</f>
        <v>3.3939393939393943E-2</v>
      </c>
      <c r="Y467">
        <f t="shared" ref="Y467" si="6865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866">Z467-AC467-AF467</f>
        <v>21</v>
      </c>
      <c r="AJ467">
        <f t="shared" ref="AJ467" si="6867">AA467-AD467-AG467</f>
        <v>9</v>
      </c>
      <c r="AK467">
        <f t="shared" ref="AK467" si="6868">AB467-AE467-AH467</f>
        <v>282</v>
      </c>
      <c r="AS467">
        <f t="shared" ref="AS467" si="6869">BM467-BM466</f>
        <v>6492</v>
      </c>
      <c r="AT467">
        <f t="shared" ref="AT467" si="6870">BN467-BN466</f>
        <v>66</v>
      </c>
      <c r="AU467">
        <f t="shared" ref="AU467" si="6871">AT467/AS467</f>
        <v>1.0166358595194085E-2</v>
      </c>
      <c r="AV467">
        <f t="shared" ref="AV467" si="6872">BU467-BU466</f>
        <v>127</v>
      </c>
      <c r="AW467">
        <f t="shared" ref="AW467" si="6873">BV467-BV466</f>
        <v>-2</v>
      </c>
      <c r="AX467">
        <f t="shared" ref="AX467" si="6874">CK467-CK466</f>
        <v>850</v>
      </c>
      <c r="AY467">
        <f t="shared" ref="AY467" si="6875">CL467-CL466</f>
        <v>17</v>
      </c>
      <c r="AZ467">
        <f t="shared" ref="AZ467" si="6876">CC467-CC466</f>
        <v>22</v>
      </c>
      <c r="BA467">
        <f t="shared" ref="BA467" si="6877">CD467-CD466</f>
        <v>3</v>
      </c>
      <c r="BB467">
        <f t="shared" ref="BB467" si="6878">AW467/AV467</f>
        <v>-1.5748031496062992E-2</v>
      </c>
      <c r="BC467">
        <f t="shared" ref="BC467" si="6879">AY467/AX467</f>
        <v>0.02</v>
      </c>
      <c r="BD467">
        <f t="shared" ref="BD467" si="6880">BA467/AZ467</f>
        <v>0.13636363636363635</v>
      </c>
      <c r="BE467">
        <f t="shared" ref="BE467" si="6881">SUM(AT461:AT467)/SUM(AS461:AS467)</f>
        <v>1.9581572709471296E-2</v>
      </c>
      <c r="BF467">
        <f t="shared" ref="BF467" si="6882">SUM(AT454:AT467)/SUM(AS454:AS467)</f>
        <v>2.0440566920711323E-2</v>
      </c>
      <c r="BG467">
        <f t="shared" ref="BG467" si="6883">SUM(AW461:AW467)/SUM(AV461:AV467)</f>
        <v>1.3986013986013986E-2</v>
      </c>
      <c r="BH467">
        <f t="shared" ref="BH467" si="6884">SUM(AY461:AY467)/SUM(AX461:AX467)</f>
        <v>6.1255742725880552E-2</v>
      </c>
      <c r="BI467">
        <f t="shared" ref="BI467" si="6885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0">
        <v>308025</v>
      </c>
      <c r="BR467" s="20">
        <v>65494</v>
      </c>
      <c r="BS467" s="21">
        <f t="shared" si="5945"/>
        <v>1791932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0">
        <v>2228</v>
      </c>
      <c r="BZ467" s="20">
        <v>661</v>
      </c>
      <c r="CA467" s="21">
        <f t="shared" si="5946"/>
        <v>13123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0">
        <v>1199</v>
      </c>
      <c r="CH467" s="20">
        <v>466</v>
      </c>
      <c r="CI467" s="21">
        <f t="shared" si="5947"/>
        <v>7536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0">
        <v>15379</v>
      </c>
      <c r="CP467" s="20">
        <v>870</v>
      </c>
      <c r="CQ467" s="21">
        <f t="shared" si="5948"/>
        <v>75290</v>
      </c>
      <c r="CR467" s="21">
        <f t="shared" si="5167"/>
        <v>16249</v>
      </c>
    </row>
    <row r="468" spans="1:96" x14ac:dyDescent="0.35">
      <c r="A468" s="14">
        <f t="shared" si="2761"/>
        <v>44374</v>
      </c>
      <c r="B468" s="9">
        <f t="shared" si="5913"/>
        <v>1792539</v>
      </c>
      <c r="C468">
        <f t="shared" ref="C468" si="6886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887">-(J468-J467)+L468</f>
        <v>2</v>
      </c>
      <c r="N468" s="7">
        <f t="shared" ref="N468" si="6888">B468-C468</f>
        <v>1418971</v>
      </c>
      <c r="O468" s="4">
        <f t="shared" ref="O468" si="6889">C468/B468</f>
        <v>0.20840160241980787</v>
      </c>
      <c r="R468">
        <f t="shared" ref="R468" si="6890">C468-C467</f>
        <v>49</v>
      </c>
      <c r="S468">
        <f t="shared" ref="S468" si="6891">N468-N467</f>
        <v>558</v>
      </c>
      <c r="T468" s="8">
        <f t="shared" ref="T468" si="6892">R468/V468</f>
        <v>8.0724876441515644E-2</v>
      </c>
      <c r="U468" s="8">
        <f t="shared" ref="U468" si="6893">SUM(R462:R468)/SUM(V462:V468)</f>
        <v>7.1189534529966542E-2</v>
      </c>
      <c r="V468">
        <f t="shared" ref="V468" si="6894">B468-B467</f>
        <v>607</v>
      </c>
      <c r="W468">
        <f t="shared" ref="W468" si="6895">C468-D468-E468</f>
        <v>1657</v>
      </c>
      <c r="X468" s="3">
        <f t="shared" ref="X468" si="6896">F468/W468</f>
        <v>3.8020519010259504E-2</v>
      </c>
      <c r="Y468">
        <f t="shared" ref="Y468" si="6897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6898">Z468-AC468-AF468</f>
        <v>21</v>
      </c>
      <c r="AJ468">
        <f t="shared" ref="AJ468" si="6899">AA468-AD468-AG468</f>
        <v>9</v>
      </c>
      <c r="AK468">
        <f t="shared" ref="AK468" si="6900">AB468-AE468-AH468</f>
        <v>302</v>
      </c>
      <c r="AS468">
        <f t="shared" ref="AS468" si="6901">BM468-BM467</f>
        <v>1872</v>
      </c>
      <c r="AT468">
        <f t="shared" ref="AT468" si="6902">BN468-BN467</f>
        <v>111</v>
      </c>
      <c r="AU468">
        <f t="shared" ref="AU468" si="6903">AT468/AS468</f>
        <v>5.9294871794871792E-2</v>
      </c>
      <c r="AV468">
        <f t="shared" ref="AV468" si="6904">BU468-BU467</f>
        <v>10</v>
      </c>
      <c r="AW468">
        <f t="shared" ref="AW468" si="6905">BV468-BV467</f>
        <v>1</v>
      </c>
      <c r="AX468">
        <f t="shared" ref="AX468" si="6906">CK468-CK467</f>
        <v>196</v>
      </c>
      <c r="AY468">
        <f t="shared" ref="AY468" si="6907">CL468-CL467</f>
        <v>17</v>
      </c>
      <c r="AZ468">
        <f t="shared" ref="AZ468" si="6908">CC468-CC467</f>
        <v>8</v>
      </c>
      <c r="BA468">
        <f t="shared" ref="BA468" si="6909">CD468-CD467</f>
        <v>1</v>
      </c>
      <c r="BB468">
        <f t="shared" ref="BB468" si="6910">AW468/AV468</f>
        <v>0.1</v>
      </c>
      <c r="BC468">
        <f t="shared" ref="BC468" si="6911">AY468/AX468</f>
        <v>8.673469387755102E-2</v>
      </c>
      <c r="BD468">
        <f t="shared" ref="BD468" si="6912">BA468/AZ468</f>
        <v>0.125</v>
      </c>
      <c r="BE468">
        <f t="shared" ref="BE468" si="6913">SUM(AT462:AT468)/SUM(AS462:AS468)</f>
        <v>2.1847315850774714E-2</v>
      </c>
      <c r="BF468">
        <f t="shared" ref="BF468" si="6914">SUM(AT455:AT468)/SUM(AS455:AS468)</f>
        <v>2.1764109496451505E-2</v>
      </c>
      <c r="BG468">
        <f t="shared" ref="BG468" si="6915">SUM(AW462:AW468)/SUM(AV462:AV468)</f>
        <v>2.336448598130841E-2</v>
      </c>
      <c r="BH468">
        <f t="shared" ref="BH468" si="6916">SUM(AY462:AY468)/SUM(AX462:AX468)</f>
        <v>5.8361942128494361E-2</v>
      </c>
      <c r="BI468">
        <f t="shared" ref="BI468" si="6917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0">
        <v>308066</v>
      </c>
      <c r="BR468" s="20">
        <v>65502</v>
      </c>
      <c r="BS468" s="21">
        <f t="shared" si="5945"/>
        <v>1792539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0">
        <v>2229</v>
      </c>
      <c r="BZ468" s="20">
        <v>661</v>
      </c>
      <c r="CA468" s="21">
        <f t="shared" si="5946"/>
        <v>13126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0">
        <v>1200</v>
      </c>
      <c r="CH468" s="20">
        <v>466</v>
      </c>
      <c r="CI468" s="21">
        <f t="shared" si="5947"/>
        <v>7536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0">
        <v>15390</v>
      </c>
      <c r="CP468" s="20">
        <v>870</v>
      </c>
      <c r="CQ468" s="21">
        <f t="shared" si="5948"/>
        <v>75357</v>
      </c>
      <c r="CR468" s="21">
        <f t="shared" si="5167"/>
        <v>16260</v>
      </c>
    </row>
    <row r="469" spans="1:96" x14ac:dyDescent="0.35">
      <c r="A469" s="14">
        <f t="shared" si="2761"/>
        <v>44375</v>
      </c>
      <c r="B469" s="9">
        <f t="shared" ref="B469:B479" si="6918">BS469</f>
        <v>1793110</v>
      </c>
      <c r="C469">
        <f t="shared" ref="C469" si="6919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6920">-(J469-J468)+L469</f>
        <v>2</v>
      </c>
      <c r="N469" s="7">
        <f t="shared" ref="N469" si="6921">B469-C469</f>
        <v>1419497</v>
      </c>
      <c r="O469" s="4">
        <f t="shared" ref="O469" si="6922">C469/B469</f>
        <v>0.20836033483723809</v>
      </c>
      <c r="R469">
        <f t="shared" ref="R469" si="6923">C469-C468</f>
        <v>45</v>
      </c>
      <c r="S469">
        <f t="shared" ref="S469" si="6924">N469-N468</f>
        <v>526</v>
      </c>
      <c r="T469" s="8">
        <f t="shared" ref="T469" si="6925">R469/V469</f>
        <v>7.8809106830122586E-2</v>
      </c>
      <c r="U469" s="8">
        <f t="shared" ref="U469" si="6926">SUM(R463:R469)/SUM(V463:V469)</f>
        <v>7.243551289742052E-2</v>
      </c>
      <c r="V469">
        <f t="shared" ref="V469" si="6927">B469-B468</f>
        <v>571</v>
      </c>
      <c r="W469">
        <f t="shared" ref="W469" si="6928">C469-D469-E469</f>
        <v>1659</v>
      </c>
      <c r="X469" s="3">
        <f t="shared" ref="X469" si="6929">F469/W469</f>
        <v>4.0385774562989751E-2</v>
      </c>
      <c r="Y469">
        <f t="shared" ref="Y469" si="6930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6931">Z469-AC469-AF469</f>
        <v>22</v>
      </c>
      <c r="AJ469">
        <f t="shared" ref="AJ469" si="6932">AA469-AD469-AG469</f>
        <v>10</v>
      </c>
      <c r="AK469">
        <f t="shared" ref="AK469" si="6933">AB469-AE469-AH469</f>
        <v>308</v>
      </c>
      <c r="AS469">
        <f t="shared" ref="AS469" si="6934">BM469-BM468</f>
        <v>1921</v>
      </c>
      <c r="AT469">
        <f t="shared" ref="AT469" si="6935">BN469-BN468</f>
        <v>33</v>
      </c>
      <c r="AU469">
        <f t="shared" ref="AU469" si="6936">AT469/AS469</f>
        <v>1.7178552837064029E-2</v>
      </c>
      <c r="AV469">
        <f t="shared" ref="AV469" si="6937">BU469-BU468</f>
        <v>6</v>
      </c>
      <c r="AW469">
        <f t="shared" ref="AW469" si="6938">BV469-BV468</f>
        <v>2</v>
      </c>
      <c r="AX469">
        <f t="shared" ref="AX469" si="6939">CK469-CK468</f>
        <v>87</v>
      </c>
      <c r="AY469">
        <f t="shared" ref="AY469" si="6940">CL469-CL468</f>
        <v>7</v>
      </c>
      <c r="AZ469">
        <f t="shared" ref="AZ469" si="6941">CC469-CC468</f>
        <v>7</v>
      </c>
      <c r="BA469">
        <f t="shared" ref="BA469" si="6942">CD469-CD468</f>
        <v>-1</v>
      </c>
      <c r="BB469">
        <f t="shared" ref="BB469" si="6943">AW469/AV469</f>
        <v>0.33333333333333331</v>
      </c>
      <c r="BC469">
        <f t="shared" ref="BC469" si="6944">AY469/AX469</f>
        <v>8.0459770114942528E-2</v>
      </c>
      <c r="BD469">
        <f t="shared" ref="BD469" si="6945">BA469/AZ469</f>
        <v>-0.14285714285714285</v>
      </c>
      <c r="BE469">
        <f t="shared" ref="BE469" si="6946">SUM(AT463:AT469)/SUM(AS463:AS469)</f>
        <v>2.134918401800788E-2</v>
      </c>
      <c r="BF469">
        <f t="shared" ref="BF469" si="6947">SUM(AT456:AT469)/SUM(AS456:AS469)</f>
        <v>2.1290672819190445E-2</v>
      </c>
      <c r="BG469">
        <f t="shared" ref="BG469" si="6948">SUM(AW463:AW469)/SUM(AV463:AV469)</f>
        <v>1.8604651162790697E-2</v>
      </c>
      <c r="BH469">
        <f t="shared" ref="BH469" si="6949">SUM(AY463:AY469)/SUM(AX463:AX469)</f>
        <v>5.7225994180407372E-2</v>
      </c>
      <c r="BI469">
        <f t="shared" ref="BI469" si="6950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0">
        <v>308108</v>
      </c>
      <c r="BR469" s="20">
        <v>65505</v>
      </c>
      <c r="BS469" s="21">
        <f t="shared" ref="BS469:BS479" si="6951">SUM(BO469:BP469)</f>
        <v>1793110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0">
        <v>2229</v>
      </c>
      <c r="BZ469" s="20">
        <v>661</v>
      </c>
      <c r="CA469" s="21">
        <f t="shared" ref="CA469:CA479" si="6952">SUM(BW469:BX469)</f>
        <v>13127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0">
        <v>1201</v>
      </c>
      <c r="CH469" s="20">
        <v>466</v>
      </c>
      <c r="CI469" s="21">
        <f t="shared" ref="CI469:CI479" si="6953">SUM(CE469:CF469)</f>
        <v>7536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0">
        <v>15394</v>
      </c>
      <c r="CP469" s="20">
        <v>871</v>
      </c>
      <c r="CQ469" s="21">
        <f t="shared" ref="CQ469:CQ479" si="6954">SUM(CM469:CN469)</f>
        <v>75372</v>
      </c>
      <c r="CR469" s="21">
        <f t="shared" si="5167"/>
        <v>16265</v>
      </c>
    </row>
    <row r="470" spans="1:96" x14ac:dyDescent="0.35">
      <c r="A470" s="14">
        <f t="shared" si="2761"/>
        <v>44376</v>
      </c>
      <c r="B470" s="9">
        <f t="shared" si="6918"/>
        <v>1794228</v>
      </c>
      <c r="C470">
        <f t="shared" ref="C470" si="6955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6956">-(J470-J469)+L470</f>
        <v>4</v>
      </c>
      <c r="N470" s="7">
        <f t="shared" ref="N470" si="6957">B470-C470</f>
        <v>1420522</v>
      </c>
      <c r="O470" s="4">
        <f t="shared" ref="O470" si="6958">C470/B470</f>
        <v>0.20828233647005842</v>
      </c>
      <c r="R470">
        <f t="shared" ref="R470" si="6959">C470-C469</f>
        <v>93</v>
      </c>
      <c r="S470">
        <f t="shared" ref="S470" si="6960">N470-N469</f>
        <v>1025</v>
      </c>
      <c r="T470" s="8">
        <f t="shared" ref="T470" si="6961">R470/V470</f>
        <v>8.3184257602862258E-2</v>
      </c>
      <c r="U470" s="8">
        <f t="shared" ref="U470" si="6962">SUM(R464:R470)/SUM(V464:V470)</f>
        <v>7.4755606670500283E-2</v>
      </c>
      <c r="V470">
        <f t="shared" ref="V470" si="6963">B470-B469</f>
        <v>1118</v>
      </c>
      <c r="W470">
        <f t="shared" ref="W470" si="6964">C470-D470-E470</f>
        <v>1725</v>
      </c>
      <c r="X470" s="3">
        <f t="shared" ref="X470" si="6965">F470/W470</f>
        <v>3.826086956521739E-2</v>
      </c>
      <c r="Y470">
        <f t="shared" ref="Y470" si="6966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6967">Z470-AC470-AF470</f>
        <v>21</v>
      </c>
      <c r="AJ470">
        <f t="shared" ref="AJ470" si="6968">AA470-AD470-AG470</f>
        <v>11</v>
      </c>
      <c r="AK470">
        <f t="shared" ref="AK470" si="6969">AB470-AE470-AH470</f>
        <v>310</v>
      </c>
      <c r="AS470">
        <f t="shared" ref="AS470" si="6970">BM470-BM469</f>
        <v>5282</v>
      </c>
      <c r="AT470">
        <f t="shared" ref="AT470" si="6971">BN470-BN469</f>
        <v>99</v>
      </c>
      <c r="AU470">
        <f t="shared" ref="AU470" si="6972">AT470/AS470</f>
        <v>1.8742900416508897E-2</v>
      </c>
      <c r="AV470">
        <f t="shared" ref="AV470" si="6973">BU470-BU469</f>
        <v>114</v>
      </c>
      <c r="AW470">
        <f t="shared" ref="AW470" si="6974">BV470-BV469</f>
        <v>1</v>
      </c>
      <c r="AX470">
        <f t="shared" ref="AX470" si="6975">CK470-CK469</f>
        <v>217</v>
      </c>
      <c r="AY470">
        <f t="shared" ref="AY470" si="6976">CL470-CL469</f>
        <v>20</v>
      </c>
      <c r="AZ470">
        <f t="shared" ref="AZ470" si="6977">CC470-CC469</f>
        <v>21</v>
      </c>
      <c r="BA470">
        <f t="shared" ref="BA470" si="6978">CD470-CD469</f>
        <v>1</v>
      </c>
      <c r="BB470">
        <f t="shared" ref="BB470" si="6979">AW470/AV470</f>
        <v>8.771929824561403E-3</v>
      </c>
      <c r="BC470">
        <f t="shared" ref="BC470" si="6980">AY470/AX470</f>
        <v>9.2165898617511524E-2</v>
      </c>
      <c r="BD470">
        <f t="shared" ref="BD470" si="6981">BA470/AZ470</f>
        <v>4.7619047619047616E-2</v>
      </c>
      <c r="BE470">
        <f t="shared" ref="BE470" si="6982">SUM(AT464:AT470)/SUM(AS464:AS470)</f>
        <v>2.103870327489249E-2</v>
      </c>
      <c r="BF470">
        <f t="shared" ref="BF470" si="6983">SUM(AT457:AT470)/SUM(AS457:AS470)</f>
        <v>1.9745699326851159E-2</v>
      </c>
      <c r="BG470">
        <f t="shared" ref="BG470" si="6984">SUM(AW464:AW470)/SUM(AV464:AV470)</f>
        <v>2.0161290322580645E-2</v>
      </c>
      <c r="BH470">
        <f t="shared" ref="BH470" si="6985">SUM(AY464:AY470)/SUM(AX464:AX470)</f>
        <v>6.0911270983213431E-2</v>
      </c>
      <c r="BI470">
        <f t="shared" ref="BI470" si="6986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0">
        <v>308190</v>
      </c>
      <c r="BR470" s="20">
        <v>65516</v>
      </c>
      <c r="BS470" s="21">
        <f t="shared" si="6951"/>
        <v>1794228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0">
        <v>2229</v>
      </c>
      <c r="BZ470" s="20">
        <v>661</v>
      </c>
      <c r="CA470" s="21">
        <f t="shared" si="6952"/>
        <v>13139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0">
        <v>1201</v>
      </c>
      <c r="CH470" s="20">
        <v>466</v>
      </c>
      <c r="CI470" s="21">
        <f t="shared" si="6953"/>
        <v>7543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0">
        <v>15411</v>
      </c>
      <c r="CP470" s="20">
        <v>871</v>
      </c>
      <c r="CQ470" s="21">
        <f t="shared" si="6954"/>
        <v>75426</v>
      </c>
      <c r="CR470" s="21">
        <f t="shared" si="5167"/>
        <v>16282</v>
      </c>
    </row>
    <row r="471" spans="1:96" x14ac:dyDescent="0.35">
      <c r="A471" s="14">
        <f t="shared" si="2761"/>
        <v>44377</v>
      </c>
      <c r="B471" s="9">
        <f t="shared" si="6918"/>
        <v>1795400</v>
      </c>
      <c r="C471">
        <f t="shared" ref="C471" si="6987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6988">-(J471-J470)+L471</f>
        <v>3</v>
      </c>
      <c r="N471" s="7">
        <f t="shared" ref="N471" si="6989">B471-C471</f>
        <v>1421577</v>
      </c>
      <c r="O471" s="4">
        <f t="shared" ref="O471" si="6990">C471/B471</f>
        <v>0.20821154060376518</v>
      </c>
      <c r="R471">
        <f t="shared" ref="R471" si="6991">C471-C470</f>
        <v>117</v>
      </c>
      <c r="S471">
        <f t="shared" ref="S471" si="6992">N471-N470</f>
        <v>1055</v>
      </c>
      <c r="T471" s="8">
        <f t="shared" ref="T471" si="6993">R471/V471</f>
        <v>9.9829351535836178E-2</v>
      </c>
      <c r="U471" s="8">
        <f t="shared" ref="U471" si="6994">SUM(R465:R471)/SUM(V465:V471)</f>
        <v>7.7774408732565192E-2</v>
      </c>
      <c r="V471">
        <f t="shared" ref="V471" si="6995">B471-B470</f>
        <v>1172</v>
      </c>
      <c r="W471">
        <f t="shared" ref="W471" si="6996">C471-D471-E471</f>
        <v>1700</v>
      </c>
      <c r="X471" s="3">
        <f t="shared" ref="X471" si="6997">F471/W471</f>
        <v>4.1176470588235294E-2</v>
      </c>
      <c r="Y471">
        <f t="shared" ref="Y471" si="6998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999">Z471-AC471-AF471</f>
        <v>20</v>
      </c>
      <c r="AJ471">
        <f t="shared" ref="AJ471" si="7000">AA471-AD471-AG471</f>
        <v>10</v>
      </c>
      <c r="AK471">
        <f t="shared" ref="AK471" si="7001">AB471-AE471-AH471</f>
        <v>316</v>
      </c>
      <c r="AS471">
        <f t="shared" ref="AS471" si="7002">BM471-BM470</f>
        <v>5091</v>
      </c>
      <c r="AT471">
        <f t="shared" ref="AT471" si="7003">BN471-BN470</f>
        <v>161</v>
      </c>
      <c r="AU471">
        <f t="shared" ref="AU471" si="7004">AT471/AS471</f>
        <v>3.1624435277941468E-2</v>
      </c>
      <c r="AV471">
        <f t="shared" ref="AV471" si="7005">BU471-BU470</f>
        <v>142</v>
      </c>
      <c r="AW471">
        <f t="shared" ref="AW471" si="7006">BV471-BV470</f>
        <v>-2</v>
      </c>
      <c r="AX471">
        <f t="shared" ref="AX471" si="7007">CK471-CK470</f>
        <v>378</v>
      </c>
      <c r="AY471">
        <f t="shared" ref="AY471" si="7008">CL471-CL470</f>
        <v>15</v>
      </c>
      <c r="AZ471">
        <f t="shared" ref="AZ471" si="7009">CC471-CC470</f>
        <v>46</v>
      </c>
      <c r="BA471">
        <f t="shared" ref="BA471" si="7010">CD471-CD470</f>
        <v>-2</v>
      </c>
      <c r="BB471">
        <f t="shared" ref="BB471" si="7011">AW471/AV471</f>
        <v>-1.4084507042253521E-2</v>
      </c>
      <c r="BC471">
        <f t="shared" ref="BC471" si="7012">AY471/AX471</f>
        <v>3.968253968253968E-2</v>
      </c>
      <c r="BD471">
        <f t="shared" ref="BD471" si="7013">BA471/AZ471</f>
        <v>-4.3478260869565216E-2</v>
      </c>
      <c r="BE471">
        <f t="shared" ref="BE471" si="7014">SUM(AT465:AT471)/SUM(AS465:AS471)</f>
        <v>2.1784552149340639E-2</v>
      </c>
      <c r="BF471">
        <f t="shared" ref="BF471" si="7015">SUM(AT458:AT471)/SUM(AS458:AS471)</f>
        <v>2.0854054770903786E-2</v>
      </c>
      <c r="BG471">
        <f t="shared" ref="BG471" si="7016">SUM(AW465:AW471)/SUM(AV465:AV471)</f>
        <v>3.9138943248532287E-3</v>
      </c>
      <c r="BH471">
        <f t="shared" ref="BH471" si="7017">SUM(AY465:AY471)/SUM(AX465:AX471)</f>
        <v>5.2459016393442623E-2</v>
      </c>
      <c r="BI471">
        <f t="shared" ref="BI471" si="7018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0">
        <v>308279</v>
      </c>
      <c r="BR471" s="20">
        <v>65544</v>
      </c>
      <c r="BS471" s="21">
        <f t="shared" si="6951"/>
        <v>1795400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0">
        <v>2230</v>
      </c>
      <c r="BZ471" s="20">
        <v>661</v>
      </c>
      <c r="CA471" s="21">
        <f t="shared" si="6952"/>
        <v>13147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0">
        <v>1201</v>
      </c>
      <c r="CH471" s="20">
        <v>466</v>
      </c>
      <c r="CI471" s="21">
        <f t="shared" si="6953"/>
        <v>7546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0">
        <v>15422</v>
      </c>
      <c r="CP471" s="20">
        <v>871</v>
      </c>
      <c r="CQ471" s="21">
        <f t="shared" si="6954"/>
        <v>75486</v>
      </c>
      <c r="CR471" s="21">
        <f t="shared" si="5167"/>
        <v>16293</v>
      </c>
    </row>
    <row r="472" spans="1:96" x14ac:dyDescent="0.35">
      <c r="A472" s="14">
        <f t="shared" si="2761"/>
        <v>44378</v>
      </c>
      <c r="B472" s="9">
        <f t="shared" si="6918"/>
        <v>1796536</v>
      </c>
      <c r="C472">
        <f t="shared" ref="C472" si="7019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020">-(J472-J471)+L472</f>
        <v>5</v>
      </c>
      <c r="N472" s="7">
        <f t="shared" ref="N472" si="7021">B472-C472</f>
        <v>1422594</v>
      </c>
      <c r="O472" s="4">
        <f t="shared" ref="O472" si="7022">C472/B472</f>
        <v>0.20814612120213566</v>
      </c>
      <c r="R472">
        <f t="shared" ref="R472" si="7023">C472-C471</f>
        <v>119</v>
      </c>
      <c r="S472">
        <f t="shared" ref="S472" si="7024">N472-N471</f>
        <v>1017</v>
      </c>
      <c r="T472" s="8">
        <f t="shared" ref="T472" si="7025">R472/V472</f>
        <v>0.10475352112676056</v>
      </c>
      <c r="U472" s="8">
        <f t="shared" ref="U472" si="7026">SUM(R466:R472)/SUM(V466:V472)</f>
        <v>8.4758364312267659E-2</v>
      </c>
      <c r="V472">
        <f t="shared" ref="V472" si="7027">B472-B471</f>
        <v>1136</v>
      </c>
      <c r="W472">
        <f t="shared" ref="W472" si="7028">C472-D472-E472</f>
        <v>1707</v>
      </c>
      <c r="X472" s="3">
        <f t="shared" ref="X472" si="7029">F472/W472</f>
        <v>4.1593438781487989E-2</v>
      </c>
      <c r="Y472">
        <f t="shared" ref="Y472" si="7030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031">Z472-AC472-AF472</f>
        <v>20</v>
      </c>
      <c r="AJ472">
        <f t="shared" ref="AJ472" si="7032">AA472-AD472-AG472</f>
        <v>10</v>
      </c>
      <c r="AK472">
        <f t="shared" ref="AK472" si="7033">AB472-AE472-AH472</f>
        <v>317</v>
      </c>
      <c r="AS472">
        <f t="shared" ref="AS472" si="7034">BM472-BM471</f>
        <v>5102</v>
      </c>
      <c r="AT472">
        <f t="shared" ref="AT472" si="7035">BN472-BN471</f>
        <v>82</v>
      </c>
      <c r="AU472">
        <f t="shared" ref="AU472" si="7036">AT472/AS472</f>
        <v>1.6072128577028617E-2</v>
      </c>
      <c r="AV472">
        <f t="shared" ref="AV472" si="7037">BU472-BU471</f>
        <v>142</v>
      </c>
      <c r="AW472">
        <f t="shared" ref="AW472" si="7038">BV472-BV471</f>
        <v>6</v>
      </c>
      <c r="AX472">
        <f t="shared" ref="AX472" si="7039">CK472-CK471</f>
        <v>331</v>
      </c>
      <c r="AY472">
        <f t="shared" ref="AY472" si="7040">CL472-CL471</f>
        <v>17</v>
      </c>
      <c r="AZ472">
        <f t="shared" ref="AZ472" si="7041">CC472-CC471</f>
        <v>36</v>
      </c>
      <c r="BA472">
        <f t="shared" ref="BA472" si="7042">CD472-CD471</f>
        <v>4</v>
      </c>
      <c r="BB472">
        <f t="shared" ref="BB472" si="7043">AW472/AV472</f>
        <v>4.2253521126760563E-2</v>
      </c>
      <c r="BC472">
        <f t="shared" ref="BC472" si="7044">AY472/AX472</f>
        <v>5.1359516616314202E-2</v>
      </c>
      <c r="BD472">
        <f t="shared" ref="BD472" si="7045">BA472/AZ472</f>
        <v>0.1111111111111111</v>
      </c>
      <c r="BE472">
        <f t="shared" ref="BE472" si="7046">SUM(AT466:AT472)/SUM(AS466:AS472)</f>
        <v>2.239366423158326E-2</v>
      </c>
      <c r="BF472">
        <f t="shared" ref="BF472" si="7047">SUM(AT459:AT472)/SUM(AS459:AS472)</f>
        <v>2.0814061054579093E-2</v>
      </c>
      <c r="BG472">
        <f t="shared" ref="BG472" si="7048">SUM(AW466:AW472)/SUM(AV466:AV472)</f>
        <v>1.610305958132045E-2</v>
      </c>
      <c r="BH472">
        <f t="shared" ref="BH472" si="7049">SUM(AY466:AY472)/SUM(AX466:AX472)</f>
        <v>5.2083333333333336E-2</v>
      </c>
      <c r="BI472">
        <f t="shared" ref="BI472" si="7050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0">
        <v>308376</v>
      </c>
      <c r="BR472" s="20">
        <v>65566</v>
      </c>
      <c r="BS472" s="21">
        <f t="shared" si="6951"/>
        <v>1796536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0">
        <v>2230</v>
      </c>
      <c r="BZ472" s="20">
        <v>664</v>
      </c>
      <c r="CA472" s="21">
        <f t="shared" si="6952"/>
        <v>13158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0">
        <v>1202</v>
      </c>
      <c r="CH472" s="20">
        <v>467</v>
      </c>
      <c r="CI472" s="21">
        <f t="shared" si="6953"/>
        <v>7553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0">
        <v>15442</v>
      </c>
      <c r="CP472" s="20">
        <v>871</v>
      </c>
      <c r="CQ472" s="21">
        <f t="shared" si="6954"/>
        <v>75561</v>
      </c>
      <c r="CR472" s="21">
        <f t="shared" si="5167"/>
        <v>16313</v>
      </c>
    </row>
    <row r="473" spans="1:96" x14ac:dyDescent="0.35">
      <c r="A473" s="14">
        <f t="shared" si="2761"/>
        <v>44379</v>
      </c>
      <c r="B473" s="9">
        <f t="shared" si="6918"/>
        <v>1797491</v>
      </c>
      <c r="C473">
        <f t="shared" ref="C473" si="7051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052">-(J473-J472)+L473</f>
        <v>2</v>
      </c>
      <c r="N473" s="7">
        <f t="shared" ref="N473" si="7053">B473-C473</f>
        <v>1423453</v>
      </c>
      <c r="O473" s="4">
        <f t="shared" ref="O473" si="7054">C473/B473</f>
        <v>0.20808894175269863</v>
      </c>
      <c r="R473">
        <f t="shared" ref="R473" si="7055">C473-C472</f>
        <v>96</v>
      </c>
      <c r="S473">
        <f t="shared" ref="S473" si="7056">N473-N472</f>
        <v>859</v>
      </c>
      <c r="T473" s="8">
        <f t="shared" ref="T473" si="7057">R473/V473</f>
        <v>0.10052356020942409</v>
      </c>
      <c r="U473" s="8">
        <f t="shared" ref="U473" si="7058">SUM(R467:R473)/SUM(V467:V473)</f>
        <v>8.9338019917984762E-2</v>
      </c>
      <c r="V473">
        <f t="shared" ref="V473" si="7059">B473-B472</f>
        <v>955</v>
      </c>
      <c r="W473">
        <f t="shared" ref="W473" si="7060">C473-D473-E473</f>
        <v>1701</v>
      </c>
      <c r="X473" s="3">
        <f t="shared" ref="X473" si="7061">F473/W473</f>
        <v>4.2328042328042326E-2</v>
      </c>
      <c r="Y473">
        <f t="shared" ref="Y473" si="7062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063">Z473-AC473-AF473</f>
        <v>23</v>
      </c>
      <c r="AJ473">
        <f t="shared" ref="AJ473" si="7064">AA473-AD473-AG473</f>
        <v>12</v>
      </c>
      <c r="AK473">
        <f t="shared" ref="AK473" si="7065">AB473-AE473-AH473</f>
        <v>326</v>
      </c>
      <c r="AS473">
        <f t="shared" ref="AS473" si="7066">BM473-BM472</f>
        <v>4698</v>
      </c>
      <c r="AT473">
        <f t="shared" ref="AT473" si="7067">BN473-BN472</f>
        <v>112</v>
      </c>
      <c r="AU473">
        <f t="shared" ref="AU473" si="7068">AT473/AS473</f>
        <v>2.3839931885908897E-2</v>
      </c>
      <c r="AV473">
        <f t="shared" ref="AV473" si="7069">BU473-BU472</f>
        <v>70</v>
      </c>
      <c r="AW473">
        <f t="shared" ref="AW473" si="7070">BV473-BV472</f>
        <v>-3</v>
      </c>
      <c r="AX473">
        <f t="shared" ref="AX473" si="7071">CK473-CK472</f>
        <v>420</v>
      </c>
      <c r="AY473">
        <f t="shared" ref="AY473" si="7072">CL473-CL472</f>
        <v>16</v>
      </c>
      <c r="AZ473">
        <f t="shared" ref="AZ473" si="7073">CC473-CC472</f>
        <v>24</v>
      </c>
      <c r="BA473">
        <f t="shared" ref="BA473" si="7074">CD473-CD472</f>
        <v>1</v>
      </c>
      <c r="BB473">
        <f t="shared" ref="BB473" si="7075">AW473/AV473</f>
        <v>-4.2857142857142858E-2</v>
      </c>
      <c r="BC473">
        <f t="shared" ref="BC473" si="7076">AY473/AX473</f>
        <v>3.8095238095238099E-2</v>
      </c>
      <c r="BD473">
        <f t="shared" ref="BD473" si="7077">BA473/AZ473</f>
        <v>4.1666666666666664E-2</v>
      </c>
      <c r="BE473">
        <f t="shared" ref="BE473" si="7078">SUM(AT467:AT473)/SUM(AS467:AS473)</f>
        <v>2.1800512180707859E-2</v>
      </c>
      <c r="BF473">
        <f t="shared" ref="BF473" si="7079">SUM(AT460:AT473)/SUM(AS460:AS473)</f>
        <v>2.1617816239976648E-2</v>
      </c>
      <c r="BG473">
        <f t="shared" ref="BG473" si="7080">SUM(AW467:AW473)/SUM(AV467:AV473)</f>
        <v>4.9099836333878887E-3</v>
      </c>
      <c r="BH473">
        <f t="shared" ref="BH473" si="7081">SUM(AY467:AY473)/SUM(AX467:AX473)</f>
        <v>4.3969342476805166E-2</v>
      </c>
      <c r="BI473">
        <f t="shared" ref="BI473" si="7082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0">
        <v>308450</v>
      </c>
      <c r="BR473" s="20">
        <v>65588</v>
      </c>
      <c r="BS473" s="21">
        <f t="shared" si="6951"/>
        <v>1797491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0">
        <v>2230</v>
      </c>
      <c r="BZ473" s="20">
        <v>664</v>
      </c>
      <c r="CA473" s="21">
        <f t="shared" si="6952"/>
        <v>13163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0">
        <v>1202</v>
      </c>
      <c r="CH473" s="20">
        <v>467</v>
      </c>
      <c r="CI473" s="21">
        <f t="shared" si="6953"/>
        <v>7555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0">
        <v>15455</v>
      </c>
      <c r="CP473" s="20">
        <v>871</v>
      </c>
      <c r="CQ473" s="21">
        <f t="shared" si="6954"/>
        <v>75613</v>
      </c>
      <c r="CR473" s="21">
        <f t="shared" si="5167"/>
        <v>16326</v>
      </c>
    </row>
    <row r="474" spans="1:96" x14ac:dyDescent="0.35">
      <c r="A474" s="14">
        <f t="shared" si="2761"/>
        <v>44380</v>
      </c>
      <c r="B474" s="9">
        <f t="shared" si="6918"/>
        <v>1798414</v>
      </c>
      <c r="C474">
        <f t="shared" ref="C474" si="7083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084">-(J474-J473)+L474</f>
        <v>6</v>
      </c>
      <c r="N474" s="7">
        <f t="shared" ref="N474" si="7085">B474-C474</f>
        <v>1424300</v>
      </c>
      <c r="O474" s="4">
        <f t="shared" ref="O474" si="7086">C474/B474</f>
        <v>0.20802440372461514</v>
      </c>
      <c r="R474">
        <f t="shared" ref="R474" si="7087">C474-C473</f>
        <v>76</v>
      </c>
      <c r="S474">
        <f t="shared" ref="S474" si="7088">N474-N473</f>
        <v>847</v>
      </c>
      <c r="T474" s="8">
        <f t="shared" ref="T474" si="7089">R474/V474</f>
        <v>8.2340195016251352E-2</v>
      </c>
      <c r="U474" s="8">
        <f t="shared" ref="U474" si="7090">SUM(R468:R474)/SUM(V468:V474)</f>
        <v>9.1792656587473001E-2</v>
      </c>
      <c r="V474">
        <f t="shared" ref="V474" si="7091">B474-B473</f>
        <v>923</v>
      </c>
      <c r="W474">
        <f t="shared" ref="W474" si="7092">C474-D474-E474</f>
        <v>1687</v>
      </c>
      <c r="X474" s="3">
        <f t="shared" ref="X474" si="7093">F474/W474</f>
        <v>4.3864848844101953E-2</v>
      </c>
      <c r="Y474">
        <f t="shared" ref="Y474" si="7094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095">Z474-AC474-AF474</f>
        <v>22</v>
      </c>
      <c r="AJ474">
        <f t="shared" ref="AJ474" si="7096">AA474-AD474-AG474</f>
        <v>12</v>
      </c>
      <c r="AK474">
        <f t="shared" ref="AK474" si="7097">AB474-AE474-AH474</f>
        <v>332</v>
      </c>
      <c r="AS474">
        <f t="shared" ref="AS474" si="7098">BM474-BM473</f>
        <v>4307</v>
      </c>
      <c r="AT474">
        <f t="shared" ref="AT474" si="7099">BN474-BN473</f>
        <v>111</v>
      </c>
      <c r="AU474">
        <f t="shared" ref="AU474" si="7100">AT474/AS474</f>
        <v>2.5771999071279313E-2</v>
      </c>
      <c r="AV474">
        <f t="shared" ref="AV474" si="7101">BU474-BU473</f>
        <v>58</v>
      </c>
      <c r="AW474">
        <f t="shared" ref="AW474" si="7102">BV474-BV473</f>
        <v>1</v>
      </c>
      <c r="AX474">
        <f t="shared" ref="AX474" si="7103">CK474-CK473</f>
        <v>296</v>
      </c>
      <c r="AY474">
        <f t="shared" ref="AY474" si="7104">CL474-CL473</f>
        <v>22</v>
      </c>
      <c r="AZ474">
        <f t="shared" ref="AZ474" si="7105">CC474-CC473</f>
        <v>19</v>
      </c>
      <c r="BA474">
        <f t="shared" ref="BA474" si="7106">CD474-CD473</f>
        <v>1</v>
      </c>
      <c r="BB474">
        <f t="shared" ref="BB474" si="7107">AW474/AV474</f>
        <v>1.7241379310344827E-2</v>
      </c>
      <c r="BC474">
        <f t="shared" ref="BC474" si="7108">AY474/AX474</f>
        <v>7.4324324324324328E-2</v>
      </c>
      <c r="BD474">
        <f t="shared" ref="BD474" si="7109">BA474/AZ474</f>
        <v>5.2631578947368418E-2</v>
      </c>
      <c r="BE474">
        <f t="shared" ref="BE474" si="7110">SUM(AT468:AT474)/SUM(AS468:AS474)</f>
        <v>2.5076928518374422E-2</v>
      </c>
      <c r="BF474">
        <f t="shared" ref="BF474" si="7111">SUM(AT461:AT474)/SUM(AS461:AS474)</f>
        <v>2.2289219615907428E-2</v>
      </c>
      <c r="BG474">
        <f t="shared" ref="BG474" si="7112">SUM(AW468:AW474)/SUM(AV468:AV474)</f>
        <v>1.107011070110701E-2</v>
      </c>
      <c r="BH474">
        <f t="shared" ref="BH474" si="7113">SUM(AY468:AY474)/SUM(AX468:AX474)</f>
        <v>5.9220779220779222E-2</v>
      </c>
      <c r="BI474">
        <f t="shared" ref="BI474" si="7114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0">
        <v>308503</v>
      </c>
      <c r="BR474" s="20">
        <v>65611</v>
      </c>
      <c r="BS474" s="21">
        <f t="shared" si="6951"/>
        <v>1798414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0">
        <v>2232</v>
      </c>
      <c r="BZ474" s="20">
        <v>663</v>
      </c>
      <c r="CA474" s="21">
        <f t="shared" si="6952"/>
        <v>13167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0">
        <v>1202</v>
      </c>
      <c r="CH474" s="20">
        <v>467</v>
      </c>
      <c r="CI474" s="21">
        <f t="shared" si="6953"/>
        <v>7556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0">
        <v>15465</v>
      </c>
      <c r="CP474" s="20">
        <v>872</v>
      </c>
      <c r="CQ474" s="21">
        <f t="shared" si="6954"/>
        <v>75662</v>
      </c>
      <c r="CR474" s="21">
        <f t="shared" si="5167"/>
        <v>16337</v>
      </c>
    </row>
    <row r="475" spans="1:96" x14ac:dyDescent="0.35">
      <c r="A475" s="14">
        <f t="shared" si="2761"/>
        <v>44381</v>
      </c>
      <c r="B475" s="9">
        <f t="shared" si="6918"/>
        <v>1799087</v>
      </c>
      <c r="C475">
        <f t="shared" ref="C475" si="711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116">-(J475-J474)+L475</f>
        <v>4</v>
      </c>
      <c r="N475" s="7">
        <f t="shared" ref="N475" si="7117">B475-C475</f>
        <v>1424912</v>
      </c>
      <c r="O475" s="4">
        <f t="shared" ref="O475" si="7118">C475/B475</f>
        <v>0.20798049232749721</v>
      </c>
      <c r="R475">
        <f t="shared" ref="R475" si="7119">C475-C474</f>
        <v>61</v>
      </c>
      <c r="S475">
        <f t="shared" ref="S475" si="7120">N475-N474</f>
        <v>612</v>
      </c>
      <c r="T475" s="8">
        <f t="shared" ref="T475" si="7121">R475/V475</f>
        <v>9.0638930163447248E-2</v>
      </c>
      <c r="U475" s="8">
        <f t="shared" ref="U475" si="7122">SUM(R469:R475)/SUM(V469:V475)</f>
        <v>9.2700061087354915E-2</v>
      </c>
      <c r="V475">
        <f t="shared" ref="V475" si="7123">B475-B474</f>
        <v>673</v>
      </c>
      <c r="W475">
        <f t="shared" ref="W475" si="7124">C475-D475-E475</f>
        <v>1702</v>
      </c>
      <c r="X475" s="3">
        <f t="shared" ref="X475" si="7125">F475/W475</f>
        <v>4.230317273795535E-2</v>
      </c>
      <c r="Y475">
        <f t="shared" ref="Y475" si="712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127">Z475-AC475-AF475</f>
        <v>23</v>
      </c>
      <c r="AJ475">
        <f t="shared" ref="AJ475" si="7128">AA475-AD475-AG475</f>
        <v>12</v>
      </c>
      <c r="AK475">
        <f t="shared" ref="AK475" si="7129">AB475-AE475-AH475</f>
        <v>340</v>
      </c>
      <c r="AS475">
        <f t="shared" ref="AS475" si="7130">BM475-BM474</f>
        <v>2227</v>
      </c>
      <c r="AT475">
        <f t="shared" ref="AT475" si="7131">BN475-BN474</f>
        <v>79</v>
      </c>
      <c r="AU475">
        <f t="shared" ref="AU475" si="7132">AT475/AS475</f>
        <v>3.5473731477323751E-2</v>
      </c>
      <c r="AV475">
        <f t="shared" ref="AV475" si="7133">BU475-BU474</f>
        <v>7</v>
      </c>
      <c r="AW475">
        <f t="shared" ref="AW475" si="7134">BV475-BV474</f>
        <v>2</v>
      </c>
      <c r="AX475">
        <f t="shared" ref="AX475" si="7135">CK475-CK474</f>
        <v>110</v>
      </c>
      <c r="AY475">
        <f t="shared" ref="AY475" si="7136">CL475-CL474</f>
        <v>8</v>
      </c>
      <c r="AZ475">
        <f t="shared" ref="AZ475" si="7137">CC475-CC474</f>
        <v>13</v>
      </c>
      <c r="BA475">
        <f t="shared" ref="BA475" si="7138">CD475-CD474</f>
        <v>-3</v>
      </c>
      <c r="BB475">
        <f t="shared" ref="BB475" si="7139">AW475/AV475</f>
        <v>0.2857142857142857</v>
      </c>
      <c r="BC475">
        <f t="shared" ref="BC475" si="7140">AY475/AX475</f>
        <v>7.2727272727272724E-2</v>
      </c>
      <c r="BD475">
        <f t="shared" ref="BD475" si="7141">BA475/AZ475</f>
        <v>-0.23076923076923078</v>
      </c>
      <c r="BE475">
        <f t="shared" ref="BE475" si="7142">SUM(AT469:AT475)/SUM(AS469:AS475)</f>
        <v>2.3648176610311582E-2</v>
      </c>
      <c r="BF475">
        <f t="shared" ref="BF475" si="7143">SUM(AT462:AT475)/SUM(AS462:AS475)</f>
        <v>2.2752409543371779E-2</v>
      </c>
      <c r="BG475">
        <f t="shared" ref="BG475" si="7144">SUM(AW469:AW475)/SUM(AV469:AV475)</f>
        <v>1.2987012987012988E-2</v>
      </c>
      <c r="BH475">
        <f t="shared" ref="BH475" si="7145">SUM(AY469:AY475)/SUM(AX469:AX475)</f>
        <v>5.7096247960848286E-2</v>
      </c>
      <c r="BI475">
        <f t="shared" ref="BI475" si="714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0">
        <v>308556</v>
      </c>
      <c r="BR475" s="20">
        <v>65619</v>
      </c>
      <c r="BS475" s="21">
        <f t="shared" si="6951"/>
        <v>1799087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0">
        <v>2232</v>
      </c>
      <c r="BZ475" s="20">
        <v>663</v>
      </c>
      <c r="CA475" s="21">
        <f t="shared" si="6952"/>
        <v>13168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0">
        <v>1203</v>
      </c>
      <c r="CH475" s="20">
        <v>467</v>
      </c>
      <c r="CI475" s="21">
        <f t="shared" si="6953"/>
        <v>7562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0">
        <v>15479</v>
      </c>
      <c r="CP475" s="20">
        <v>872</v>
      </c>
      <c r="CQ475" s="21">
        <f t="shared" si="6954"/>
        <v>75686</v>
      </c>
      <c r="CR475" s="21">
        <f t="shared" si="5167"/>
        <v>16351</v>
      </c>
    </row>
    <row r="476" spans="1:96" x14ac:dyDescent="0.35">
      <c r="A476" s="14">
        <f t="shared" si="2761"/>
        <v>44382</v>
      </c>
      <c r="B476" s="9">
        <f t="shared" si="6918"/>
        <v>1799409</v>
      </c>
      <c r="C476">
        <f t="shared" ref="C476" si="7147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148">-(J476-J475)+L476</f>
        <v>6</v>
      </c>
      <c r="N476" s="7">
        <f t="shared" ref="N476" si="7149">B476-C476</f>
        <v>1425211</v>
      </c>
      <c r="O476" s="4">
        <f t="shared" ref="O476" si="7150">C476/B476</f>
        <v>0.20795605668305539</v>
      </c>
      <c r="R476">
        <f t="shared" ref="R476" si="7151">C476-C475</f>
        <v>23</v>
      </c>
      <c r="S476">
        <f t="shared" ref="S476" si="7152">N476-N475</f>
        <v>299</v>
      </c>
      <c r="T476" s="8">
        <f t="shared" ref="T476" si="7153">R476/V476</f>
        <v>7.1428571428571425E-2</v>
      </c>
      <c r="U476" s="8">
        <f t="shared" ref="U476" si="7154">SUM(R470:R476)/SUM(V470:V476)</f>
        <v>9.287188442609938E-2</v>
      </c>
      <c r="V476">
        <f t="shared" ref="V476" si="7155">B476-B475</f>
        <v>322</v>
      </c>
      <c r="W476">
        <f t="shared" ref="W476" si="7156">C476-D476-E476</f>
        <v>1725</v>
      </c>
      <c r="X476" s="3">
        <f t="shared" ref="X476" si="7157">F476/W476</f>
        <v>4.5217391304347827E-2</v>
      </c>
      <c r="Y476">
        <f t="shared" ref="Y476" si="7158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159">Z476-AC476-AF476</f>
        <v>20</v>
      </c>
      <c r="AJ476">
        <f t="shared" ref="AJ476" si="7160">AA476-AD476-AG476</f>
        <v>13</v>
      </c>
      <c r="AK476">
        <f t="shared" ref="AK476" si="7161">AB476-AE476-AH476</f>
        <v>348</v>
      </c>
      <c r="AS476">
        <f t="shared" ref="AS476" si="7162">BM476-BM475</f>
        <v>1087</v>
      </c>
      <c r="AT476">
        <f t="shared" ref="AT476" si="7163">BN476-BN475</f>
        <v>7</v>
      </c>
      <c r="AU476">
        <f t="shared" ref="AU476" si="7164">AT476/AS476</f>
        <v>6.439742410303588E-3</v>
      </c>
      <c r="AV476">
        <f t="shared" ref="AV476" si="7165">BU476-BU475</f>
        <v>6</v>
      </c>
      <c r="AW476">
        <f t="shared" ref="AW476" si="7166">BV476-BV475</f>
        <v>0</v>
      </c>
      <c r="AX476">
        <f t="shared" ref="AX476" si="7167">CK476-CK475</f>
        <v>31549</v>
      </c>
      <c r="AY476">
        <f t="shared" ref="AY476" si="7168">CL476-CL475</f>
        <v>1</v>
      </c>
      <c r="AZ476">
        <f t="shared" ref="AZ476" si="7169">CC476-CC475</f>
        <v>2</v>
      </c>
      <c r="BA476">
        <f t="shared" ref="BA476" si="7170">CD476-CD475</f>
        <v>4</v>
      </c>
      <c r="BB476">
        <f t="shared" ref="BB476" si="7171">AW476/AV476</f>
        <v>0</v>
      </c>
      <c r="BC476">
        <f t="shared" ref="BC476" si="7172">AY476/AX476</f>
        <v>3.1696725728232273E-5</v>
      </c>
      <c r="BD476">
        <f t="shared" ref="BD476" si="7173">BA476/AZ476</f>
        <v>2</v>
      </c>
      <c r="BE476">
        <f t="shared" ref="BE476" si="7174">SUM(AT470:AT476)/SUM(AS470:AS476)</f>
        <v>2.3422321364323234E-2</v>
      </c>
      <c r="BF476">
        <f t="shared" ref="BF476" si="7175">SUM(AT463:AT476)/SUM(AS463:AS476)</f>
        <v>2.2373990680468112E-2</v>
      </c>
      <c r="BG476">
        <f t="shared" ref="BG476" si="7176">SUM(AW470:AW476)/SUM(AV470:AV476)</f>
        <v>9.2764378478664197E-3</v>
      </c>
      <c r="BH476">
        <f t="shared" ref="BH476" si="7177">SUM(AY470:AY476)/SUM(AX470:AX476)</f>
        <v>2.9728836971862705E-3</v>
      </c>
      <c r="BI476">
        <f t="shared" ref="BI476" si="7178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0">
        <v>308580</v>
      </c>
      <c r="BR476" s="20">
        <v>65618</v>
      </c>
      <c r="BS476" s="21">
        <f t="shared" si="6951"/>
        <v>1799409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0">
        <v>2233</v>
      </c>
      <c r="BZ476" s="20">
        <v>663</v>
      </c>
      <c r="CA476" s="21">
        <f t="shared" si="6952"/>
        <v>13169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0">
        <v>1205</v>
      </c>
      <c r="CH476" s="20">
        <v>467</v>
      </c>
      <c r="CI476" s="21">
        <f t="shared" si="6953"/>
        <v>7563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0">
        <v>15480</v>
      </c>
      <c r="CP476" s="20">
        <v>872</v>
      </c>
      <c r="CQ476" s="21">
        <f t="shared" si="6954"/>
        <v>75707</v>
      </c>
      <c r="CR476" s="21">
        <f t="shared" si="5167"/>
        <v>16352</v>
      </c>
    </row>
    <row r="477" spans="1:96" x14ac:dyDescent="0.35">
      <c r="A477" s="14">
        <f t="shared" si="2761"/>
        <v>44383</v>
      </c>
      <c r="B477" s="9">
        <f t="shared" si="6918"/>
        <v>1799958</v>
      </c>
      <c r="C477">
        <f t="shared" ref="C477" si="7179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180">-(J477-J476)+L477</f>
        <v>3</v>
      </c>
      <c r="N477" s="7">
        <f t="shared" ref="N477" si="7181">B477-C477</f>
        <v>1425705</v>
      </c>
      <c r="O477" s="4">
        <f t="shared" ref="O477" si="7182">C477/B477</f>
        <v>0.20792318487431374</v>
      </c>
      <c r="R477">
        <f t="shared" ref="R477" si="7183">C477-C476</f>
        <v>55</v>
      </c>
      <c r="S477">
        <f t="shared" ref="S477" si="7184">N477-N476</f>
        <v>494</v>
      </c>
      <c r="T477" s="8">
        <f t="shared" ref="T477:T478" si="7185">R477/V477</f>
        <v>0.10018214936247723</v>
      </c>
      <c r="U477" s="8">
        <f t="shared" ref="U477" si="7186">SUM(R471:R477)/SUM(V471:V477)</f>
        <v>9.5462478184991276E-2</v>
      </c>
      <c r="V477">
        <f t="shared" ref="V477" si="7187">B477-B476</f>
        <v>549</v>
      </c>
      <c r="W477">
        <f t="shared" ref="W477" si="7188">C477-D477-E477</f>
        <v>1618</v>
      </c>
      <c r="X477" s="3">
        <f t="shared" ref="X477:X478" si="7189">F477/W477</f>
        <v>4.6971569839307788E-2</v>
      </c>
      <c r="Y477">
        <f t="shared" ref="Y477" si="7190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191">Z477-AC477-AF477</f>
        <v>20</v>
      </c>
      <c r="AJ477">
        <f t="shared" ref="AJ477" si="7192">AA477-AD477-AG477</f>
        <v>15</v>
      </c>
      <c r="AK477">
        <f t="shared" ref="AK477" si="7193">AB477-AE477-AH477</f>
        <v>336</v>
      </c>
      <c r="AS477">
        <f t="shared" ref="AS477" si="7194">BM477-BM476</f>
        <v>2081</v>
      </c>
      <c r="AT477">
        <f t="shared" ref="AT477" si="7195">BN477-BN476</f>
        <v>62</v>
      </c>
      <c r="AU477">
        <f t="shared" ref="AU477" si="7196">AT477/AS477</f>
        <v>2.9793368572801536E-2</v>
      </c>
      <c r="AV477">
        <f t="shared" ref="AV477" si="7197">BU477-BU476</f>
        <v>9</v>
      </c>
      <c r="AW477">
        <f t="shared" ref="AW477" si="7198">BV477-BV476</f>
        <v>-3</v>
      </c>
      <c r="AX477">
        <f t="shared" ref="AX477" si="7199">CK477-CK476</f>
        <v>-31366</v>
      </c>
      <c r="AY477">
        <f t="shared" ref="AY477" si="7200">CL477-CL476</f>
        <v>8</v>
      </c>
      <c r="AZ477">
        <f t="shared" ref="AZ477" si="7201">CC477-CC476</f>
        <v>9</v>
      </c>
      <c r="BA477">
        <f t="shared" ref="BA477" si="7202">CD477-CD476</f>
        <v>1</v>
      </c>
      <c r="BB477">
        <f t="shared" ref="BB477" si="7203">AW477/AV477</f>
        <v>-0.33333333333333331</v>
      </c>
      <c r="BC477">
        <f t="shared" ref="BC477" si="7204">AY477/AX477</f>
        <v>-2.5505324236434353E-4</v>
      </c>
      <c r="BD477">
        <f t="shared" ref="BD477" si="7205">BA477/AZ477</f>
        <v>0.1111111111111111</v>
      </c>
      <c r="BE477">
        <f t="shared" ref="BE477" si="7206">SUM(AT471:AT477)/SUM(AS471:AS477)</f>
        <v>2.4966453868987111E-2</v>
      </c>
      <c r="BF477">
        <f t="shared" ref="BF477" si="7207">SUM(AT464:AT477)/SUM(AS464:AS477)</f>
        <v>2.2800649362493843E-2</v>
      </c>
      <c r="BG477">
        <f t="shared" ref="BG477" si="7208">SUM(AW471:AW477)/SUM(AV471:AV477)</f>
        <v>2.304147465437788E-3</v>
      </c>
      <c r="BH477">
        <f t="shared" ref="BH477" si="7209">SUM(AY471:AY477)/SUM(AX471:AX477)</f>
        <v>5.0640279394644938E-2</v>
      </c>
      <c r="BI477">
        <f t="shared" ref="BI477" si="7210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0">
        <v>308621</v>
      </c>
      <c r="BR477" s="20">
        <v>65632</v>
      </c>
      <c r="BS477" s="21">
        <f t="shared" si="6951"/>
        <v>1799958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0">
        <v>2233</v>
      </c>
      <c r="BZ477" s="20">
        <v>663</v>
      </c>
      <c r="CA477" s="21">
        <f t="shared" si="6952"/>
        <v>13172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0">
        <v>1205</v>
      </c>
      <c r="CH477" s="20">
        <v>467</v>
      </c>
      <c r="CI477" s="21">
        <f t="shared" si="6953"/>
        <v>7564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0">
        <v>15491</v>
      </c>
      <c r="CP477" s="20">
        <v>872</v>
      </c>
      <c r="CQ477" s="21">
        <f t="shared" si="6954"/>
        <v>75737</v>
      </c>
      <c r="CR477" s="21">
        <f t="shared" si="5167"/>
        <v>16363</v>
      </c>
    </row>
    <row r="478" spans="1:96" x14ac:dyDescent="0.35">
      <c r="A478" s="14">
        <f t="shared" si="2761"/>
        <v>44384</v>
      </c>
      <c r="B478" s="9">
        <f t="shared" si="6918"/>
        <v>1800984</v>
      </c>
      <c r="C478">
        <f t="shared" ref="C478" si="7211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212">-(J478-J477)+L478</f>
        <v>3</v>
      </c>
      <c r="N478" s="7">
        <f t="shared" ref="N478" si="7213">B478-C478</f>
        <v>1426664</v>
      </c>
      <c r="O478" s="4">
        <f t="shared" ref="O478" si="7214">C478/B478</f>
        <v>0.20784193529759287</v>
      </c>
      <c r="R478">
        <f>C478-MAX(C$2:C477)</f>
        <v>67</v>
      </c>
      <c r="S478">
        <f>N478-MAX(N$2:N477)</f>
        <v>959</v>
      </c>
      <c r="T478" s="8">
        <f t="shared" si="7185"/>
        <v>6.5302144249512667E-2</v>
      </c>
      <c r="U478" s="8">
        <f t="shared" ref="U478" si="7215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189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216">Z478-AC478-AF478</f>
        <v>20</v>
      </c>
      <c r="AJ478">
        <f t="shared" ref="AJ478" si="7217">AA478-AD478-AG478</f>
        <v>15</v>
      </c>
      <c r="AK478">
        <f t="shared" ref="AK478" si="7218">AB478-AE478-AH478</f>
        <v>347</v>
      </c>
      <c r="AS478">
        <f t="shared" ref="AS478" si="7219">BM478-BM477</f>
        <v>4439</v>
      </c>
      <c r="AT478">
        <f t="shared" ref="AT478" si="7220">BN478-BN477</f>
        <v>102</v>
      </c>
      <c r="AU478">
        <f t="shared" ref="AU478" si="7221">AT478/AS478</f>
        <v>2.297814823158369E-2</v>
      </c>
      <c r="AV478">
        <f t="shared" ref="AV478" si="7222">BU478-BU477</f>
        <v>64</v>
      </c>
      <c r="AW478">
        <f t="shared" ref="AW478" si="7223">BV478-BV477</f>
        <v>3</v>
      </c>
      <c r="AX478">
        <f t="shared" ref="AX478" si="7224">CK478-CK477</f>
        <v>458</v>
      </c>
      <c r="AY478">
        <f t="shared" ref="AY478" si="7225">CL478-CL477</f>
        <v>23</v>
      </c>
      <c r="AZ478">
        <f t="shared" ref="AZ478" si="7226">CC478-CC477</f>
        <v>38</v>
      </c>
      <c r="BA478">
        <f t="shared" ref="BA478" si="7227">CD478-CD477</f>
        <v>1</v>
      </c>
      <c r="BB478">
        <f t="shared" ref="BB478" si="7228">AW478/AV478</f>
        <v>4.6875E-2</v>
      </c>
      <c r="BC478">
        <f t="shared" ref="BC478" si="7229">AY478/AX478</f>
        <v>5.0218340611353711E-2</v>
      </c>
      <c r="BD478">
        <f t="shared" ref="BD478" si="7230">BA478/AZ478</f>
        <v>2.6315789473684209E-2</v>
      </c>
      <c r="BE478">
        <f t="shared" ref="BE478" si="7231">SUM(AT472:AT478)/SUM(AS472:AS478)</f>
        <v>2.3181989056430392E-2</v>
      </c>
      <c r="BF478">
        <f t="shared" ref="BF478" si="7232">SUM(AT465:AT478)/SUM(AS465:AS478)</f>
        <v>2.2414182475158084E-2</v>
      </c>
      <c r="BG478">
        <f t="shared" ref="BG478" si="7233">SUM(AW472:AW478)/SUM(AV472:AV478)</f>
        <v>1.6853932584269662E-2</v>
      </c>
      <c r="BH478">
        <f t="shared" ref="BH478" si="7234">SUM(AY472:AY478)/SUM(AX472:AX478)</f>
        <v>5.2836484983314794E-2</v>
      </c>
      <c r="BI478">
        <f t="shared" ref="BI478" si="723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0">
        <v>308676</v>
      </c>
      <c r="BR478" s="20">
        <v>65644</v>
      </c>
      <c r="BS478" s="21">
        <f t="shared" si="6951"/>
        <v>1800984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0">
        <v>2233</v>
      </c>
      <c r="BZ478" s="20">
        <v>663</v>
      </c>
      <c r="CA478" s="21">
        <f t="shared" si="6952"/>
        <v>13181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0">
        <v>1206</v>
      </c>
      <c r="CH478" s="20">
        <v>467</v>
      </c>
      <c r="CI478" s="21">
        <f t="shared" si="6953"/>
        <v>7570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0">
        <v>15509</v>
      </c>
      <c r="CP478" s="20">
        <v>873</v>
      </c>
      <c r="CQ478" s="21">
        <f t="shared" si="6954"/>
        <v>75804</v>
      </c>
      <c r="CR478" s="21">
        <f t="shared" si="5167"/>
        <v>16382</v>
      </c>
    </row>
    <row r="479" spans="1:96" x14ac:dyDescent="0.35">
      <c r="A479" s="14">
        <f t="shared" si="2761"/>
        <v>44385</v>
      </c>
      <c r="B479" s="9">
        <f t="shared" si="6918"/>
        <v>1801504</v>
      </c>
      <c r="C479">
        <f t="shared" ref="C479" si="7236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237">-(J479-J478)+L479</f>
        <v>2</v>
      </c>
      <c r="N479" s="7">
        <f t="shared" ref="N479" si="7238">B479-C479</f>
        <v>1427123</v>
      </c>
      <c r="O479" s="4">
        <f t="shared" ref="O479" si="7239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240">R479/V479</f>
        <v>0.11730769230769231</v>
      </c>
      <c r="U479" s="8">
        <f t="shared" ref="U479" si="7241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242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243">Z479-AC479-AF479</f>
        <v>10</v>
      </c>
      <c r="AJ479">
        <f t="shared" ref="AJ479" si="7244">AA479-AD479-AG479</f>
        <v>17</v>
      </c>
      <c r="AK479">
        <f t="shared" ref="AK479" si="7245">AB479-AE479-AH479</f>
        <v>317</v>
      </c>
      <c r="AS479">
        <f t="shared" ref="AS479" si="7246">BM479-BM478</f>
        <v>2311</v>
      </c>
      <c r="AT479">
        <f t="shared" ref="AT479" si="7247">BN479-BN478</f>
        <v>42</v>
      </c>
      <c r="AU479">
        <f t="shared" ref="AU479" si="7248">AT479/AS479</f>
        <v>1.8173950670705322E-2</v>
      </c>
      <c r="AV479">
        <f t="shared" ref="AV479" si="7249">BU479-BU478</f>
        <v>18</v>
      </c>
      <c r="AW479">
        <f t="shared" ref="AW479" si="7250">BV479-BV478</f>
        <v>-1</v>
      </c>
      <c r="AX479">
        <f t="shared" ref="AX479" si="7251">CK479-CK478</f>
        <v>92</v>
      </c>
      <c r="AY479">
        <f t="shared" ref="AY479" si="7252">CL479-CL478</f>
        <v>3</v>
      </c>
      <c r="AZ479">
        <f t="shared" ref="AZ479" si="7253">CC479-CC478</f>
        <v>6</v>
      </c>
      <c r="BA479">
        <f t="shared" ref="BA479" si="7254">CD479-CD478</f>
        <v>0</v>
      </c>
      <c r="BB479">
        <f t="shared" ref="BB479" si="7255">AW479/AV479</f>
        <v>-5.5555555555555552E-2</v>
      </c>
      <c r="BC479">
        <f t="shared" ref="BC479" si="7256">AY479/AX479</f>
        <v>3.2608695652173912E-2</v>
      </c>
      <c r="BD479">
        <f t="shared" ref="BD479" si="7257">BA479/AZ479</f>
        <v>0</v>
      </c>
      <c r="BE479">
        <f t="shared" ref="BE479" si="7258">SUM(AT473:AT479)/SUM(AS473:AS479)</f>
        <v>2.4349881796690308E-2</v>
      </c>
      <c r="BF479">
        <f t="shared" ref="BF479" si="7259">SUM(AT466:AT479)/SUM(AS466:AS479)</f>
        <v>2.3213860915074141E-2</v>
      </c>
      <c r="BG479">
        <f t="shared" ref="BG479" si="7260">SUM(AW473:AW479)/SUM(AV473:AV479)</f>
        <v>-4.3103448275862068E-3</v>
      </c>
      <c r="BH479">
        <f t="shared" ref="BH479" si="7261">SUM(AY473:AY479)/SUM(AX473:AX479)</f>
        <v>5.1956382296343813E-2</v>
      </c>
      <c r="BI479">
        <f t="shared" ref="BI479" si="7262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0">
        <v>308704</v>
      </c>
      <c r="BR479" s="20">
        <v>65677</v>
      </c>
      <c r="BS479" s="21">
        <f t="shared" si="6951"/>
        <v>1801504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0">
        <v>2243</v>
      </c>
      <c r="BZ479" s="20">
        <v>665</v>
      </c>
      <c r="CA479" s="21">
        <f t="shared" si="6952"/>
        <v>13196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0">
        <v>1202</v>
      </c>
      <c r="CH479" s="20">
        <v>468</v>
      </c>
      <c r="CI479" s="21">
        <f t="shared" si="6953"/>
        <v>7569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0">
        <v>15545</v>
      </c>
      <c r="CP479" s="20">
        <v>877</v>
      </c>
      <c r="CQ479" s="21">
        <f t="shared" si="6954"/>
        <v>75858</v>
      </c>
      <c r="CR479" s="21">
        <f t="shared" si="5167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Q480" s="20"/>
      <c r="BR480" s="20"/>
      <c r="BU480" s="20"/>
      <c r="BV480" s="20"/>
      <c r="BW480" s="20"/>
      <c r="BX480" s="20"/>
      <c r="BY480" s="20"/>
      <c r="BZ480" s="20"/>
      <c r="CC480" s="20"/>
      <c r="CD480" s="20"/>
      <c r="CE480" s="20"/>
      <c r="CF480" s="20"/>
      <c r="CG480" s="20"/>
      <c r="CH480" s="20"/>
      <c r="CK480" s="20"/>
      <c r="CL480" s="20"/>
      <c r="CM480" s="20"/>
      <c r="CN480" s="20"/>
      <c r="CO480" s="20"/>
      <c r="CP480" s="20"/>
    </row>
    <row r="481" spans="1:96" x14ac:dyDescent="0.35">
      <c r="A481" s="14">
        <f t="shared" si="2761"/>
        <v>44387</v>
      </c>
      <c r="B481" s="9">
        <f>BS481</f>
        <v>1803507</v>
      </c>
      <c r="C481">
        <f t="shared" ref="C481" si="7263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264">B481-C481</f>
        <v>1428880</v>
      </c>
      <c r="O481" s="4">
        <f t="shared" ref="O481" si="7265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266">R481/V481</f>
        <v>0.12281577633549676</v>
      </c>
      <c r="U481" s="8">
        <f t="shared" ref="U481" si="7267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268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269">Z481-AC481-AF481</f>
        <v>24</v>
      </c>
      <c r="AJ481">
        <f t="shared" ref="AJ481:AJ488" si="7270">AA481-AD481-AG481</f>
        <v>14</v>
      </c>
      <c r="AK481">
        <f t="shared" ref="AK481:AK488" si="7271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272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273">AW481/AV481</f>
        <v>8.1761006289308172E-2</v>
      </c>
      <c r="BC481">
        <f t="shared" ref="BC481" si="7274">AY481/AX481</f>
        <v>7.2189213526507909E-2</v>
      </c>
      <c r="BD481">
        <f t="shared" ref="BD481" si="7275">BA481/AZ481</f>
        <v>-0.1206896551724138</v>
      </c>
      <c r="BE481">
        <f t="shared" ref="BE481" si="7276">SUM(AT475:AT481)/SUM(AS475:AS481)</f>
        <v>2.804005722460658E-2</v>
      </c>
      <c r="BF481">
        <f t="shared" ref="BF481" si="7277">SUM(AT468:AT481)/SUM(AS468:AS481)</f>
        <v>2.6338768962085982E-2</v>
      </c>
      <c r="BG481">
        <f t="shared" ref="BG481" si="7278">SUM(AW475:AW481)/SUM(AV475:AV481)</f>
        <v>5.3231939163498096E-2</v>
      </c>
      <c r="BH481">
        <f t="shared" ref="BH481" si="7279">SUM(AY475:AY481)/SUM(AX475:AX481)</f>
        <v>7.2153384635450638E-2</v>
      </c>
      <c r="BI481">
        <f t="shared" ref="BI481" si="7280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0">
        <v>308887</v>
      </c>
      <c r="BR481" s="20">
        <v>65740</v>
      </c>
      <c r="BS481" s="21">
        <f>SUM(BO481:BP481)</f>
        <v>1803507</v>
      </c>
      <c r="BT481" s="21">
        <f t="shared" ref="BT481" si="7281">SUM(BQ481:BR481)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0">
        <v>2244</v>
      </c>
      <c r="BZ481" s="20">
        <v>666</v>
      </c>
      <c r="CA481" s="21">
        <f>SUM(BW481:BX481)</f>
        <v>13202</v>
      </c>
      <c r="CB481" s="21">
        <f t="shared" ref="CB481" si="7282">SUM(BY481:BZ481)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0">
        <v>1202</v>
      </c>
      <c r="CH481" s="20">
        <v>468</v>
      </c>
      <c r="CI481" s="21">
        <f>SUM(CE481:CF481)</f>
        <v>7574</v>
      </c>
      <c r="CJ481" s="21">
        <f t="shared" ref="CJ481" si="7283">SUM(CG481:CH481)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0">
        <v>15583</v>
      </c>
      <c r="CP481" s="20">
        <v>876</v>
      </c>
      <c r="CQ481" s="21">
        <f>SUM(CM481:CN481)</f>
        <v>75945</v>
      </c>
      <c r="CR481" s="21">
        <f t="shared" ref="CR481" si="7284">SUM(CO481:CP481)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269"/>
        <v>26</v>
      </c>
      <c r="AJ482">
        <f t="shared" si="7270"/>
        <v>13</v>
      </c>
      <c r="AK482">
        <f t="shared" si="7271"/>
        <v>372</v>
      </c>
      <c r="BM482" s="20"/>
      <c r="BN482" s="20"/>
      <c r="BO482" s="20"/>
      <c r="BP482" s="20"/>
      <c r="BQ482" s="20"/>
      <c r="BR482" s="20"/>
      <c r="BU482" s="20"/>
      <c r="BV482" s="20"/>
      <c r="BW482" s="20"/>
      <c r="BX482" s="20"/>
      <c r="BY482" s="20"/>
      <c r="BZ482" s="20"/>
      <c r="CC482" s="20"/>
      <c r="CD482" s="20"/>
      <c r="CE482" s="20"/>
      <c r="CF482" s="20"/>
      <c r="CG482" s="20"/>
      <c r="CH482" s="20"/>
      <c r="CK482" s="20"/>
      <c r="CL482" s="20"/>
      <c r="CM482" s="20"/>
      <c r="CN482" s="20"/>
      <c r="CO482" s="20"/>
      <c r="CP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264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Q483" s="20"/>
      <c r="BR483" s="20"/>
      <c r="BU483" s="20"/>
      <c r="BV483" s="20"/>
      <c r="BW483" s="20"/>
      <c r="BX483" s="20"/>
      <c r="BY483" s="20"/>
      <c r="BZ483" s="20"/>
      <c r="CC483" s="20"/>
      <c r="CD483" s="20"/>
      <c r="CE483" s="20"/>
      <c r="CF483" s="20"/>
      <c r="CG483" s="20"/>
      <c r="CH483" s="20"/>
      <c r="CK483" s="20"/>
      <c r="CL483" s="20"/>
      <c r="CM483" s="20"/>
      <c r="CN483" s="20"/>
      <c r="CO483" s="20"/>
      <c r="CP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264"/>
        <v>1432146</v>
      </c>
      <c r="O484" s="4">
        <f t="shared" ref="O484:O488" si="7285">C484/B484</f>
        <v>0.20754284753062988</v>
      </c>
      <c r="R484">
        <f t="shared" ref="R484" si="7286">C484-C483</f>
        <v>449</v>
      </c>
      <c r="S484">
        <f t="shared" ref="S484" si="7287">N484-N483</f>
        <v>3266</v>
      </c>
      <c r="T484" s="8">
        <f t="shared" ref="T484:T489" si="7288">R484/V484</f>
        <v>0.12086137281292059</v>
      </c>
      <c r="U484" s="8">
        <f t="shared" ref="U484" si="7289">SUM(R478:R484)/SUM(V478:V484)</f>
        <v>0.11329845814977973</v>
      </c>
      <c r="V484">
        <f t="shared" ref="V484" si="7290">B484-B483</f>
        <v>3715</v>
      </c>
      <c r="W484">
        <f t="shared" ref="W484" si="7291">C484-D484-E484</f>
        <v>1875</v>
      </c>
      <c r="X484" s="3">
        <f t="shared" ref="X484:X489" si="7292">F484/W484</f>
        <v>4.1066666666666668E-2</v>
      </c>
      <c r="Y484">
        <f t="shared" ref="Y484" si="7293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269"/>
        <v>25</v>
      </c>
      <c r="AJ484">
        <f t="shared" si="7270"/>
        <v>14</v>
      </c>
      <c r="AK484">
        <f t="shared" si="7271"/>
        <v>374</v>
      </c>
      <c r="BM484" s="20"/>
      <c r="BN484" s="20"/>
      <c r="BO484" s="20"/>
      <c r="BP484" s="20"/>
      <c r="BQ484" s="20"/>
      <c r="BR484" s="20"/>
      <c r="BU484" s="20"/>
      <c r="BV484" s="20"/>
      <c r="BW484" s="20"/>
      <c r="BX484" s="20"/>
      <c r="BY484" s="20"/>
      <c r="BZ484" s="20"/>
      <c r="CC484" s="20"/>
      <c r="CD484" s="20"/>
      <c r="CE484" s="20"/>
      <c r="CF484" s="20"/>
      <c r="CG484" s="20"/>
      <c r="CH484" s="20"/>
      <c r="CK484" s="20"/>
      <c r="CL484" s="20"/>
      <c r="CM484" s="20"/>
      <c r="CN484" s="20"/>
      <c r="CO484" s="20"/>
      <c r="CP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Q485" s="20"/>
      <c r="BR485" s="20"/>
      <c r="BU485" s="20"/>
      <c r="BV485" s="20"/>
      <c r="BW485" s="20"/>
      <c r="BX485" s="20"/>
      <c r="BY485" s="20"/>
      <c r="BZ485" s="20"/>
      <c r="CC485" s="20"/>
      <c r="CD485" s="20"/>
      <c r="CE485" s="20"/>
      <c r="CF485" s="20"/>
      <c r="CG485" s="20"/>
      <c r="CH485" s="20"/>
      <c r="CK485" s="20"/>
      <c r="CL485" s="20"/>
      <c r="CM485" s="20"/>
      <c r="CN485" s="20"/>
      <c r="CO485" s="20"/>
      <c r="CP485" s="20"/>
    </row>
    <row r="486" spans="1:96" x14ac:dyDescent="0.35">
      <c r="A486" s="14">
        <f t="shared" ref="A486:A493" si="7294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264"/>
        <v>1434293</v>
      </c>
      <c r="O486" s="4">
        <f t="shared" si="7285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295">R486/V486</f>
        <v>0.15638506876227898</v>
      </c>
      <c r="U486" s="8">
        <f t="shared" ref="U486" si="7296">SUM(R479:R486)/SUM(V479:V486)</f>
        <v>0.13139018558579074</v>
      </c>
      <c r="V486">
        <f>B486-MAX(B$2:B485)</f>
        <v>2545</v>
      </c>
      <c r="W486">
        <f t="shared" ref="W486:W492" si="7297">C486-D486-E486</f>
        <v>2135</v>
      </c>
      <c r="X486" s="3">
        <f t="shared" ref="X486" si="7298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269"/>
        <v>28</v>
      </c>
      <c r="AJ486">
        <f t="shared" si="7270"/>
        <v>14</v>
      </c>
      <c r="AK486">
        <f t="shared" si="7271"/>
        <v>381</v>
      </c>
      <c r="BM486" s="20"/>
      <c r="BN486" s="20"/>
      <c r="BO486" s="20"/>
      <c r="BP486" s="20"/>
      <c r="BQ486" s="20"/>
      <c r="BR486" s="20"/>
      <c r="BU486" s="20"/>
      <c r="BV486" s="20"/>
      <c r="BW486" s="20"/>
      <c r="BX486" s="20"/>
      <c r="BY486" s="20"/>
      <c r="BZ486" s="20"/>
      <c r="CC486" s="20"/>
      <c r="CD486" s="20"/>
      <c r="CE486" s="20"/>
      <c r="CF486" s="20"/>
      <c r="CG486" s="20"/>
      <c r="CH486" s="20"/>
      <c r="CK486" s="20"/>
      <c r="CL486" s="20"/>
      <c r="CM486" s="20"/>
      <c r="CN486" s="20"/>
      <c r="CO486" s="20"/>
      <c r="CP486" s="20"/>
    </row>
    <row r="487" spans="1:96" x14ac:dyDescent="0.35">
      <c r="A487" s="14">
        <f t="shared" si="7294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264"/>
        <v>1433193</v>
      </c>
      <c r="O487" s="4">
        <f t="shared" si="7285"/>
        <v>0.20751120698092476</v>
      </c>
      <c r="R487">
        <f>C487-MAX(C$2:C486)</f>
        <v>-196</v>
      </c>
      <c r="S487">
        <f>N487-MAX(N$2:N486)</f>
        <v>-1100</v>
      </c>
      <c r="T487" s="8">
        <f t="shared" si="7288"/>
        <v>0.15123456790123457</v>
      </c>
      <c r="U487" s="8">
        <f t="shared" ref="U487" si="7299">SUM(R480:R487)/SUM(V480:V487)</f>
        <v>0.12874982058274723</v>
      </c>
      <c r="V487">
        <f>B487-MAX(B$2:B486)</f>
        <v>-1296</v>
      </c>
      <c r="W487">
        <f t="shared" si="7297"/>
        <v>1993</v>
      </c>
      <c r="X487" s="3">
        <f t="shared" si="7292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269"/>
        <v>27</v>
      </c>
      <c r="AJ487">
        <f t="shared" si="7270"/>
        <v>14</v>
      </c>
      <c r="AK487">
        <f t="shared" si="7271"/>
        <v>401</v>
      </c>
      <c r="BM487" s="20"/>
      <c r="BN487" s="20"/>
      <c r="BO487" s="20"/>
      <c r="BP487" s="20"/>
      <c r="BQ487" s="20"/>
      <c r="BR487" s="20"/>
      <c r="BU487" s="20"/>
      <c r="BV487" s="20"/>
      <c r="BW487" s="20"/>
      <c r="BX487" s="20"/>
      <c r="BY487" s="20"/>
      <c r="BZ487" s="20"/>
      <c r="CC487" s="20"/>
      <c r="CD487" s="20"/>
      <c r="CE487" s="20"/>
      <c r="CF487" s="20"/>
      <c r="CG487" s="20"/>
      <c r="CH487" s="20"/>
      <c r="CK487" s="20"/>
      <c r="CL487" s="20"/>
      <c r="CM487" s="20"/>
      <c r="CN487" s="20"/>
      <c r="CO487" s="20"/>
      <c r="CP487" s="20"/>
    </row>
    <row r="488" spans="1:96" x14ac:dyDescent="0.35">
      <c r="A488" s="14">
        <f t="shared" si="7294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264"/>
        <v>1436196</v>
      </c>
      <c r="O488" s="4">
        <f t="shared" si="7285"/>
        <v>0.20742140829058719</v>
      </c>
      <c r="R488">
        <f>C488-MAX(C$2:C487)</f>
        <v>385</v>
      </c>
      <c r="S488">
        <f>N488-MAX(N$2:N487)</f>
        <v>1903</v>
      </c>
      <c r="T488" s="8">
        <f t="shared" si="7288"/>
        <v>0.16826923076923078</v>
      </c>
      <c r="U488" s="8">
        <f t="shared" ref="U488" si="7300">SUM(R481:R488)/SUM(V481:V488)</f>
        <v>0.13851971907077257</v>
      </c>
      <c r="V488">
        <f>B488-MAX(B$2:B487)</f>
        <v>2288</v>
      </c>
      <c r="W488">
        <f t="shared" si="7297"/>
        <v>2393</v>
      </c>
      <c r="X488" s="3">
        <f t="shared" si="7292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269"/>
        <v>26</v>
      </c>
      <c r="AJ488">
        <f t="shared" si="7270"/>
        <v>15</v>
      </c>
      <c r="AK488">
        <f t="shared" si="7271"/>
        <v>410</v>
      </c>
      <c r="BM488" s="20"/>
      <c r="BN488" s="20"/>
      <c r="BO488" s="20"/>
      <c r="BP488" s="20"/>
      <c r="BQ488" s="20"/>
      <c r="BR488" s="20"/>
      <c r="BU488" s="20"/>
      <c r="BV488" s="20"/>
      <c r="BW488" s="20"/>
      <c r="BX488" s="20"/>
      <c r="BY488" s="20"/>
      <c r="BZ488" s="20"/>
      <c r="CC488" s="20"/>
      <c r="CD488" s="20"/>
      <c r="CE488" s="20"/>
      <c r="CF488" s="20"/>
      <c r="CG488" s="20"/>
      <c r="CH488" s="20"/>
      <c r="CK488" s="20"/>
      <c r="CL488" s="20"/>
      <c r="CM488" s="20"/>
      <c r="CN488" s="20"/>
      <c r="CO488" s="20"/>
      <c r="CP488" s="20"/>
    </row>
    <row r="489" spans="1:96" x14ac:dyDescent="0.35">
      <c r="A489" s="14">
        <f t="shared" si="7294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301">B489-C489</f>
        <v>1436691</v>
      </c>
      <c r="O489" s="4">
        <f t="shared" ref="O489:O490" si="7302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288"/>
        <v>0.16946308724832215</v>
      </c>
      <c r="U489" s="8">
        <f t="shared" ref="U489" si="7303">SUM(R482:R489)/SUM(V482:V489)</f>
        <v>0.1448776758409786</v>
      </c>
      <c r="V489">
        <f>B489-MAX(B$2:B488)</f>
        <v>596</v>
      </c>
      <c r="W489">
        <f t="shared" si="7297"/>
        <v>2462</v>
      </c>
      <c r="X489" s="3">
        <f t="shared" si="7292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304">Z489-AC489-AF489</f>
        <v>26</v>
      </c>
      <c r="AJ489">
        <f t="shared" ref="AJ489:AJ490" si="7305">AA489-AD489-AG489</f>
        <v>15</v>
      </c>
      <c r="AK489">
        <f t="shared" ref="AK489:AK490" si="7306">AB489-AE489-AH489</f>
        <v>412</v>
      </c>
      <c r="BM489" s="20"/>
      <c r="BN489" s="20"/>
      <c r="BO489" s="20"/>
      <c r="BP489" s="20"/>
      <c r="BQ489" s="20"/>
      <c r="BR489" s="20"/>
      <c r="BU489" s="20"/>
      <c r="BV489" s="20"/>
      <c r="BW489" s="20"/>
      <c r="BX489" s="20"/>
      <c r="BY489" s="20"/>
      <c r="BZ489" s="20"/>
      <c r="CC489" s="20"/>
      <c r="CD489" s="20"/>
      <c r="CE489" s="20"/>
      <c r="CF489" s="20"/>
      <c r="CG489" s="20"/>
      <c r="CH489" s="20"/>
      <c r="CK489" s="20"/>
      <c r="CL489" s="20"/>
      <c r="CM489" s="20"/>
      <c r="CN489" s="20"/>
      <c r="CO489" s="20"/>
      <c r="CP489" s="20"/>
    </row>
    <row r="490" spans="1:96" x14ac:dyDescent="0.35">
      <c r="A490" s="14">
        <f t="shared" si="7294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301"/>
        <v>1437259</v>
      </c>
      <c r="O490" s="4">
        <f t="shared" si="7302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307">R490/V490</f>
        <v>0.19887165021156558</v>
      </c>
      <c r="U490" s="8">
        <f t="shared" ref="U490" si="7308">SUM(R483:R490)/SUM(V483:V490)</f>
        <v>0.14935140820380974</v>
      </c>
      <c r="V490">
        <f>B490-MAX(B$2:B489)</f>
        <v>709</v>
      </c>
      <c r="W490">
        <f t="shared" si="7297"/>
        <v>2567</v>
      </c>
      <c r="X490" s="3">
        <f t="shared" ref="X490:X491" si="7309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304"/>
        <v>26</v>
      </c>
      <c r="AJ490">
        <f t="shared" si="7305"/>
        <v>16</v>
      </c>
      <c r="AK490">
        <f t="shared" si="7306"/>
        <v>417</v>
      </c>
      <c r="BM490" s="20"/>
      <c r="BN490" s="20"/>
      <c r="BO490" s="20"/>
      <c r="BP490" s="20"/>
      <c r="BQ490" s="20"/>
      <c r="BR490" s="20"/>
      <c r="BU490" s="20"/>
      <c r="BV490" s="20"/>
      <c r="BW490" s="20"/>
      <c r="BX490" s="20"/>
      <c r="BY490" s="20"/>
      <c r="BZ490" s="20"/>
      <c r="CC490" s="20"/>
      <c r="CD490" s="20"/>
      <c r="CE490" s="20"/>
      <c r="CF490" s="20"/>
      <c r="CG490" s="20"/>
      <c r="CH490" s="20"/>
      <c r="CK490" s="20"/>
      <c r="CL490" s="20"/>
      <c r="CM490" s="20"/>
      <c r="CN490" s="20"/>
      <c r="CO490" s="20"/>
      <c r="CP490" s="20"/>
    </row>
    <row r="491" spans="1:96" x14ac:dyDescent="0.35">
      <c r="A491" s="14">
        <f t="shared" si="7294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301"/>
        <v>1438433</v>
      </c>
      <c r="O491" s="4">
        <f t="shared" ref="O491:O492" si="7310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307"/>
        <v>0.17498243148278286</v>
      </c>
      <c r="U491" s="8">
        <f t="shared" ref="U491" si="7311">SUM(R484:R491)/SUM(V484:V491)</f>
        <v>0.15300601202404809</v>
      </c>
      <c r="V491">
        <f>B491-MAX(B$2:B490)</f>
        <v>1423</v>
      </c>
      <c r="W491">
        <f t="shared" si="7297"/>
        <v>2710</v>
      </c>
      <c r="X491" s="3">
        <f t="shared" si="7309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312">Z491-AC491-AF491</f>
        <v>27</v>
      </c>
      <c r="AJ491">
        <f t="shared" ref="AJ491:AJ492" si="7313">AA491-AD491-AG491</f>
        <v>17</v>
      </c>
      <c r="AK491">
        <f t="shared" ref="AK491:AK492" si="7314">AB491-AE491-AH491</f>
        <v>426</v>
      </c>
      <c r="CC491" s="20"/>
      <c r="CD491" s="20"/>
      <c r="CE491" s="20"/>
      <c r="CF491" s="20"/>
      <c r="CG491" s="20"/>
      <c r="CH491" s="20"/>
      <c r="CK491" s="20"/>
      <c r="CL491" s="20"/>
      <c r="CM491" s="20"/>
      <c r="CN491" s="20"/>
      <c r="CO491" s="20"/>
      <c r="CP491" s="20"/>
    </row>
    <row r="492" spans="1:96" x14ac:dyDescent="0.35">
      <c r="A492" s="14">
        <f t="shared" si="7294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301"/>
        <v>1439591</v>
      </c>
      <c r="O492" s="4">
        <f t="shared" si="7310"/>
        <v>0.2073893402119184</v>
      </c>
      <c r="R492">
        <f>C492-MAX(C$2:C491)</f>
        <v>324</v>
      </c>
      <c r="S492">
        <f>N492-MAX(N$2:N491)</f>
        <v>1158</v>
      </c>
      <c r="T492" s="8">
        <f t="shared" ref="T492" si="7315">R492/V492</f>
        <v>0.21862348178137653</v>
      </c>
      <c r="U492" s="8">
        <f t="shared" ref="U492" si="7316">SUM(R485:R492)/SUM(V485:V492)</f>
        <v>0.18097327997934684</v>
      </c>
      <c r="V492">
        <f>B492-MAX(B$2:B491)</f>
        <v>1482</v>
      </c>
      <c r="W492">
        <f t="shared" si="7297"/>
        <v>2958</v>
      </c>
      <c r="X492" s="3">
        <f t="shared" ref="X492" si="7317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312"/>
        <v>29</v>
      </c>
      <c r="AJ492">
        <f t="shared" si="7313"/>
        <v>18</v>
      </c>
      <c r="AK492">
        <f t="shared" si="7314"/>
        <v>429</v>
      </c>
      <c r="CC492" s="20"/>
      <c r="CD492" s="20"/>
      <c r="CE492" s="20"/>
      <c r="CF492" s="20"/>
      <c r="CG492" s="20"/>
      <c r="CH492" s="20"/>
      <c r="CK492" s="20"/>
      <c r="CL492" s="20"/>
      <c r="CM492" s="20"/>
      <c r="CN492" s="20"/>
      <c r="CO492" s="20"/>
      <c r="CP492" s="20"/>
    </row>
    <row r="493" spans="1:96" x14ac:dyDescent="0.35">
      <c r="A493" s="14">
        <f t="shared" si="7294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318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319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320">AW493/AV493</f>
        <v>3.5564853556485358E-2</v>
      </c>
      <c r="BC493">
        <f t="shared" ref="BC493" si="7321">AY493/AX493</f>
        <v>7.2270971781083576E-2</v>
      </c>
      <c r="BD493">
        <f t="shared" ref="BD493" si="7322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v>310505</v>
      </c>
      <c r="BR493" s="21">
        <v>66168</v>
      </c>
      <c r="BS493" s="21">
        <f>SUM(BO493:BP493)</f>
        <v>1816275</v>
      </c>
      <c r="BT493" s="21">
        <f t="shared" ref="BT493:BT496" si="7323">SUM(BQ493:BR493)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v>2259</v>
      </c>
      <c r="BZ493" s="21">
        <v>668</v>
      </c>
      <c r="CA493" s="21">
        <f>SUM(BW493:BX493)</f>
        <v>13278</v>
      </c>
      <c r="CB493" s="21">
        <f t="shared" ref="CB493:CB496" si="7324">SUM(BY493:BZ493)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v>1207</v>
      </c>
      <c r="CH493" s="21">
        <v>471</v>
      </c>
      <c r="CI493" s="21">
        <f>SUM(CE493:CF493)</f>
        <v>7614</v>
      </c>
      <c r="CJ493" s="21">
        <f t="shared" ref="CJ493:CJ496" si="7325">SUM(CG493:CH493)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v>15800</v>
      </c>
      <c r="CP493" s="21">
        <v>880</v>
      </c>
      <c r="CQ493" s="21">
        <f>SUM(CM493:CN493)</f>
        <v>76673</v>
      </c>
      <c r="CR493" s="21">
        <f t="shared" ref="CR493:CR496" si="7326">SUM(CO493:CP493)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318"/>
        <v>-1</v>
      </c>
      <c r="N494" s="7">
        <f t="shared" ref="N494:N496" si="7327">B494-C494</f>
        <v>1447500</v>
      </c>
      <c r="O494" s="4">
        <f t="shared" ref="O494:O496" si="7328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329">R494/V494</f>
        <v>0.21428571428571427</v>
      </c>
      <c r="U494" s="8">
        <f t="shared" ref="U494" si="7330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331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332">Z494-AC494-AF494</f>
        <v>41</v>
      </c>
      <c r="AJ494">
        <f t="shared" ref="AJ494" si="7333">AA494-AD494-AG494</f>
        <v>28</v>
      </c>
      <c r="AK494">
        <f t="shared" ref="AK494" si="7334">AB494-AE494-AH494</f>
        <v>501</v>
      </c>
    </row>
    <row r="495" spans="1:96" x14ac:dyDescent="0.35">
      <c r="A495" s="14">
        <v>44410</v>
      </c>
      <c r="B495" s="9">
        <f>BS495</f>
        <v>1826330</v>
      </c>
      <c r="C495">
        <f t="shared" ref="C495" si="7335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318"/>
        <v>3</v>
      </c>
      <c r="N495" s="7">
        <f t="shared" si="7327"/>
        <v>1447499</v>
      </c>
      <c r="O495" s="4">
        <f t="shared" si="7328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336">R495/V495</f>
        <v>0</v>
      </c>
      <c r="U495" s="8">
        <f t="shared" ref="U495" si="7337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338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339">Z495-AC495-AF495</f>
        <v>41</v>
      </c>
      <c r="AJ495">
        <f t="shared" ref="AJ495:AJ496" si="7340">AA495-AD495-AG495</f>
        <v>28</v>
      </c>
      <c r="AK495">
        <f t="shared" ref="AK495:AK496" si="7341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342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343">AW495/AV495</f>
        <v>6.7375886524822695E-2</v>
      </c>
      <c r="BC495">
        <f t="shared" ref="BC495" si="7344">AY495/AX495</f>
        <v>7.2665203125742997E-2</v>
      </c>
      <c r="BD495">
        <f t="shared" ref="BD495" si="7345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v>312177</v>
      </c>
      <c r="BR495" s="21">
        <v>66654</v>
      </c>
      <c r="BS495" s="21">
        <f>SUM(BO495:BP495)</f>
        <v>1826330</v>
      </c>
      <c r="BT495" s="21">
        <f t="shared" si="7323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v>2276</v>
      </c>
      <c r="BZ495" s="21">
        <v>670</v>
      </c>
      <c r="CA495" s="21">
        <f>SUM(BW495:BX495)</f>
        <v>13355</v>
      </c>
      <c r="CB495" s="21">
        <f t="shared" si="732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0">
        <v>1219</v>
      </c>
      <c r="CH495" s="20">
        <v>472</v>
      </c>
      <c r="CI495" s="21">
        <f>SUM(CE495:CF495)</f>
        <v>7664</v>
      </c>
      <c r="CJ495" s="21">
        <f t="shared" si="7325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0">
        <v>15959</v>
      </c>
      <c r="CP495" s="20">
        <v>891</v>
      </c>
      <c r="CQ495" s="21">
        <f>SUM(CM495:CN495)</f>
        <v>77195</v>
      </c>
      <c r="CR495" s="21">
        <f t="shared" si="7326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327"/>
        <v>1456284</v>
      </c>
      <c r="O496" s="4">
        <f t="shared" si="7328"/>
        <v>0.20797526493118723</v>
      </c>
      <c r="R496">
        <f>C496-MAX(C$2:C495)</f>
        <v>3570</v>
      </c>
      <c r="S496">
        <f>N496-MAX(N$2:N495)</f>
        <v>8784</v>
      </c>
      <c r="T496" s="8">
        <f t="shared" si="7336"/>
        <v>0.28897523069451192</v>
      </c>
      <c r="U496" s="8">
        <f t="shared" ref="U496" si="7346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338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339"/>
        <v>62</v>
      </c>
      <c r="AJ496">
        <f t="shared" si="7340"/>
        <v>52</v>
      </c>
      <c r="AK496">
        <f t="shared" si="7341"/>
        <v>684</v>
      </c>
      <c r="AS496">
        <f>BM496-MAX(BM$1:BM495)</f>
        <v>53445</v>
      </c>
      <c r="AT496">
        <f>BN496-MAX(BN$1:BN495)</f>
        <v>3822</v>
      </c>
      <c r="AU496">
        <f t="shared" ref="AU496" si="7347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348">AW496/AV496</f>
        <v>8.3333333333333329E-2</v>
      </c>
      <c r="BC496">
        <f t="shared" ref="BC496" si="7349">AY496/AX496</f>
        <v>7.310657185917388E-2</v>
      </c>
      <c r="BD496">
        <f t="shared" ref="BD496" si="7350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v>314928</v>
      </c>
      <c r="BR496" s="21">
        <v>67473</v>
      </c>
      <c r="BS496" s="21">
        <f>SUM(BO496:BP496)</f>
        <v>1838684</v>
      </c>
      <c r="BT496" s="21">
        <f t="shared" si="7323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v>2293</v>
      </c>
      <c r="BZ496" s="21">
        <v>673</v>
      </c>
      <c r="CA496" s="21">
        <f>SUM(BW496:BX496)</f>
        <v>13423</v>
      </c>
      <c r="CB496" s="21">
        <f t="shared" si="732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0">
        <v>1230</v>
      </c>
      <c r="CH496" s="20">
        <v>489</v>
      </c>
      <c r="CI496" s="21">
        <f>SUM(CE496:CF496)</f>
        <v>7731</v>
      </c>
      <c r="CJ496" s="21">
        <f t="shared" si="7325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0">
        <v>16218</v>
      </c>
      <c r="CP496" s="20">
        <v>896</v>
      </c>
      <c r="CQ496" s="21">
        <f>SUM(CM496:CN496)</f>
        <v>77855</v>
      </c>
      <c r="CR496" s="21">
        <f t="shared" si="7326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G497" s="20"/>
      <c r="CH497" s="20"/>
      <c r="CK497" s="20"/>
      <c r="CL497" s="20"/>
      <c r="CM497" s="20"/>
      <c r="CN497" s="20"/>
      <c r="CO497" s="20"/>
      <c r="CP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351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G498" s="20"/>
      <c r="CH498" s="20"/>
      <c r="CK498" s="20"/>
      <c r="CL498" s="20"/>
      <c r="CM498" s="20"/>
      <c r="CN498" s="20"/>
      <c r="CO498" s="20"/>
      <c r="CP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351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G499" s="20"/>
      <c r="CH499" s="20"/>
      <c r="CK499" s="20"/>
      <c r="CL499" s="20"/>
      <c r="CM499" s="20"/>
      <c r="CN499" s="20"/>
      <c r="CO499" s="20"/>
      <c r="CP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351"/>
        <v>6</v>
      </c>
      <c r="N500" s="7">
        <f t="shared" ref="N500" si="7352">B500-C500</f>
        <v>1467336</v>
      </c>
      <c r="O500" s="4">
        <f t="shared" ref="O500" si="7353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354">R500/V500</f>
        <v>0.3059532780708365</v>
      </c>
      <c r="U500" s="8">
        <f t="shared" ref="U500" si="7355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356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357">Z500-AC500-AF500</f>
        <v>74</v>
      </c>
      <c r="AJ500">
        <f t="shared" ref="AJ500" si="7358">AA500-AD500-AG500</f>
        <v>87</v>
      </c>
      <c r="AK500">
        <f t="shared" ref="AK500" si="7359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360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361">AW500/AV500</f>
        <v>4.9145299145299144E-2</v>
      </c>
      <c r="BC500">
        <f t="shared" ref="BC500" si="7362">AY500/AX500</f>
        <v>7.3619894951227352E-2</v>
      </c>
      <c r="BD500">
        <f t="shared" ref="BD500" si="7363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v>318584</v>
      </c>
      <c r="BR500" s="21">
        <v>68689</v>
      </c>
      <c r="BS500" s="21">
        <f>SUM(BO500:BP500)</f>
        <v>1854608</v>
      </c>
      <c r="BT500" s="21">
        <f t="shared" ref="BT500:BT506" si="7364">SUM(BQ500:BR500)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v>2308</v>
      </c>
      <c r="BZ500" s="21">
        <v>684</v>
      </c>
      <c r="CA500" s="21">
        <f>SUM(BW500:BX500)</f>
        <v>13525</v>
      </c>
      <c r="CB500" s="21">
        <f t="shared" ref="CB500:CB506" si="7365">SUM(BY500:BZ500)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0">
        <v>1257</v>
      </c>
      <c r="CH500" s="20">
        <v>499</v>
      </c>
      <c r="CI500" s="21">
        <f>SUM(CE500:CF500)</f>
        <v>7810</v>
      </c>
      <c r="CJ500" s="21">
        <f t="shared" ref="CJ500:CJ506" si="7366">SUM(CG500:CH500)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0">
        <v>16503</v>
      </c>
      <c r="CP500" s="20">
        <v>905</v>
      </c>
      <c r="CQ500" s="21">
        <f>SUM(CM500:CN500)</f>
        <v>78677</v>
      </c>
      <c r="CR500" s="21">
        <f t="shared" ref="CR500:CR506" si="7367">SUM(CO500:CP500)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351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G501" s="20"/>
      <c r="CH501" s="20"/>
      <c r="CK501" s="20"/>
      <c r="CL501" s="20"/>
      <c r="CM501" s="20"/>
      <c r="CN501" s="20"/>
      <c r="CO501" s="20"/>
      <c r="CP501" s="20"/>
    </row>
    <row r="502" spans="1:96" x14ac:dyDescent="0.35">
      <c r="A502" s="14">
        <v>44426</v>
      </c>
      <c r="B502" s="9">
        <f>BS502</f>
        <v>1871216</v>
      </c>
      <c r="C502">
        <f t="shared" ref="C502" si="7368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351"/>
        <v>11</v>
      </c>
      <c r="N502" s="7">
        <f t="shared" ref="N502" si="7369">B502-C502</f>
        <v>1478246</v>
      </c>
      <c r="O502" s="4">
        <f t="shared" ref="O502" si="7370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371">R502/V502</f>
        <v>0.34304811224182574</v>
      </c>
      <c r="U502" s="8">
        <f t="shared" ref="U502" si="7372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373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374">Z502-AC502-AF502</f>
        <v>98</v>
      </c>
      <c r="AJ502">
        <f t="shared" ref="AJ502" si="7375">AA502-AD502-AG502</f>
        <v>116</v>
      </c>
      <c r="AK502">
        <f t="shared" ref="AK502" si="7376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377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378">AW502/AV502</f>
        <v>5.1437216338880487E-2</v>
      </c>
      <c r="BC502">
        <f t="shared" ref="BC502" si="7379">AY502/AX502</f>
        <v>7.4360827291979043E-2</v>
      </c>
      <c r="BD502">
        <f t="shared" ref="BD502" si="7380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v>322974</v>
      </c>
      <c r="BR502" s="21">
        <v>69996</v>
      </c>
      <c r="BS502" s="21">
        <f>SUM(BO502:BP502)</f>
        <v>1871216</v>
      </c>
      <c r="BT502" s="21">
        <f t="shared" si="7364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v>2328</v>
      </c>
      <c r="BZ502" s="21">
        <v>695</v>
      </c>
      <c r="CA502" s="21">
        <f>SUM(BW502:BX502)</f>
        <v>13663</v>
      </c>
      <c r="CB502" s="21">
        <f t="shared" si="7365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v>1277</v>
      </c>
      <c r="CH502" s="21">
        <v>516</v>
      </c>
      <c r="CI502" s="21">
        <f>SUM(CE502:CF502)</f>
        <v>7882</v>
      </c>
      <c r="CJ502" s="21">
        <f t="shared" si="7366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v>16848</v>
      </c>
      <c r="CP502" s="21">
        <v>914</v>
      </c>
      <c r="CQ502" s="21">
        <f>SUM(CM502:CN502)</f>
        <v>79528</v>
      </c>
      <c r="CR502" s="21">
        <f t="shared" si="7367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351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>BS504</f>
        <v>1890758</v>
      </c>
      <c r="C504">
        <f t="shared" ref="C504" si="7381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351"/>
        <v>22</v>
      </c>
      <c r="N504" s="7">
        <f t="shared" ref="N504" si="7382">B504-C504</f>
        <v>1490676</v>
      </c>
      <c r="O504" s="4">
        <f t="shared" ref="O504" si="7383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384">R504/V504</f>
        <v>0.36393409067649168</v>
      </c>
      <c r="U504" s="8">
        <f t="shared" ref="U504" si="7385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386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387">Z504-AC504-AF504</f>
        <v>127</v>
      </c>
      <c r="AJ504">
        <f t="shared" ref="AJ504" si="7388">AA504-AD504-AG504</f>
        <v>137</v>
      </c>
      <c r="AK504">
        <f t="shared" ref="AK504" si="7389">AB504-AE504-AH504</f>
        <v>1298</v>
      </c>
      <c r="AS504">
        <f>BM504-MAX(BM$1:BM501)</f>
        <v>172239</v>
      </c>
      <c r="AT504">
        <f>BN504-MAX(BN$1:BN501)</f>
        <v>13744</v>
      </c>
      <c r="AU504">
        <f t="shared" ref="AU504" si="7390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391">AW504/AV504</f>
        <v>5.6383668178872325E-2</v>
      </c>
      <c r="BC504">
        <f t="shared" ref="BC504" si="7392">AY504/AX504</f>
        <v>7.4408330703692016E-2</v>
      </c>
      <c r="BD504">
        <f t="shared" ref="BD504" si="7393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v>328341</v>
      </c>
      <c r="BR504" s="21">
        <v>71741</v>
      </c>
      <c r="BS504" s="21">
        <f>SUM(BO504:BP504)</f>
        <v>1890758</v>
      </c>
      <c r="BT504" s="21">
        <f t="shared" si="7364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v>2366</v>
      </c>
      <c r="BZ504" s="21">
        <v>711</v>
      </c>
      <c r="CA504" s="21">
        <f>SUM(BW504:BX504)</f>
        <v>13829</v>
      </c>
      <c r="CB504" s="21">
        <f t="shared" si="7365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v>1301</v>
      </c>
      <c r="CH504" s="21">
        <v>526</v>
      </c>
      <c r="CI504" s="21">
        <f>SUM(CE504:CF504)</f>
        <v>7955</v>
      </c>
      <c r="CJ504" s="21">
        <f t="shared" si="7366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v>17233</v>
      </c>
      <c r="CP504" s="21">
        <v>926</v>
      </c>
      <c r="CQ504" s="21">
        <f>SUM(CM504:CN504)</f>
        <v>80584</v>
      </c>
      <c r="CR504" s="21">
        <f t="shared" si="7367"/>
        <v>18159</v>
      </c>
    </row>
    <row r="505" spans="1:96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6" x14ac:dyDescent="0.35">
      <c r="A506" s="14">
        <v>44440</v>
      </c>
      <c r="B506" s="9">
        <f>BS506</f>
        <v>1912356</v>
      </c>
      <c r="C506">
        <f t="shared" ref="C506" si="7394">BT506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351"/>
        <v>18</v>
      </c>
      <c r="N506" s="7">
        <f t="shared" ref="N506" si="7395">B506-C506</f>
        <v>1503966</v>
      </c>
      <c r="O506" s="4">
        <f t="shared" ref="O506" si="739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397">R506/V506</f>
        <v>0.38466524678210945</v>
      </c>
      <c r="U506" s="8">
        <f t="shared" ref="U506" si="739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39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400">Z506-AC506-AF506</f>
        <v>162</v>
      </c>
      <c r="AJ506">
        <f t="shared" ref="AJ506" si="7401">AA506-AD506-AG506</f>
        <v>128</v>
      </c>
      <c r="AK506">
        <f t="shared" ref="AK506" si="7402">AB506-AE506-AH506</f>
        <v>1375</v>
      </c>
      <c r="AL506">
        <v>2</v>
      </c>
      <c r="AM506">
        <v>2</v>
      </c>
      <c r="AN506">
        <v>3</v>
      </c>
      <c r="AS506">
        <f>BM506-MAX(BM$1:BM502)</f>
        <v>195774</v>
      </c>
      <c r="AT506">
        <f>BN506-MAX(BN$1:BN502)</f>
        <v>16526</v>
      </c>
      <c r="AU506">
        <f t="shared" ref="AU506" si="7403">AT506/AS506</f>
        <v>8.441366064952445E-2</v>
      </c>
      <c r="AV506">
        <f>BU506-MAX(BU$1:BU502)</f>
        <v>1734</v>
      </c>
      <c r="AW506">
        <f>BV506-MAX(BV$1:BV502)</f>
        <v>107</v>
      </c>
      <c r="AX506">
        <f>CK506--MAX(CK$1:CK502)</f>
        <v>527424</v>
      </c>
      <c r="AY506">
        <f>CL506--MAX(CL$1:CL502)</f>
        <v>39670</v>
      </c>
      <c r="AZ506">
        <f>CC506-MAX(CC$2:CC502)</f>
        <v>1032</v>
      </c>
      <c r="BA506">
        <f>CD506-MAX(CD$2:CD502)</f>
        <v>57</v>
      </c>
      <c r="BB506">
        <f t="shared" ref="BB506" si="7404">AW506/AV506</f>
        <v>6.1707035755478659E-2</v>
      </c>
      <c r="BC506">
        <f t="shared" ref="BC506" si="7405">AY506/AX506</f>
        <v>7.5214628079116608E-2</v>
      </c>
      <c r="BD506">
        <f t="shared" ref="BD506" si="7406">BA506/AZ506</f>
        <v>5.5232558139534885E-2</v>
      </c>
      <c r="BM506" s="21">
        <v>5716196</v>
      </c>
      <c r="BN506" s="21">
        <v>441889</v>
      </c>
      <c r="BO506" s="21">
        <v>1582989</v>
      </c>
      <c r="BP506" s="21">
        <v>329367</v>
      </c>
      <c r="BQ506" s="21">
        <v>334523</v>
      </c>
      <c r="BR506" s="21">
        <v>73867</v>
      </c>
      <c r="BS506" s="21">
        <f>SUM(BO506:BP506)</f>
        <v>1912356</v>
      </c>
      <c r="BT506" s="21">
        <f t="shared" si="7364"/>
        <v>408390</v>
      </c>
      <c r="BU506" s="21">
        <v>47522</v>
      </c>
      <c r="BV506" s="21">
        <v>3276</v>
      </c>
      <c r="BW506" s="21">
        <v>10203</v>
      </c>
      <c r="BX506" s="21">
        <v>3769</v>
      </c>
      <c r="BY506" s="21">
        <v>2399</v>
      </c>
      <c r="BZ506" s="21">
        <v>732</v>
      </c>
      <c r="CA506" s="21">
        <f>SUM(BW506:BX506)</f>
        <v>13972</v>
      </c>
      <c r="CB506" s="21">
        <f t="shared" si="7365"/>
        <v>3131</v>
      </c>
      <c r="CC506" s="21">
        <v>34336</v>
      </c>
      <c r="CD506" s="21">
        <v>1949</v>
      </c>
      <c r="CE506" s="21">
        <v>5962</v>
      </c>
      <c r="CF506" s="21">
        <v>2063</v>
      </c>
      <c r="CG506" s="21">
        <v>1313</v>
      </c>
      <c r="CH506" s="21">
        <v>534</v>
      </c>
      <c r="CI506" s="21">
        <f>SUM(CE506:CF506)</f>
        <v>8025</v>
      </c>
      <c r="CJ506" s="21">
        <f t="shared" si="7366"/>
        <v>1847</v>
      </c>
      <c r="CK506" s="21">
        <v>263672</v>
      </c>
      <c r="CL506" s="21">
        <v>20232</v>
      </c>
      <c r="CM506" s="21">
        <v>75458</v>
      </c>
      <c r="CN506" s="21">
        <v>6123</v>
      </c>
      <c r="CO506" s="21">
        <v>17570</v>
      </c>
      <c r="CP506" s="21">
        <v>942</v>
      </c>
      <c r="CQ506" s="21">
        <f>SUM(CM506:CN506)</f>
        <v>81581</v>
      </c>
      <c r="CR506" s="21">
        <f t="shared" si="7367"/>
        <v>18512</v>
      </c>
    </row>
    <row r="507" spans="1:96" x14ac:dyDescent="0.35">
      <c r="A507" s="14">
        <v>44441</v>
      </c>
      <c r="E507">
        <v>6307</v>
      </c>
      <c r="F507">
        <v>527</v>
      </c>
      <c r="H507">
        <v>142</v>
      </c>
      <c r="I507">
        <v>100</v>
      </c>
    </row>
    <row r="508" spans="1:96" x14ac:dyDescent="0.35">
      <c r="A508" s="14">
        <v>44444</v>
      </c>
      <c r="E508">
        <v>6307</v>
      </c>
      <c r="F508">
        <v>539</v>
      </c>
      <c r="H508">
        <v>137</v>
      </c>
      <c r="I508">
        <v>81</v>
      </c>
      <c r="BN508" s="21">
        <v>448636</v>
      </c>
    </row>
    <row r="509" spans="1:96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6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407">-(J510-J509)+L510</f>
        <v>11</v>
      </c>
      <c r="N510" s="7">
        <f>B510-C510</f>
        <v>1519149</v>
      </c>
      <c r="O510" s="4">
        <f t="shared" ref="O510" si="7408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409">R510/V510</f>
        <v>0.35629796074108622</v>
      </c>
      <c r="U510" s="8">
        <f t="shared" ref="U510" si="7410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411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412">Z510-AC510-AF510</f>
        <v>188</v>
      </c>
      <c r="AJ510">
        <f t="shared" ref="AJ510" si="7413">AA510-AD510-AG510</f>
        <v>108</v>
      </c>
      <c r="AK510">
        <f t="shared" ref="AK510" si="7414">AB510-AE510-AH510</f>
        <v>1416</v>
      </c>
      <c r="AL510">
        <v>2</v>
      </c>
      <c r="AM510">
        <v>2</v>
      </c>
      <c r="AN510">
        <v>5</v>
      </c>
      <c r="AS510">
        <f>BM510-MAX(BM$1:BM505)</f>
        <v>205537</v>
      </c>
      <c r="AT510">
        <f>BN510-MAX(BN$1:BN505)</f>
        <v>17933</v>
      </c>
      <c r="AU510">
        <f t="shared" ref="AU510" si="7415">AT510/AS510</f>
        <v>8.7249497657356095E-2</v>
      </c>
      <c r="AV510">
        <f>BU510-MAX(BU$1:BU505)</f>
        <v>1640</v>
      </c>
      <c r="AW510">
        <f>BV510-MAX(BV$1:BV505)</f>
        <v>111</v>
      </c>
      <c r="AX510">
        <f>CK510--MAX(CK$1:CK505)</f>
        <v>531643</v>
      </c>
      <c r="AY510">
        <f>CL510--MAX(CL$1:CL505)</f>
        <v>40425</v>
      </c>
      <c r="AZ510">
        <f>CC510-MAX(CC$2:CC505)</f>
        <v>1058</v>
      </c>
      <c r="BA510">
        <f>CD510-MAX(CD$2:CD505)</f>
        <v>38</v>
      </c>
      <c r="BB510">
        <f t="shared" ref="BB510" si="7416">AW510/AV510</f>
        <v>6.7682926829268297E-2</v>
      </c>
      <c r="BC510">
        <f t="shared" ref="BC510" si="7417">AY510/AX510</f>
        <v>7.6037867516359658E-2</v>
      </c>
      <c r="BD510">
        <f t="shared" ref="BD510" si="7418">BA510/AZ510</f>
        <v>3.5916824196597356E-2</v>
      </c>
      <c r="BM510" s="21">
        <v>5819197</v>
      </c>
      <c r="BN510" s="21">
        <v>450915</v>
      </c>
      <c r="BO510" s="21">
        <v>1600146</v>
      </c>
      <c r="BP510" s="21">
        <v>335796</v>
      </c>
      <c r="BQ510" s="21">
        <v>340657</v>
      </c>
      <c r="BR510" s="21">
        <v>76137</v>
      </c>
      <c r="BS510" s="21">
        <f>SUM(BO510:BP510)</f>
        <v>1935942</v>
      </c>
      <c r="BT510" s="21">
        <f t="shared" ref="BT510:BT513" si="7419">SUM(BQ510:BR510)</f>
        <v>416794</v>
      </c>
      <c r="BU510" s="21">
        <v>48310</v>
      </c>
      <c r="BV510" s="21">
        <v>3333</v>
      </c>
      <c r="BW510" s="21">
        <v>10315</v>
      </c>
      <c r="BX510" s="21">
        <v>3824</v>
      </c>
      <c r="BY510" s="21">
        <v>2441</v>
      </c>
      <c r="BZ510" s="21">
        <v>747</v>
      </c>
      <c r="CA510" s="21">
        <f>SUM(BW510:BX510)</f>
        <v>14139</v>
      </c>
      <c r="CB510" s="21">
        <f t="shared" ref="CB510" si="7420">SUM(BY510:BZ510)</f>
        <v>3188</v>
      </c>
      <c r="CC510" s="21">
        <v>34847</v>
      </c>
      <c r="CD510" s="21">
        <v>1966</v>
      </c>
      <c r="CE510" s="21">
        <v>6003</v>
      </c>
      <c r="CF510" s="21">
        <v>2105</v>
      </c>
      <c r="CG510" s="21">
        <v>1322</v>
      </c>
      <c r="CH510" s="21">
        <v>541</v>
      </c>
      <c r="CI510" s="21">
        <f>SUM(CE510:CF510)</f>
        <v>8108</v>
      </c>
      <c r="CJ510" s="21">
        <f t="shared" ref="CJ510:CJ513" si="7421">SUM(CG510:CH510)</f>
        <v>1863</v>
      </c>
      <c r="CK510" s="21">
        <v>267891</v>
      </c>
      <c r="CL510" s="21">
        <v>20565</v>
      </c>
      <c r="CM510" s="21">
        <v>76539</v>
      </c>
      <c r="CN510" s="21">
        <v>6164</v>
      </c>
      <c r="CO510" s="21">
        <v>17850</v>
      </c>
      <c r="CP510" s="21">
        <v>944</v>
      </c>
      <c r="CQ510" s="21">
        <f>SUM(CM510:CN510)</f>
        <v>82703</v>
      </c>
      <c r="CR510" s="21">
        <f t="shared" ref="CR510:CR513" si="7422">SUM(CO510:CP510)</f>
        <v>18794</v>
      </c>
    </row>
    <row r="511" spans="1:96" x14ac:dyDescent="0.35">
      <c r="A511" s="14">
        <v>44448</v>
      </c>
      <c r="F511">
        <v>554</v>
      </c>
      <c r="H511">
        <v>153</v>
      </c>
      <c r="I511">
        <v>77</v>
      </c>
      <c r="BN511" s="21">
        <v>454989</v>
      </c>
    </row>
    <row r="512" spans="1:96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7423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7424">R512/V512</f>
        <v>0.37283338103870495</v>
      </c>
      <c r="U512" s="8">
        <f t="shared" ref="U512" si="7425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7426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7427">Z512-AC512-AF512</f>
        <v>225</v>
      </c>
      <c r="AJ512">
        <f t="shared" ref="AJ512" si="7428">AA512-AD512-AG512</f>
        <v>95</v>
      </c>
      <c r="AK512">
        <f t="shared" ref="AK512" si="7429">AB512-AE512-AH512</f>
        <v>1346</v>
      </c>
      <c r="AL512">
        <v>2</v>
      </c>
      <c r="AM512">
        <v>2</v>
      </c>
      <c r="AN512">
        <v>5</v>
      </c>
    </row>
    <row r="513" spans="1:96" x14ac:dyDescent="0.35">
      <c r="A513" s="14">
        <v>44454</v>
      </c>
      <c r="E513">
        <v>6401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430">-(J513-J512)+L513</f>
        <v>22</v>
      </c>
      <c r="AS513">
        <f>BM513-MAX(BM$1:BM507)</f>
        <v>242979</v>
      </c>
      <c r="AT513">
        <f>BN513-MAX(BN$1:BN507)</f>
        <v>21487</v>
      </c>
      <c r="AU513">
        <f t="shared" ref="AU513" si="7431">AT513/AS513</f>
        <v>8.8431510542063302E-2</v>
      </c>
      <c r="AV513">
        <f>BU513-MAX(BU$1:BU507)</f>
        <v>2311</v>
      </c>
      <c r="AW513">
        <f>BV513-MAX(BV$1:BV507)</f>
        <v>127</v>
      </c>
      <c r="AX513">
        <f>CK513--MAX(CK$1:CK507)</f>
        <v>536729</v>
      </c>
      <c r="AY513">
        <f>CL513--MAX(CL$1:CL507)</f>
        <v>41169</v>
      </c>
      <c r="AZ513">
        <f>CC513-MAX(CC$2:CC507)</f>
        <v>1044</v>
      </c>
      <c r="BA513">
        <f>CD513-MAX(CD$2:CD507)</f>
        <v>50</v>
      </c>
      <c r="BB513">
        <f t="shared" ref="BB513" si="7432">AW513/AV513</f>
        <v>5.4954565123323237E-2</v>
      </c>
      <c r="BC513">
        <f t="shared" ref="BC513" si="7433">AY513/AX513</f>
        <v>7.6703513318639394E-2</v>
      </c>
      <c r="BD513">
        <f t="shared" ref="BD513" si="7434">BA513/AZ513</f>
        <v>4.7892720306513412E-2</v>
      </c>
      <c r="BM513" s="21">
        <v>5959175</v>
      </c>
      <c r="BN513" s="21">
        <v>463376</v>
      </c>
      <c r="BO513" s="21">
        <v>16200748</v>
      </c>
      <c r="BP513" s="21">
        <v>347337</v>
      </c>
      <c r="BQ513" s="21">
        <v>348771</v>
      </c>
      <c r="BR513" s="21">
        <v>79746</v>
      </c>
      <c r="BS513" s="21">
        <f>SUM(BO513:BP513)</f>
        <v>16548085</v>
      </c>
      <c r="BT513" s="21">
        <f t="shared" si="7419"/>
        <v>428517</v>
      </c>
      <c r="BU513" s="21">
        <v>49833</v>
      </c>
      <c r="BV513" s="21">
        <v>3403</v>
      </c>
      <c r="BW513" s="21">
        <v>10456</v>
      </c>
      <c r="BX513" s="21">
        <v>3935</v>
      </c>
      <c r="BY513" s="21">
        <v>2479</v>
      </c>
      <c r="BZ513" s="21">
        <v>774</v>
      </c>
      <c r="CA513" s="21">
        <f>SUM(BW513:BX513)</f>
        <v>14391</v>
      </c>
      <c r="CB513" s="21">
        <f t="shared" ref="CB513" si="7435">SUM(BY513:BZ513)</f>
        <v>3253</v>
      </c>
      <c r="CC513" s="21">
        <v>35380</v>
      </c>
      <c r="CD513" s="21">
        <v>1999</v>
      </c>
      <c r="CE513" s="21">
        <v>6056</v>
      </c>
      <c r="CF513" s="21">
        <v>2144</v>
      </c>
      <c r="CG513" s="21">
        <v>1377</v>
      </c>
      <c r="CH513" s="21">
        <v>551</v>
      </c>
      <c r="CI513" s="21">
        <f>SUM(CE513:CF513)</f>
        <v>8200</v>
      </c>
      <c r="CJ513" s="21">
        <f t="shared" si="7421"/>
        <v>1928</v>
      </c>
      <c r="CK513" s="21">
        <v>272977</v>
      </c>
      <c r="CL513" s="21">
        <v>20937</v>
      </c>
      <c r="CM513" s="21">
        <v>77711</v>
      </c>
      <c r="CN513" s="21">
        <v>6221</v>
      </c>
      <c r="CO513" s="21">
        <v>18170</v>
      </c>
      <c r="CP513" s="21">
        <v>951</v>
      </c>
      <c r="CQ513" s="21">
        <f>SUM(CM513:CN513)</f>
        <v>83932</v>
      </c>
      <c r="CR513" s="21">
        <f t="shared" si="7422"/>
        <v>19121</v>
      </c>
    </row>
    <row r="514" spans="1:96" x14ac:dyDescent="0.35">
      <c r="A514" s="14">
        <v>44455</v>
      </c>
      <c r="E514">
        <v>6401</v>
      </c>
      <c r="F514">
        <v>581</v>
      </c>
      <c r="H514">
        <v>148</v>
      </c>
      <c r="I514">
        <v>95</v>
      </c>
      <c r="BN514" s="21">
        <v>468223</v>
      </c>
    </row>
    <row r="515" spans="1:96" x14ac:dyDescent="0.35">
      <c r="A515" s="14">
        <v>44458</v>
      </c>
      <c r="E515">
        <v>6401</v>
      </c>
      <c r="F515">
        <v>579</v>
      </c>
      <c r="H515">
        <v>158</v>
      </c>
      <c r="I515">
        <v>72</v>
      </c>
      <c r="BN515" s="21">
        <v>472681</v>
      </c>
    </row>
    <row r="516" spans="1:96" x14ac:dyDescent="0.35">
      <c r="A516" s="14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7436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7437">R516/V516</f>
        <v>0.3968481842800744</v>
      </c>
      <c r="U516" s="8">
        <f t="shared" ref="U516" si="7438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7439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7440">Z516-AC516-AF516</f>
        <v>231</v>
      </c>
      <c r="AJ516">
        <f t="shared" ref="AJ516" si="7441">AA516-AD516-AG516</f>
        <v>91</v>
      </c>
      <c r="AK516">
        <f t="shared" ref="AK516" si="7442">AB516-AE516-AH516</f>
        <v>1234</v>
      </c>
    </row>
    <row r="517" spans="1:96" x14ac:dyDescent="0.35">
      <c r="A517" s="14">
        <v>44461</v>
      </c>
      <c r="B517" s="9">
        <f>BS517</f>
        <v>1998034</v>
      </c>
      <c r="C517">
        <f t="shared" ref="C517" si="7443">BT517</f>
        <v>440680</v>
      </c>
      <c r="E517">
        <v>6483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7444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7445">Z517-AC517-AF517</f>
        <v>231</v>
      </c>
      <c r="AJ517">
        <f t="shared" ref="AJ517" si="7446">AA517-AD517-AG517</f>
        <v>91</v>
      </c>
      <c r="AK517">
        <f t="shared" ref="AK517" si="7447">AB517-AE517-AH517</f>
        <v>1234</v>
      </c>
      <c r="AL517">
        <v>1</v>
      </c>
      <c r="AM517">
        <v>1</v>
      </c>
      <c r="AN517">
        <v>1</v>
      </c>
      <c r="AS517">
        <f>BM517-MAX(BM$1:BM511)</f>
        <v>275424</v>
      </c>
      <c r="AT517">
        <f>BN517-MAX(BN$1:BN511)</f>
        <v>21353</v>
      </c>
      <c r="AU517">
        <f t="shared" ref="AU517" si="7448">AT517/AS517</f>
        <v>7.7527739049610786E-2</v>
      </c>
      <c r="AV517">
        <f>BU517-MAX(BU$1:BU511)</f>
        <v>2888</v>
      </c>
      <c r="AW517">
        <f>BV517-MAX(BV$1:BV511)</f>
        <v>139</v>
      </c>
      <c r="AX517">
        <f>CK517--MAX(CK$1:CK511)</f>
        <v>545296</v>
      </c>
      <c r="AY517">
        <f>CL517--MAX(CL$1:CL511)</f>
        <v>41804</v>
      </c>
      <c r="AZ517">
        <f>CC517-MAX(CC$2:CC511)</f>
        <v>1144</v>
      </c>
      <c r="BA517">
        <f>CD517-MAX(CD$2:CD511)</f>
        <v>59</v>
      </c>
      <c r="BB517">
        <f t="shared" ref="BB517" si="7449">AW517/AV517</f>
        <v>4.8130193905817173E-2</v>
      </c>
      <c r="BC517">
        <f t="shared" ref="BC517" si="7450">AY517/AX517</f>
        <v>7.666295003080896E-2</v>
      </c>
      <c r="BD517">
        <f t="shared" ref="BD517" si="7451">BA517/AZ517</f>
        <v>5.1573426573426576E-2</v>
      </c>
      <c r="BM517" s="21">
        <v>6094621</v>
      </c>
      <c r="BN517" s="21">
        <v>476342</v>
      </c>
      <c r="BO517" s="21">
        <v>1642260</v>
      </c>
      <c r="BP517" s="21">
        <v>355774</v>
      </c>
      <c r="BQ517" s="21">
        <v>357468</v>
      </c>
      <c r="BR517" s="21">
        <v>83212</v>
      </c>
      <c r="BS517" s="21">
        <f>SUM(BO517:BP517)</f>
        <v>1998034</v>
      </c>
      <c r="BT517" s="21">
        <f t="shared" ref="BT517" si="7452">SUM(BQ517:BR517)</f>
        <v>440680</v>
      </c>
      <c r="BU517" s="21">
        <v>51198</v>
      </c>
      <c r="BV517" s="21">
        <v>3472</v>
      </c>
      <c r="BW517" s="21">
        <v>10568</v>
      </c>
      <c r="BX517" s="21">
        <v>3987</v>
      </c>
      <c r="BY517" s="21">
        <v>2518</v>
      </c>
      <c r="BZ517" s="21">
        <v>795</v>
      </c>
      <c r="CA517" s="21">
        <f>SUM(BW517:BX517)</f>
        <v>14555</v>
      </c>
      <c r="CB517" s="21">
        <f t="shared" ref="CB517" si="7453">SUM(BY517:BZ517)</f>
        <v>3313</v>
      </c>
      <c r="CC517" s="21">
        <v>35991</v>
      </c>
      <c r="CD517" s="21">
        <v>2025</v>
      </c>
      <c r="CE517" s="21">
        <v>6167</v>
      </c>
      <c r="CF517" s="21">
        <v>2145</v>
      </c>
      <c r="CG517" s="21">
        <v>1355</v>
      </c>
      <c r="CH517" s="21">
        <v>564</v>
      </c>
      <c r="CI517" s="21">
        <f>SUM(CE517:CF517)</f>
        <v>8312</v>
      </c>
      <c r="CJ517" s="21">
        <f t="shared" ref="CJ517" si="7454">SUM(CG517:CH517)</f>
        <v>1919</v>
      </c>
      <c r="CK517" s="21">
        <v>277405</v>
      </c>
      <c r="CL517" s="21">
        <v>21239</v>
      </c>
      <c r="CM517" s="21">
        <v>78938</v>
      </c>
      <c r="CN517" s="21">
        <v>6208</v>
      </c>
      <c r="CO517" s="21">
        <v>18436</v>
      </c>
      <c r="CP517" s="21">
        <v>961</v>
      </c>
      <c r="CQ517" s="21">
        <f>SUM(CM517:CN517)</f>
        <v>85146</v>
      </c>
      <c r="CR517" s="21">
        <f t="shared" ref="CR517" si="7455">SUM(CO517:CP517)</f>
        <v>19397</v>
      </c>
    </row>
    <row r="518" spans="1:96" x14ac:dyDescent="0.35">
      <c r="A518" s="14">
        <v>44462</v>
      </c>
      <c r="E518">
        <v>6482</v>
      </c>
      <c r="F518">
        <v>642</v>
      </c>
      <c r="H518">
        <v>165</v>
      </c>
      <c r="I518">
        <v>108</v>
      </c>
      <c r="BN518" s="21">
        <v>480660</v>
      </c>
    </row>
    <row r="519" spans="1:96" x14ac:dyDescent="0.35">
      <c r="A519" s="14">
        <v>44465</v>
      </c>
      <c r="E519">
        <v>6482</v>
      </c>
      <c r="F519">
        <v>641</v>
      </c>
      <c r="H519">
        <v>155</v>
      </c>
      <c r="I519">
        <v>80</v>
      </c>
      <c r="BN519" s="21">
        <v>484616</v>
      </c>
    </row>
    <row r="520" spans="1:96" x14ac:dyDescent="0.35">
      <c r="A520" s="14">
        <v>44467</v>
      </c>
      <c r="B520">
        <v>2023941</v>
      </c>
      <c r="C520">
        <v>451492</v>
      </c>
      <c r="D520">
        <v>402525</v>
      </c>
      <c r="E520">
        <v>6563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N520" s="7">
        <f>B520-C520</f>
        <v>1572449</v>
      </c>
      <c r="O520" s="4">
        <f t="shared" ref="O520" si="7456">C520/B520</f>
        <v>0.22307567266041847</v>
      </c>
      <c r="R520">
        <f>C520-MAX(C$2:C518)</f>
        <v>10812</v>
      </c>
      <c r="S520">
        <f>N520-MAX(N$2:N518)</f>
        <v>15094</v>
      </c>
      <c r="T520" s="8">
        <f t="shared" ref="T520" si="7457">R520/V520</f>
        <v>0.41735505288350189</v>
      </c>
      <c r="U520" s="8">
        <f t="shared" ref="U520" si="7458">SUM(R512:R520)/SUM(V512:V520)</f>
        <v>0.39430441600945476</v>
      </c>
      <c r="V520">
        <f>B520-MAX(B$2:B518)</f>
        <v>25906</v>
      </c>
      <c r="W520">
        <f>C520-D520-E520</f>
        <v>42404</v>
      </c>
      <c r="X520" s="3">
        <f t="shared" ref="X520" si="7459">F520/W520</f>
        <v>1.5234411847938873E-2</v>
      </c>
      <c r="Y520">
        <f>E520-MAX(E$2:E519)</f>
        <v>80</v>
      </c>
      <c r="Z520">
        <v>3389</v>
      </c>
      <c r="AA520">
        <v>1965</v>
      </c>
      <c r="AB520">
        <v>19654</v>
      </c>
      <c r="AC520">
        <v>3074</v>
      </c>
      <c r="AD520">
        <v>1811</v>
      </c>
      <c r="AE520">
        <v>18185</v>
      </c>
      <c r="AF520">
        <v>66</v>
      </c>
      <c r="AG520">
        <v>37</v>
      </c>
      <c r="AH520">
        <v>344</v>
      </c>
      <c r="AI520">
        <f t="shared" ref="AI520" si="7460">Z520-AC520-AF520</f>
        <v>249</v>
      </c>
      <c r="AJ520">
        <f t="shared" ref="AJ520" si="7461">AA520-AD520-AG520</f>
        <v>117</v>
      </c>
      <c r="AK520">
        <f t="shared" ref="AK520" si="7462">AB520-AE520-AH520</f>
        <v>1125</v>
      </c>
    </row>
    <row r="521" spans="1:96" x14ac:dyDescent="0.35">
      <c r="A521" s="14">
        <v>44468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7463">-(J521-J520)+L521</f>
        <v>26</v>
      </c>
      <c r="AS521">
        <f>BM521-MAX(BM$1:BM519)</f>
        <v>119735</v>
      </c>
      <c r="AT521">
        <f>BN521-MAX(BN$1:BN519)</f>
        <v>3417</v>
      </c>
      <c r="AU521">
        <f t="shared" ref="AU521" si="7464">AT521/AS521</f>
        <v>2.853802146406648E-2</v>
      </c>
      <c r="AV521">
        <f>BU521-MAX(BU$1:BU519)</f>
        <v>1564</v>
      </c>
      <c r="AW521">
        <f>BV521-MAX(BV$1:BV519)</f>
        <v>81</v>
      </c>
      <c r="AX521">
        <f>CK521--MAX(CK$1:CK519)</f>
        <v>558638</v>
      </c>
      <c r="AY521">
        <f>CO521--MAX(CO$1:CO519)</f>
        <v>37122</v>
      </c>
      <c r="AZ521">
        <f>CC521-MAX(CC$2:CC519)</f>
        <v>553</v>
      </c>
      <c r="BA521">
        <f>CD521-MAX(CD$2:CD519)</f>
        <v>45</v>
      </c>
      <c r="BB521">
        <f t="shared" ref="BB521" si="7465">AW521/AV521</f>
        <v>5.1790281329923277E-2</v>
      </c>
      <c r="BC521">
        <f t="shared" ref="BC521" si="7466">AY521/AX521</f>
        <v>6.6450903805326519E-2</v>
      </c>
      <c r="BD521">
        <f t="shared" ref="BD521" si="7467">BA521/AZ521</f>
        <v>8.1374321880650996E-2</v>
      </c>
      <c r="BM521" s="21">
        <v>6214356</v>
      </c>
      <c r="BN521" s="21">
        <v>488033</v>
      </c>
      <c r="BO521" s="21">
        <v>1661111</v>
      </c>
      <c r="BP521" s="21">
        <v>362829</v>
      </c>
      <c r="BQ521" s="21">
        <v>365253</v>
      </c>
      <c r="BR521" s="21">
        <v>86239</v>
      </c>
      <c r="BS521" s="21">
        <f>SUM(BO521:BP521)</f>
        <v>2023940</v>
      </c>
      <c r="BT521" s="21">
        <f t="shared" ref="BT521" si="7468">SUM(BQ521:BR521)</f>
        <v>451492</v>
      </c>
      <c r="BU521" s="21">
        <v>52762</v>
      </c>
      <c r="BV521" s="21">
        <v>3553</v>
      </c>
      <c r="BW521" s="21">
        <v>10683</v>
      </c>
      <c r="BX521" s="21">
        <v>4036</v>
      </c>
      <c r="BY521" s="21">
        <v>2566</v>
      </c>
      <c r="BZ521" s="21">
        <v>823</v>
      </c>
      <c r="CA521" s="21">
        <f>SUM(BW521:BX521)</f>
        <v>14719</v>
      </c>
      <c r="CB521" s="21">
        <f t="shared" ref="CB521" si="7469">SUM(BY521:BZ521)</f>
        <v>3389</v>
      </c>
      <c r="CC521" s="21">
        <v>36544</v>
      </c>
      <c r="CD521" s="21">
        <v>2070</v>
      </c>
      <c r="CE521" s="21">
        <v>6229</v>
      </c>
      <c r="CF521" s="21">
        <v>2172</v>
      </c>
      <c r="CG521" s="21">
        <v>1383</v>
      </c>
      <c r="CH521" s="21">
        <v>582</v>
      </c>
      <c r="CI521" s="21">
        <f>SUM(CE521:CF521)</f>
        <v>8401</v>
      </c>
      <c r="CJ521" s="21">
        <f t="shared" ref="CJ521" si="7470">SUM(CG521:CH521)</f>
        <v>1965</v>
      </c>
      <c r="CK521" s="21">
        <v>281233</v>
      </c>
      <c r="CL521" s="21">
        <v>21510</v>
      </c>
      <c r="CM521" s="21">
        <v>79884</v>
      </c>
      <c r="CN521" s="21">
        <v>6176</v>
      </c>
      <c r="CO521" s="21">
        <v>18686</v>
      </c>
      <c r="CP521" s="21">
        <v>968</v>
      </c>
      <c r="CQ521" s="21">
        <f>SUM(CM521:CN521)</f>
        <v>86060</v>
      </c>
      <c r="CR521" s="21">
        <f t="shared" ref="CR521" si="7471">SUM(CO521:CP521)</f>
        <v>19654</v>
      </c>
    </row>
  </sheetData>
  <conditionalFormatting sqref="AH228">
    <cfRule type="cellIs" dxfId="127" priority="12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2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2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2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I502:L506 J509:L510 J513:L513 J516:L517 I507:I521 J520:L521</xm:sqref>
        </x14:conditionalFormatting>
        <x14:conditionalFormatting xmlns:xm="http://schemas.microsoft.com/office/excel/2006/main">
          <x14:cfRule type="cellIs" priority="12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2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2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2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2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1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1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 AF517:AF1048576</xm:sqref>
        </x14:conditionalFormatting>
        <x14:conditionalFormatting xmlns:xm="http://schemas.microsoft.com/office/excel/2006/main">
          <x14:cfRule type="cellIs" priority="11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 AG517:AG1048576</xm:sqref>
        </x14:conditionalFormatting>
        <x14:conditionalFormatting xmlns:xm="http://schemas.microsoft.com/office/excel/2006/main">
          <x14:cfRule type="cellIs" priority="11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 AH517:AH1048576</xm:sqref>
        </x14:conditionalFormatting>
        <x14:conditionalFormatting xmlns:xm="http://schemas.microsoft.com/office/excel/2006/main">
          <x14:cfRule type="cellIs" priority="11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AI518:AI519 AI521:AI1048576</xm:sqref>
        </x14:conditionalFormatting>
        <x14:conditionalFormatting xmlns:xm="http://schemas.microsoft.com/office/excel/2006/main">
          <x14:cfRule type="cellIs" priority="11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AJ518:AJ519 AJ521:AJ1048576</xm:sqref>
        </x14:conditionalFormatting>
        <x14:conditionalFormatting xmlns:xm="http://schemas.microsoft.com/office/excel/2006/main">
          <x14:cfRule type="cellIs" priority="11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AK518:AK519 AK521:AK1048576</xm:sqref>
        </x14:conditionalFormatting>
        <x14:conditionalFormatting xmlns:xm="http://schemas.microsoft.com/office/excel/2006/main">
          <x14:cfRule type="cellIs" priority="11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1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0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0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0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0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0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0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0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0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0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9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9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9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9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9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9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9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9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9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9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8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8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8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8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8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8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8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8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8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8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7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7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7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7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7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7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7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7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7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7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6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6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6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6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6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6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6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6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6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6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5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5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5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5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5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5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5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5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5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5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4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4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4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4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4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4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4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4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4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4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3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3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3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3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3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3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3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3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3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3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2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2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2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2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2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2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2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2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2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2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1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1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1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1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1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1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1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1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1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1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" operator="equal" id="{5FE43E15-FF19-45F1-81B8-C3CE29530978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AI520</xm:sqref>
        </x14:conditionalFormatting>
        <x14:conditionalFormatting xmlns:xm="http://schemas.microsoft.com/office/excel/2006/main">
          <x14:cfRule type="cellIs" priority="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AJ520</xm:sqref>
        </x14:conditionalFormatting>
        <x14:conditionalFormatting xmlns:xm="http://schemas.microsoft.com/office/excel/2006/main">
          <x14:cfRule type="cellIs" priority="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AK520</xm:sqref>
        </x14:conditionalFormatting>
        <x14:conditionalFormatting xmlns:xm="http://schemas.microsoft.com/office/excel/2006/main">
          <x14:cfRule type="cellIs" priority="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Y520</xm:sqref>
        </x14:conditionalFormatting>
        <x14:conditionalFormatting xmlns:xm="http://schemas.microsoft.com/office/excel/2006/main">
          <x14:cfRule type="cellIs" priority="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R520</xm:sqref>
        </x14:conditionalFormatting>
        <x14:conditionalFormatting xmlns:xm="http://schemas.microsoft.com/office/excel/2006/main">
          <x14:cfRule type="cellIs" priority="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B3" sqref="B3:D3"/>
    </sheetView>
  </sheetViews>
  <sheetFormatPr defaultRowHeight="14.5" x14ac:dyDescent="0.35"/>
  <sheetData>
    <row r="1" spans="1:12" x14ac:dyDescent="0.35">
      <c r="B1" t="s">
        <v>277</v>
      </c>
      <c r="C1" t="s">
        <v>307</v>
      </c>
      <c r="D1" t="s">
        <v>251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451</v>
      </c>
      <c r="B2">
        <f>68</f>
        <v>68</v>
      </c>
      <c r="C2">
        <v>36</v>
      </c>
      <c r="D2">
        <v>224</v>
      </c>
    </row>
    <row r="3" spans="1:12" x14ac:dyDescent="0.35">
      <c r="A3" t="s">
        <v>452</v>
      </c>
      <c r="B3">
        <f>covid19!Z520-covid19!Z517</f>
        <v>76</v>
      </c>
      <c r="C3">
        <f>covid19!AA520-covid19!AA517</f>
        <v>46</v>
      </c>
      <c r="D3">
        <f>covid19!AB520-covid19!AB517</f>
        <v>257</v>
      </c>
    </row>
    <row r="4" spans="1:12" x14ac:dyDescent="0.35">
      <c r="A4" t="s">
        <v>453</v>
      </c>
      <c r="B4">
        <v>0.21</v>
      </c>
      <c r="C4">
        <v>0.17</v>
      </c>
      <c r="D4">
        <v>0.15</v>
      </c>
      <c r="F4">
        <f>ROUND(B$2*B4,0)</f>
        <v>14</v>
      </c>
      <c r="G4">
        <f>ROUND(C$2*C4,0)</f>
        <v>6</v>
      </c>
      <c r="H4">
        <f>ROUND(D$2*D4,0)</f>
        <v>34</v>
      </c>
      <c r="J4">
        <f>ROUND(B$3*B4,0)</f>
        <v>16</v>
      </c>
      <c r="K4">
        <f t="shared" ref="K4:L11" si="0">ROUND(C$3*C4,0)</f>
        <v>8</v>
      </c>
      <c r="L4">
        <f t="shared" si="0"/>
        <v>39</v>
      </c>
    </row>
    <row r="5" spans="1:12" x14ac:dyDescent="0.35">
      <c r="A5" t="s">
        <v>454</v>
      </c>
      <c r="B5">
        <v>0.1</v>
      </c>
      <c r="C5">
        <v>0.22</v>
      </c>
      <c r="D5">
        <v>0.27</v>
      </c>
      <c r="F5">
        <f t="shared" ref="F5:H11" si="1">ROUND(B$2*B5,0)</f>
        <v>7</v>
      </c>
      <c r="G5">
        <f t="shared" si="1"/>
        <v>8</v>
      </c>
      <c r="H5">
        <f t="shared" si="1"/>
        <v>60</v>
      </c>
      <c r="J5">
        <f t="shared" ref="J5:J11" si="2">ROUND(B$3*B5,0)</f>
        <v>8</v>
      </c>
      <c r="K5">
        <f t="shared" si="0"/>
        <v>10</v>
      </c>
      <c r="L5">
        <f t="shared" si="0"/>
        <v>69</v>
      </c>
    </row>
    <row r="6" spans="1:12" x14ac:dyDescent="0.35">
      <c r="A6" t="s">
        <v>455</v>
      </c>
      <c r="B6">
        <v>0.12</v>
      </c>
      <c r="C6">
        <v>0.19</v>
      </c>
      <c r="D6">
        <v>0.17</v>
      </c>
      <c r="F6">
        <f t="shared" si="1"/>
        <v>8</v>
      </c>
      <c r="G6">
        <f t="shared" si="1"/>
        <v>7</v>
      </c>
      <c r="H6">
        <f t="shared" si="1"/>
        <v>38</v>
      </c>
      <c r="J6">
        <f t="shared" si="2"/>
        <v>9</v>
      </c>
      <c r="K6">
        <f t="shared" si="0"/>
        <v>9</v>
      </c>
      <c r="L6">
        <f t="shared" si="0"/>
        <v>44</v>
      </c>
    </row>
    <row r="7" spans="1:12" x14ac:dyDescent="0.35">
      <c r="A7" t="s">
        <v>456</v>
      </c>
      <c r="B7">
        <v>0.15</v>
      </c>
      <c r="C7">
        <v>0.19</v>
      </c>
      <c r="D7">
        <v>0.12</v>
      </c>
      <c r="F7">
        <f t="shared" si="1"/>
        <v>10</v>
      </c>
      <c r="G7">
        <f t="shared" si="1"/>
        <v>7</v>
      </c>
      <c r="H7">
        <f t="shared" si="1"/>
        <v>27</v>
      </c>
      <c r="J7">
        <f t="shared" si="2"/>
        <v>11</v>
      </c>
      <c r="K7">
        <f t="shared" si="0"/>
        <v>9</v>
      </c>
      <c r="L7">
        <f t="shared" si="0"/>
        <v>31</v>
      </c>
    </row>
    <row r="8" spans="1:12" x14ac:dyDescent="0.35">
      <c r="A8" t="s">
        <v>460</v>
      </c>
      <c r="B8">
        <v>0.1</v>
      </c>
      <c r="C8">
        <v>0.03</v>
      </c>
      <c r="D8">
        <v>0.12</v>
      </c>
      <c r="F8">
        <f t="shared" si="1"/>
        <v>7</v>
      </c>
      <c r="G8">
        <f t="shared" si="1"/>
        <v>1</v>
      </c>
      <c r="H8">
        <f t="shared" si="1"/>
        <v>27</v>
      </c>
      <c r="J8">
        <f t="shared" si="2"/>
        <v>8</v>
      </c>
      <c r="K8">
        <f t="shared" si="0"/>
        <v>1</v>
      </c>
      <c r="L8">
        <f t="shared" si="0"/>
        <v>31</v>
      </c>
    </row>
    <row r="9" spans="1:12" x14ac:dyDescent="0.35">
      <c r="A9" t="s">
        <v>457</v>
      </c>
      <c r="B9">
        <v>0.12</v>
      </c>
      <c r="C9">
        <v>0.06</v>
      </c>
      <c r="D9">
        <v>0.08</v>
      </c>
      <c r="F9">
        <f t="shared" si="1"/>
        <v>8</v>
      </c>
      <c r="G9">
        <f t="shared" si="1"/>
        <v>2</v>
      </c>
      <c r="H9">
        <f t="shared" si="1"/>
        <v>18</v>
      </c>
      <c r="J9">
        <f t="shared" si="2"/>
        <v>9</v>
      </c>
      <c r="K9">
        <f t="shared" si="0"/>
        <v>3</v>
      </c>
      <c r="L9">
        <f t="shared" si="0"/>
        <v>21</v>
      </c>
    </row>
    <row r="10" spans="1:12" x14ac:dyDescent="0.35">
      <c r="A10" t="s">
        <v>458</v>
      </c>
      <c r="B10">
        <v>0.13</v>
      </c>
      <c r="C10">
        <v>0.14000000000000001</v>
      </c>
      <c r="D10">
        <v>7.0000000000000007E-2</v>
      </c>
      <c r="F10">
        <f t="shared" si="1"/>
        <v>9</v>
      </c>
      <c r="G10">
        <f t="shared" si="1"/>
        <v>5</v>
      </c>
      <c r="H10">
        <f t="shared" si="1"/>
        <v>16</v>
      </c>
      <c r="J10">
        <f t="shared" si="2"/>
        <v>10</v>
      </c>
      <c r="K10">
        <f t="shared" si="0"/>
        <v>6</v>
      </c>
      <c r="L10">
        <f t="shared" si="0"/>
        <v>18</v>
      </c>
    </row>
    <row r="11" spans="1:12" x14ac:dyDescent="0.35">
      <c r="A11" t="s">
        <v>459</v>
      </c>
      <c r="B11">
        <v>7.0000000000000007E-2</v>
      </c>
      <c r="C11">
        <v>0</v>
      </c>
      <c r="D11">
        <v>0.2</v>
      </c>
      <c r="F11">
        <f t="shared" si="1"/>
        <v>5</v>
      </c>
      <c r="G11">
        <f t="shared" si="1"/>
        <v>0</v>
      </c>
      <c r="H11">
        <f t="shared" si="1"/>
        <v>45</v>
      </c>
      <c r="J11">
        <f t="shared" si="2"/>
        <v>5</v>
      </c>
      <c r="K11">
        <f t="shared" si="0"/>
        <v>0</v>
      </c>
      <c r="L11">
        <f t="shared" si="0"/>
        <v>51</v>
      </c>
    </row>
    <row r="13" spans="1:12" x14ac:dyDescent="0.35">
      <c r="F13">
        <f>SUM(F4:F11)</f>
        <v>68</v>
      </c>
      <c r="G13">
        <f>SUM(G4:G11)</f>
        <v>36</v>
      </c>
      <c r="H13">
        <f>SUM(H4:H11)</f>
        <v>265</v>
      </c>
      <c r="J13">
        <f>SUM(J4:J11)</f>
        <v>76</v>
      </c>
      <c r="K13">
        <f>SUM(K4:K11)</f>
        <v>46</v>
      </c>
      <c r="L13">
        <f>SUM(L4:L11)</f>
        <v>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12163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66</v>
      </c>
      <c r="S2">
        <f>MAX(covid19!AG:AG)</f>
        <v>37</v>
      </c>
      <c r="T2">
        <f>MAX(covid19!AH:AH)</f>
        <v>344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covid19</vt:lpstr>
      <vt:lpstr>Age Range Break Down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2021-09-29T19:09:21Z</dcterms:modified>
</cp:coreProperties>
</file>