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8811BBD5-6F9C-4135-B212-76B41F13297A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M268" i="1" l="1"/>
  <c r="N268" i="1"/>
  <c r="O268" i="1"/>
  <c r="R268" i="1"/>
  <c r="T268" i="1" s="1"/>
  <c r="V268" i="1"/>
  <c r="W268" i="1"/>
  <c r="X268" i="1"/>
  <c r="Y268" i="1"/>
  <c r="BR266" i="1" l="1"/>
  <c r="AK267" i="1" l="1"/>
  <c r="AJ267" i="1"/>
  <c r="AI267" i="1"/>
  <c r="M267" i="1"/>
  <c r="N267" i="1"/>
  <c r="O267" i="1"/>
  <c r="R267" i="1"/>
  <c r="V267" i="1"/>
  <c r="W267" i="1"/>
  <c r="X267" i="1"/>
  <c r="Y267" i="1"/>
  <c r="AI266" i="1"/>
  <c r="AJ266" i="1"/>
  <c r="AK266" i="1"/>
  <c r="S268" i="1" l="1"/>
  <c r="T267" i="1"/>
  <c r="O266" i="1"/>
  <c r="R266" i="1"/>
  <c r="V266" i="1"/>
  <c r="T266" i="1" s="1"/>
  <c r="W266" i="1"/>
  <c r="X266" i="1"/>
  <c r="Y266" i="1"/>
  <c r="M266" i="1"/>
  <c r="N266" i="1"/>
  <c r="S267" i="1" s="1"/>
  <c r="AK265" i="1" l="1"/>
  <c r="AI265" i="1"/>
  <c r="AJ265" i="1"/>
  <c r="M265" i="1" l="1"/>
  <c r="N265" i="1"/>
  <c r="S266" i="1" s="1"/>
  <c r="O265" i="1"/>
  <c r="R265" i="1"/>
  <c r="T265" i="1" s="1"/>
  <c r="V265" i="1"/>
  <c r="W265" i="1"/>
  <c r="X265" i="1" s="1"/>
  <c r="Y265" i="1"/>
  <c r="CB1" i="1" l="1"/>
  <c r="CC1" i="1"/>
  <c r="CD1" i="1"/>
  <c r="CA1" i="1"/>
  <c r="BX1" i="1"/>
  <c r="BY1" i="1"/>
  <c r="BZ1" i="1"/>
  <c r="BW1" i="1"/>
  <c r="BT1" i="1"/>
  <c r="BU1" i="1"/>
  <c r="BV1" i="1"/>
  <c r="BS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T264" i="1" l="1"/>
  <c r="BG263" i="1"/>
  <c r="BH263" i="1"/>
  <c r="BI263" i="1"/>
  <c r="BJ263" i="1"/>
  <c r="BK263" i="1"/>
  <c r="BF263" i="1"/>
  <c r="BE263" i="1"/>
  <c r="BD263" i="1"/>
  <c r="AW263" i="1"/>
  <c r="M263" i="1"/>
  <c r="N263" i="1"/>
  <c r="S264" i="1" s="1"/>
  <c r="O263" i="1"/>
  <c r="R263" i="1"/>
  <c r="T263" i="1" s="1"/>
  <c r="V263" i="1"/>
  <c r="W263" i="1"/>
  <c r="X263" i="1" s="1"/>
  <c r="Y263" i="1"/>
  <c r="AI262" i="1" l="1"/>
  <c r="AJ262" i="1"/>
  <c r="AK262" i="1"/>
  <c r="BG262" i="1" l="1"/>
  <c r="BH262" i="1"/>
  <c r="BI262" i="1"/>
  <c r="BJ262" i="1"/>
  <c r="BK262" i="1"/>
  <c r="BF262" i="1"/>
  <c r="BE262" i="1"/>
  <c r="BD262" i="1"/>
  <c r="AW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G261" i="1"/>
  <c r="BH261" i="1"/>
  <c r="BI261" i="1"/>
  <c r="BJ261" i="1"/>
  <c r="BK261" i="1"/>
  <c r="BF261" i="1"/>
  <c r="BE261" i="1"/>
  <c r="BD261" i="1"/>
  <c r="AW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G260" i="1" l="1"/>
  <c r="BH260" i="1"/>
  <c r="BI260" i="1"/>
  <c r="BJ260" i="1"/>
  <c r="BK260" i="1"/>
  <c r="BF260" i="1"/>
  <c r="BE260" i="1"/>
  <c r="BD260" i="1"/>
  <c r="AW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G259" i="1" l="1"/>
  <c r="BH259" i="1"/>
  <c r="BI259" i="1"/>
  <c r="BJ259" i="1"/>
  <c r="BK259" i="1"/>
  <c r="BF259" i="1"/>
  <c r="BE259" i="1"/>
  <c r="BD259" i="1"/>
  <c r="AW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G258" i="1" l="1"/>
  <c r="BH258" i="1"/>
  <c r="BI258" i="1"/>
  <c r="BJ258" i="1"/>
  <c r="BK258" i="1"/>
  <c r="BF258" i="1"/>
  <c r="BE258" i="1"/>
  <c r="BD258" i="1"/>
  <c r="AW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K257" i="1" l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35" i="1"/>
  <c r="BJ235" i="1"/>
  <c r="BI235" i="1"/>
  <c r="BG235" i="1"/>
  <c r="BH235" i="1"/>
  <c r="BF256" i="1"/>
  <c r="BG257" i="1"/>
  <c r="BH257" i="1"/>
  <c r="BI257" i="1"/>
  <c r="BJ257" i="1"/>
  <c r="BF257" i="1"/>
  <c r="BE257" i="1"/>
  <c r="BD257" i="1"/>
  <c r="AW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G256" i="1"/>
  <c r="BH256" i="1"/>
  <c r="BI256" i="1"/>
  <c r="BJ256" i="1"/>
  <c r="BE256" i="1"/>
  <c r="BD256" i="1"/>
  <c r="AW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G255" i="1"/>
  <c r="BH255" i="1"/>
  <c r="BI255" i="1"/>
  <c r="BJ255" i="1"/>
  <c r="BF255" i="1"/>
  <c r="BE255" i="1"/>
  <c r="BD255" i="1"/>
  <c r="AW255" i="1"/>
  <c r="N255" i="1"/>
  <c r="S256" i="1" s="1"/>
  <c r="T255" i="1" l="1"/>
  <c r="U261" i="1"/>
  <c r="AI254" i="1"/>
  <c r="AJ254" i="1"/>
  <c r="AK254" i="1"/>
  <c r="M254" i="1"/>
  <c r="BG254" i="1" l="1"/>
  <c r="BH254" i="1"/>
  <c r="BI254" i="1"/>
  <c r="BJ254" i="1"/>
  <c r="BF254" i="1"/>
  <c r="BE254" i="1"/>
  <c r="BD254" i="1"/>
  <c r="AW254" i="1"/>
  <c r="R254" i="1"/>
  <c r="U260" i="1" s="1"/>
  <c r="V254" i="1"/>
  <c r="W254" i="1"/>
  <c r="X254" i="1"/>
  <c r="Y254" i="1"/>
  <c r="N254" i="1"/>
  <c r="S255" i="1" s="1"/>
  <c r="O254" i="1"/>
  <c r="T254" i="1" l="1"/>
  <c r="AI253" i="1"/>
  <c r="AJ253" i="1"/>
  <c r="AK253" i="1"/>
  <c r="M253" i="1"/>
  <c r="BG253" i="1" l="1"/>
  <c r="BH253" i="1"/>
  <c r="BI253" i="1"/>
  <c r="BJ253" i="1"/>
  <c r="BF253" i="1"/>
  <c r="BE253" i="1"/>
  <c r="BD253" i="1"/>
  <c r="AW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G252" i="1"/>
  <c r="BH252" i="1"/>
  <c r="BI252" i="1"/>
  <c r="BJ252" i="1"/>
  <c r="BF252" i="1"/>
  <c r="BE252" i="1"/>
  <c r="BD252" i="1"/>
  <c r="AW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G251" i="1"/>
  <c r="BH251" i="1"/>
  <c r="BI251" i="1"/>
  <c r="BJ251" i="1"/>
  <c r="BF251" i="1"/>
  <c r="BE251" i="1"/>
  <c r="BD251" i="1"/>
  <c r="AW251" i="1"/>
  <c r="R251" i="1"/>
  <c r="V251" i="1"/>
  <c r="W251" i="1"/>
  <c r="X251" i="1" s="1"/>
  <c r="Y251" i="1"/>
  <c r="N251" i="1"/>
  <c r="S252" i="1" s="1"/>
  <c r="O251" i="1"/>
  <c r="U257" i="1" l="1"/>
  <c r="T251" i="1"/>
  <c r="BG250" i="1"/>
  <c r="BH250" i="1"/>
  <c r="BI250" i="1"/>
  <c r="BJ250" i="1"/>
  <c r="BF250" i="1"/>
  <c r="BE250" i="1"/>
  <c r="BD250" i="1"/>
  <c r="AW250" i="1"/>
  <c r="R250" i="1"/>
  <c r="T250" i="1"/>
  <c r="V250" i="1"/>
  <c r="W250" i="1"/>
  <c r="X250" i="1"/>
  <c r="Y250" i="1"/>
  <c r="N250" i="1"/>
  <c r="S251" i="1" s="1"/>
  <c r="O250" i="1"/>
  <c r="U256" i="1" l="1"/>
  <c r="AI249" i="1"/>
  <c r="AJ249" i="1"/>
  <c r="AK249" i="1"/>
  <c r="M249" i="1"/>
  <c r="BG249" i="1" l="1"/>
  <c r="BH249" i="1"/>
  <c r="BI249" i="1"/>
  <c r="BJ249" i="1"/>
  <c r="BF249" i="1"/>
  <c r="BD249" i="1"/>
  <c r="BE249" i="1"/>
  <c r="AW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G248" i="1" l="1"/>
  <c r="BH248" i="1"/>
  <c r="BI248" i="1"/>
  <c r="BJ248" i="1"/>
  <c r="BF248" i="1"/>
  <c r="BE248" i="1"/>
  <c r="BD248" i="1"/>
  <c r="AW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G247" i="1" l="1"/>
  <c r="BH247" i="1"/>
  <c r="BI247" i="1"/>
  <c r="BJ247" i="1"/>
  <c r="BF247" i="1"/>
  <c r="BE247" i="1"/>
  <c r="BD247" i="1"/>
  <c r="AW247" i="1"/>
  <c r="R247" i="1"/>
  <c r="V247" i="1"/>
  <c r="W247" i="1"/>
  <c r="X247" i="1"/>
  <c r="Y247" i="1"/>
  <c r="N247" i="1"/>
  <c r="S248" i="1" s="1"/>
  <c r="O247" i="1"/>
  <c r="T247" i="1" l="1"/>
  <c r="U253" i="1"/>
  <c r="BG246" i="1"/>
  <c r="BH246" i="1"/>
  <c r="BI246" i="1"/>
  <c r="BJ246" i="1"/>
  <c r="BF246" i="1"/>
  <c r="BE246" i="1"/>
  <c r="BD246" i="1"/>
  <c r="AW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G245" i="1" l="1"/>
  <c r="BH245" i="1"/>
  <c r="BI245" i="1"/>
  <c r="BJ245" i="1"/>
  <c r="BF245" i="1"/>
  <c r="BE245" i="1"/>
  <c r="BD245" i="1"/>
  <c r="AW245" i="1"/>
  <c r="R245" i="1"/>
  <c r="T245" i="1"/>
  <c r="V245" i="1"/>
  <c r="W245" i="1"/>
  <c r="X245" i="1"/>
  <c r="Y245" i="1"/>
  <c r="N245" i="1"/>
  <c r="S246" i="1" s="1"/>
  <c r="O245" i="1"/>
  <c r="U251" i="1" l="1"/>
  <c r="AI244" i="1"/>
  <c r="AJ244" i="1"/>
  <c r="AK244" i="1"/>
  <c r="M244" i="1"/>
  <c r="BG244" i="1" l="1"/>
  <c r="BH244" i="1"/>
  <c r="BI244" i="1"/>
  <c r="BJ244" i="1"/>
  <c r="BF244" i="1"/>
  <c r="BE244" i="1"/>
  <c r="BD244" i="1"/>
  <c r="AW244" i="1"/>
  <c r="R244" i="1"/>
  <c r="V244" i="1"/>
  <c r="W244" i="1"/>
  <c r="X244" i="1" s="1"/>
  <c r="Y244" i="1"/>
  <c r="N244" i="1"/>
  <c r="S245" i="1" s="1"/>
  <c r="O244" i="1"/>
  <c r="T244" i="1" l="1"/>
  <c r="U250" i="1"/>
  <c r="BH236" i="1"/>
  <c r="BH237" i="1"/>
  <c r="BH238" i="1"/>
  <c r="BH239" i="1"/>
  <c r="BH240" i="1"/>
  <c r="BH241" i="1"/>
  <c r="BH242" i="1"/>
  <c r="BH243" i="1"/>
  <c r="BG236" i="1"/>
  <c r="BG237" i="1"/>
  <c r="BG238" i="1"/>
  <c r="BG239" i="1"/>
  <c r="BG240" i="1"/>
  <c r="BG241" i="1"/>
  <c r="BG242" i="1"/>
  <c r="BG243" i="1"/>
  <c r="AI243" i="1"/>
  <c r="AJ243" i="1"/>
  <c r="AK243" i="1"/>
  <c r="M243" i="1"/>
  <c r="BI243" i="1" l="1"/>
  <c r="BJ243" i="1"/>
  <c r="BF243" i="1"/>
  <c r="BE243" i="1"/>
  <c r="BD243" i="1"/>
  <c r="AW243" i="1"/>
  <c r="R243" i="1"/>
  <c r="V243" i="1"/>
  <c r="W243" i="1"/>
  <c r="X243" i="1"/>
  <c r="Y243" i="1"/>
  <c r="N243" i="1"/>
  <c r="S244" i="1" s="1"/>
  <c r="O243" i="1"/>
  <c r="T243" i="1" l="1"/>
  <c r="U249" i="1"/>
  <c r="BI242" i="1"/>
  <c r="BJ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F242" i="1" l="1"/>
  <c r="BE242" i="1"/>
  <c r="BD242" i="1"/>
  <c r="AW242" i="1"/>
  <c r="R242" i="1"/>
  <c r="V242" i="1"/>
  <c r="W242" i="1"/>
  <c r="X242" i="1"/>
  <c r="Y242" i="1"/>
  <c r="N242" i="1"/>
  <c r="S243" i="1" s="1"/>
  <c r="O242" i="1"/>
  <c r="T242" i="1" l="1"/>
  <c r="U248" i="1"/>
  <c r="BI241" i="1"/>
  <c r="BJ241" i="1"/>
  <c r="BF241" i="1"/>
  <c r="BE241" i="1"/>
  <c r="BD241" i="1"/>
  <c r="AW241" i="1"/>
  <c r="R241" i="1"/>
  <c r="V241" i="1"/>
  <c r="W241" i="1"/>
  <c r="X241" i="1" s="1"/>
  <c r="Y241" i="1"/>
  <c r="N241" i="1"/>
  <c r="S242" i="1" s="1"/>
  <c r="O241" i="1"/>
  <c r="T241" i="1" l="1"/>
  <c r="U247" i="1"/>
  <c r="BI236" i="1"/>
  <c r="BJ236" i="1"/>
  <c r="BI237" i="1"/>
  <c r="BJ237" i="1"/>
  <c r="BI238" i="1"/>
  <c r="BJ238" i="1"/>
  <c r="BI239" i="1"/>
  <c r="BJ239" i="1"/>
  <c r="BJ240" i="1"/>
  <c r="BI240" i="1"/>
  <c r="BF240" i="1"/>
  <c r="BE240" i="1"/>
  <c r="BD240" i="1" l="1"/>
  <c r="AW240" i="1"/>
  <c r="R240" i="1"/>
  <c r="V240" i="1"/>
  <c r="W240" i="1"/>
  <c r="X240" i="1" s="1"/>
  <c r="Y240" i="1"/>
  <c r="N240" i="1"/>
  <c r="S241" i="1" s="1"/>
  <c r="O240" i="1"/>
  <c r="T240" i="1" l="1"/>
  <c r="U246" i="1"/>
  <c r="BF239" i="1"/>
  <c r="BE239" i="1"/>
  <c r="BD239" i="1"/>
  <c r="AW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D238" i="1" l="1"/>
  <c r="BE238" i="1"/>
  <c r="BF238" i="1"/>
  <c r="AW238" i="1"/>
  <c r="R238" i="1"/>
  <c r="V238" i="1"/>
  <c r="T238" i="1" s="1"/>
  <c r="W238" i="1"/>
  <c r="X238" i="1" s="1"/>
  <c r="Y238" i="1"/>
  <c r="N238" i="1"/>
  <c r="S239" i="1" s="1"/>
  <c r="O238" i="1"/>
  <c r="U244" i="1" l="1"/>
  <c r="AI237" i="1"/>
  <c r="AJ237" i="1"/>
  <c r="AK237" i="1"/>
  <c r="M237" i="1"/>
  <c r="BD237" i="1" l="1"/>
  <c r="BE237" i="1"/>
  <c r="BF237" i="1"/>
  <c r="AW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D236" i="1" l="1"/>
  <c r="BE236" i="1"/>
  <c r="BF236" i="1"/>
  <c r="AW236" i="1"/>
  <c r="R236" i="1"/>
  <c r="V236" i="1"/>
  <c r="T236" i="1" s="1"/>
  <c r="W236" i="1"/>
  <c r="X236" i="1" s="1"/>
  <c r="Y236" i="1"/>
  <c r="N236" i="1"/>
  <c r="S237" i="1" s="1"/>
  <c r="O236" i="1"/>
  <c r="U242" i="1" l="1"/>
  <c r="BF235" i="1"/>
  <c r="BE235" i="1"/>
  <c r="BD235" i="1"/>
  <c r="AI235" i="1" l="1"/>
  <c r="AJ235" i="1"/>
  <c r="AK235" i="1"/>
  <c r="M235" i="1"/>
  <c r="AW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W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W233" i="1" l="1"/>
  <c r="R233" i="1"/>
  <c r="V233" i="1"/>
  <c r="W233" i="1"/>
  <c r="X233" i="1"/>
  <c r="Y233" i="1"/>
  <c r="N233" i="1"/>
  <c r="S234" i="1" s="1"/>
  <c r="O233" i="1"/>
  <c r="T233" i="1" l="1"/>
  <c r="U239" i="1"/>
  <c r="M232" i="1"/>
  <c r="AI232" i="1"/>
  <c r="AJ232" i="1"/>
  <c r="AK232" i="1"/>
  <c r="AW232" i="1" l="1"/>
  <c r="R232" i="1"/>
  <c r="V232" i="1"/>
  <c r="T232" i="1" s="1"/>
  <c r="W232" i="1"/>
  <c r="X232" i="1" s="1"/>
  <c r="Y232" i="1"/>
  <c r="N232" i="1"/>
  <c r="S233" i="1" s="1"/>
  <c r="O232" i="1"/>
  <c r="U238" i="1" l="1"/>
  <c r="AW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T210" i="1" s="1"/>
  <c r="W210" i="1"/>
  <c r="X210" i="1" s="1"/>
  <c r="Y210" i="1"/>
  <c r="U216" i="1" l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U211" i="1" s="1"/>
  <c r="V205" i="1"/>
  <c r="W205" i="1"/>
  <c r="X205" i="1" s="1"/>
  <c r="Y205" i="1"/>
  <c r="N205" i="1"/>
  <c r="S206" i="1" s="1"/>
  <c r="O205" i="1"/>
  <c r="T205" i="1" l="1"/>
  <c r="AI204" i="1"/>
  <c r="AJ204" i="1"/>
  <c r="AK204" i="1"/>
  <c r="M204" i="1"/>
  <c r="R204" i="1" l="1"/>
  <c r="V204" i="1"/>
  <c r="T204" i="1" s="1"/>
  <c r="W204" i="1"/>
  <c r="X204" i="1" s="1"/>
  <c r="Y204" i="1"/>
  <c r="N204" i="1"/>
  <c r="S205" i="1" s="1"/>
  <c r="O204" i="1"/>
  <c r="U210" i="1" l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T189" i="1" s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U196" i="1" l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T186" i="1" s="1"/>
  <c r="W186" i="1"/>
  <c r="X186" i="1" s="1"/>
  <c r="Y186" i="1"/>
  <c r="AI186" i="1"/>
  <c r="AJ186" i="1"/>
  <c r="AK186" i="1"/>
  <c r="M186" i="1"/>
  <c r="N186" i="1"/>
  <c r="S187" i="1" s="1"/>
  <c r="O186" i="1"/>
  <c r="U192" i="1" l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S162" i="1" s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T161" i="1" l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T135" i="1" s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T134" i="1" s="1"/>
  <c r="AJ134" i="1"/>
  <c r="AK134" i="1"/>
  <c r="M134" i="1"/>
  <c r="N134" i="1"/>
  <c r="S135" i="1" s="1"/>
  <c r="O134" i="1"/>
  <c r="T134" i="1" l="1"/>
  <c r="U140" i="1"/>
  <c r="R133" i="1"/>
  <c r="T133" i="1" s="1"/>
  <c r="V133" i="1"/>
  <c r="W133" i="1"/>
  <c r="X133" i="1" s="1"/>
  <c r="Y133" i="1"/>
  <c r="AI133" i="1"/>
  <c r="AT133" i="1" s="1"/>
  <c r="AJ133" i="1"/>
  <c r="AK133" i="1"/>
  <c r="M133" i="1"/>
  <c r="N133" i="1"/>
  <c r="S134" i="1" s="1"/>
  <c r="O133" i="1"/>
  <c r="R132" i="1"/>
  <c r="T132" i="1" s="1"/>
  <c r="V132" i="1"/>
  <c r="W132" i="1"/>
  <c r="X132" i="1" s="1"/>
  <c r="Y132" i="1"/>
  <c r="AI132" i="1"/>
  <c r="AT132" i="1" s="1"/>
  <c r="AJ132" i="1"/>
  <c r="AK132" i="1"/>
  <c r="M132" i="1"/>
  <c r="N132" i="1"/>
  <c r="S133" i="1" s="1"/>
  <c r="O132" i="1"/>
  <c r="R131" i="1"/>
  <c r="V131" i="1"/>
  <c r="W131" i="1"/>
  <c r="X131" i="1" s="1"/>
  <c r="Y131" i="1"/>
  <c r="AI131" i="1"/>
  <c r="AT131" i="1" s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T130" i="1" s="1"/>
  <c r="AJ130" i="1"/>
  <c r="AK130" i="1"/>
  <c r="N130" i="1"/>
  <c r="O130" i="1"/>
  <c r="R129" i="1"/>
  <c r="V129" i="1"/>
  <c r="W129" i="1"/>
  <c r="X129" i="1" s="1"/>
  <c r="Y129" i="1"/>
  <c r="AI129" i="1"/>
  <c r="AT129" i="1" s="1"/>
  <c r="AJ129" i="1"/>
  <c r="AK129" i="1"/>
  <c r="N129" i="1"/>
  <c r="O129" i="1"/>
  <c r="R128" i="1"/>
  <c r="V128" i="1"/>
  <c r="W128" i="1"/>
  <c r="X128" i="1" s="1"/>
  <c r="Y128" i="1"/>
  <c r="AI128" i="1"/>
  <c r="AT128" i="1" s="1"/>
  <c r="AJ128" i="1"/>
  <c r="AK128" i="1"/>
  <c r="N128" i="1"/>
  <c r="O128" i="1"/>
  <c r="R127" i="1"/>
  <c r="V127" i="1"/>
  <c r="W127" i="1"/>
  <c r="X127" i="1" s="1"/>
  <c r="Y127" i="1"/>
  <c r="AI127" i="1"/>
  <c r="AT127" i="1" s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T126" i="1" s="1"/>
  <c r="AJ126" i="1"/>
  <c r="AK126" i="1"/>
  <c r="N126" i="1"/>
  <c r="O126" i="1"/>
  <c r="R125" i="1"/>
  <c r="V125" i="1"/>
  <c r="C114" i="4" s="1"/>
  <c r="W125" i="1"/>
  <c r="X125" i="1" s="1"/>
  <c r="Y125" i="1"/>
  <c r="AI125" i="1"/>
  <c r="AT125" i="1" s="1"/>
  <c r="AJ125" i="1"/>
  <c r="AK125" i="1"/>
  <c r="N125" i="1"/>
  <c r="O125" i="1"/>
  <c r="R124" i="1"/>
  <c r="V124" i="1"/>
  <c r="C113" i="4" s="1"/>
  <c r="W124" i="1"/>
  <c r="X124" i="1" s="1"/>
  <c r="Y124" i="1"/>
  <c r="AI124" i="1"/>
  <c r="AT124" i="1" s="1"/>
  <c r="AJ124" i="1"/>
  <c r="AK124" i="1"/>
  <c r="N124" i="1"/>
  <c r="O124" i="1"/>
  <c r="T128" i="1" l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T123" i="1" s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T122" i="1" s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T121" i="1" s="1"/>
  <c r="AJ121" i="1"/>
  <c r="AK121" i="1"/>
  <c r="N121" i="1"/>
  <c r="O121" i="1"/>
  <c r="R120" i="1"/>
  <c r="V120" i="1"/>
  <c r="C109" i="4" s="1"/>
  <c r="W120" i="1"/>
  <c r="X120" i="1" s="1"/>
  <c r="Y120" i="1"/>
  <c r="AI120" i="1"/>
  <c r="AT120" i="1" s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T119" i="1" s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AT118" i="1" s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  <c r="A242" i="1" l="1"/>
  <c r="AS241" i="1"/>
  <c r="AT241" i="1" s="1"/>
  <c r="A243" i="1" l="1"/>
  <c r="AS242" i="1"/>
  <c r="AT242" i="1" s="1"/>
  <c r="A244" i="1" l="1"/>
  <c r="AS243" i="1"/>
  <c r="AT243" i="1" s="1"/>
  <c r="A245" i="1" l="1"/>
  <c r="AS244" i="1"/>
  <c r="AT244" i="1" s="1"/>
  <c r="A246" i="1" l="1"/>
  <c r="AS245" i="1"/>
  <c r="AT245" i="1" s="1"/>
  <c r="AS246" i="1" l="1"/>
  <c r="AT246" i="1" s="1"/>
  <c r="A247" i="1"/>
  <c r="AS247" i="1" l="1"/>
  <c r="AT247" i="1" s="1"/>
  <c r="A248" i="1"/>
  <c r="A249" i="1" l="1"/>
  <c r="AS248" i="1"/>
  <c r="AT248" i="1" s="1"/>
  <c r="A250" i="1" l="1"/>
  <c r="AS249" i="1"/>
  <c r="AT249" i="1" s="1"/>
  <c r="AS250" i="1" l="1"/>
  <c r="AT250" i="1" s="1"/>
  <c r="A251" i="1"/>
  <c r="AS251" i="1" l="1"/>
  <c r="AT251" i="1" s="1"/>
  <c r="A252" i="1"/>
  <c r="A253" i="1" l="1"/>
  <c r="AS252" i="1"/>
  <c r="AT252" i="1" s="1"/>
  <c r="A254" i="1" l="1"/>
  <c r="AS253" i="1"/>
  <c r="AT253" i="1" s="1"/>
  <c r="A255" i="1" l="1"/>
  <c r="AS254" i="1"/>
  <c r="AT254" i="1" s="1"/>
  <c r="AS255" i="1" l="1"/>
  <c r="AT255" i="1" s="1"/>
  <c r="A256" i="1"/>
  <c r="AS256" i="1" l="1"/>
  <c r="AT256" i="1" s="1"/>
  <c r="A257" i="1"/>
  <c r="AS257" i="1" s="1"/>
  <c r="AT257" i="1" s="1"/>
  <c r="A258" i="1" l="1"/>
  <c r="A259" i="1" l="1"/>
  <c r="AS258" i="1"/>
  <c r="AT258" i="1" s="1"/>
  <c r="A260" i="1" l="1"/>
  <c r="AS259" i="1"/>
  <c r="AT259" i="1" s="1"/>
  <c r="AS260" i="1" l="1"/>
  <c r="AT260" i="1" s="1"/>
  <c r="A261" i="1"/>
  <c r="AS261" i="1" l="1"/>
  <c r="AT261" i="1" s="1"/>
  <c r="A262" i="1"/>
  <c r="AS262" i="1" l="1"/>
  <c r="AT262" i="1" s="1"/>
  <c r="A263" i="1"/>
  <c r="A264" i="1" l="1"/>
  <c r="AS263" i="1"/>
  <c r="AT263" i="1" s="1"/>
  <c r="AS264" i="1" l="1"/>
  <c r="AT264" i="1" s="1"/>
  <c r="A265" i="1"/>
  <c r="A266" i="1" l="1"/>
  <c r="A267" i="1" s="1"/>
  <c r="A268" i="1" s="1"/>
  <c r="AS265" i="1"/>
  <c r="AT265" i="1" s="1"/>
</calcChain>
</file>

<file path=xl/sharedStrings.xml><?xml version="1.0" encoding="utf-8"?>
<sst xmlns="http://schemas.openxmlformats.org/spreadsheetml/2006/main" count="478" uniqueCount="446">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</sst>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268"/>
  <sheetViews>
    <sheetView tabSelected="1" zoomScale="112" zoomScaleNormal="112" workbookViewId="0">
      <pane xSplit="1" ySplit="1" topLeftCell="BN257" activePane="bottomRight" state="frozen"/>
      <selection pane="topRight" activeCell="B1" sqref="B1"/>
      <selection pane="bottomLeft" activeCell="A2" sqref="A2"/>
      <selection pane="bottomRight" activeCell="BS268" sqref="BS26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45" width="8.7265625" customWidth="1"/>
    <col min="47" max="63" width="0" hidden="1" customWidth="1"/>
  </cols>
  <sheetData>
    <row r="1" spans="1:82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398</v>
      </c>
      <c r="BH1" t="s">
        <v>399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443</v>
      </c>
      <c r="BO1" t="s">
        <v>443</v>
      </c>
      <c r="BP1" t="s">
        <v>243</v>
      </c>
      <c r="BQ1" t="s">
        <v>444</v>
      </c>
      <c r="BR1" t="s">
        <v>445</v>
      </c>
      <c r="BS1" t="str">
        <f>"Bremer "&amp;BN1</f>
        <v>Bremer Total Tests</v>
      </c>
      <c r="BT1" t="str">
        <f>"Bremer "&amp;BP1</f>
        <v>Bremer Individuals Tested</v>
      </c>
      <c r="BU1" t="str">
        <f>"Bremer "&amp;BQ1</f>
        <v>Bremer Positive Tests</v>
      </c>
      <c r="BV1" t="str">
        <f>"Bremer "&amp;BR1</f>
        <v>Bremer Individuals Postive</v>
      </c>
      <c r="BW1" t="str">
        <f>"Butler "&amp;BP1</f>
        <v>Butler Individuals Tested</v>
      </c>
      <c r="BX1" t="str">
        <f>"Butler "&amp;BQ1</f>
        <v>Butler Positive Tests</v>
      </c>
      <c r="BY1" t="str">
        <f>"Butler "&amp;BR1</f>
        <v>Butler Individuals Postive</v>
      </c>
      <c r="BZ1" t="e">
        <f>"Butler "&amp;#REF!</f>
        <v>#REF!</v>
      </c>
      <c r="CA1" t="str">
        <f>"Black Hawk "&amp;BN1</f>
        <v>Black Hawk Total Tests</v>
      </c>
      <c r="CB1" t="str">
        <f t="shared" ref="CB1:CD1" si="0">"Black Hawk "&amp;BP1</f>
        <v>Black Hawk Individuals Tested</v>
      </c>
      <c r="CC1" t="str">
        <f t="shared" si="0"/>
        <v>Black Hawk Positive Tests</v>
      </c>
      <c r="CD1" t="str">
        <f t="shared" si="0"/>
        <v>Black Hawk Individuals Postive</v>
      </c>
    </row>
    <row r="2" spans="1:82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2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2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2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2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2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2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2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2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2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2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2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2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2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2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  <c r="AT118">
        <f t="shared" ref="AT118:AT149" si="26">AI118-AS118</f>
        <v>26</v>
      </c>
    </row>
    <row r="119" spans="1:46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  <c r="AT119">
        <f t="shared" si="26"/>
        <v>30</v>
      </c>
    </row>
    <row r="120" spans="1:46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  <c r="AT120">
        <f t="shared" si="26"/>
        <v>30</v>
      </c>
    </row>
    <row r="121" spans="1:46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  <c r="AT121">
        <f t="shared" si="26"/>
        <v>30</v>
      </c>
    </row>
    <row r="122" spans="1:46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  <c r="AT122">
        <f t="shared" si="26"/>
        <v>39</v>
      </c>
    </row>
    <row r="123" spans="1:46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  <c r="AT123">
        <f t="shared" si="26"/>
        <v>45</v>
      </c>
    </row>
    <row r="124" spans="1:46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  <c r="AT124">
        <f t="shared" si="26"/>
        <v>45</v>
      </c>
    </row>
    <row r="125" spans="1:46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  <c r="AT125">
        <f t="shared" si="26"/>
        <v>49</v>
      </c>
    </row>
    <row r="126" spans="1:46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  <c r="AT126">
        <f t="shared" si="26"/>
        <v>49</v>
      </c>
    </row>
    <row r="127" spans="1:46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  <c r="AT127">
        <f t="shared" si="26"/>
        <v>54</v>
      </c>
    </row>
    <row r="128" spans="1:46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  <c r="AT128">
        <f t="shared" si="26"/>
        <v>57</v>
      </c>
    </row>
    <row r="129" spans="1:46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  <c r="AT129">
        <f t="shared" si="26"/>
        <v>65</v>
      </c>
    </row>
    <row r="130" spans="1:46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  <c r="AT130">
        <f t="shared" si="26"/>
        <v>68</v>
      </c>
    </row>
    <row r="131" spans="1:46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  <c r="AT131">
        <f t="shared" si="26"/>
        <v>77</v>
      </c>
    </row>
    <row r="132" spans="1:46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  <c r="AT132">
        <f t="shared" si="26"/>
        <v>80</v>
      </c>
    </row>
    <row r="133" spans="1:46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  <c r="AT133">
        <f t="shared" si="26"/>
        <v>78</v>
      </c>
    </row>
    <row r="134" spans="1:46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  <c r="AT134">
        <f t="shared" si="26"/>
        <v>80</v>
      </c>
    </row>
    <row r="135" spans="1:46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  <c r="AT135">
        <f t="shared" si="26"/>
        <v>79</v>
      </c>
    </row>
    <row r="136" spans="1:46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  <c r="AS136">
        <f>COUNTIF('Wartburg Positive Tests'!G:G,"&lt;="&amp;covid19!A136)-COUNTIF('Wartburg Positive Tests'!H:H,"&lt;="&amp;covid19!A136)</f>
        <v>1</v>
      </c>
      <c r="AT136">
        <f t="shared" si="26"/>
        <v>79</v>
      </c>
    </row>
    <row r="137" spans="1:46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  <c r="AS137">
        <f>COUNTIF('Wartburg Positive Tests'!G:G,"&lt;="&amp;covid19!A137)-COUNTIF('Wartburg Positive Tests'!H:H,"&lt;="&amp;covid19!A137)</f>
        <v>1</v>
      </c>
      <c r="AT137">
        <f t="shared" si="26"/>
        <v>83</v>
      </c>
    </row>
    <row r="138" spans="1:46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  <c r="AS138">
        <f>COUNTIF('Wartburg Positive Tests'!G:G,"&lt;="&amp;covid19!A138)-COUNTIF('Wartburg Positive Tests'!H:H,"&lt;="&amp;covid19!A138)</f>
        <v>2</v>
      </c>
      <c r="AT138">
        <f t="shared" si="26"/>
        <v>83</v>
      </c>
    </row>
    <row r="139" spans="1:46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  <c r="AS139">
        <f>COUNTIF('Wartburg Positive Tests'!G:G,"&lt;="&amp;covid19!A139)-COUNTIF('Wartburg Positive Tests'!H:H,"&lt;="&amp;covid19!A139)</f>
        <v>2</v>
      </c>
      <c r="AT139">
        <f t="shared" si="26"/>
        <v>87</v>
      </c>
    </row>
    <row r="140" spans="1:46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  <c r="AS140">
        <f>COUNTIF('Wartburg Positive Tests'!G:G,"&lt;="&amp;covid19!A140)-COUNTIF('Wartburg Positive Tests'!H:H,"&lt;="&amp;covid19!A140)</f>
        <v>2</v>
      </c>
      <c r="AT140">
        <f t="shared" si="26"/>
        <v>86</v>
      </c>
    </row>
    <row r="141" spans="1:46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  <c r="AS141">
        <f>COUNTIF('Wartburg Positive Tests'!G:G,"&lt;="&amp;covid19!A141)-COUNTIF('Wartburg Positive Tests'!H:H,"&lt;="&amp;covid19!A141)</f>
        <v>2</v>
      </c>
      <c r="AT141">
        <f t="shared" si="26"/>
        <v>87</v>
      </c>
    </row>
    <row r="142" spans="1:46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  <c r="AS142">
        <f>COUNTIF('Wartburg Positive Tests'!G:G,"&lt;="&amp;covid19!A142)-COUNTIF('Wartburg Positive Tests'!H:H,"&lt;="&amp;covid19!A142)</f>
        <v>2</v>
      </c>
      <c r="AT142">
        <f t="shared" si="26"/>
        <v>81</v>
      </c>
    </row>
    <row r="143" spans="1:46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  <c r="AS143">
        <f>COUNTIF('Wartburg Positive Tests'!G:G,"&lt;="&amp;covid19!A143)-COUNTIF('Wartburg Positive Tests'!H:H,"&lt;="&amp;covid19!A143)</f>
        <v>2</v>
      </c>
      <c r="AT143">
        <f t="shared" si="26"/>
        <v>84</v>
      </c>
    </row>
    <row r="144" spans="1:46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  <c r="AS144">
        <f>COUNTIF('Wartburg Positive Tests'!G:G,"&lt;="&amp;covid19!A144)-COUNTIF('Wartburg Positive Tests'!H:H,"&lt;="&amp;covid19!A144)</f>
        <v>2</v>
      </c>
      <c r="AT144">
        <f t="shared" si="26"/>
        <v>89</v>
      </c>
    </row>
    <row r="145" spans="1:46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  <c r="AS145">
        <f>COUNTIF('Wartburg Positive Tests'!G:G,"&lt;="&amp;covid19!A145)-COUNTIF('Wartburg Positive Tests'!H:H,"&lt;="&amp;covid19!A145)</f>
        <v>2</v>
      </c>
      <c r="AT145">
        <f t="shared" si="26"/>
        <v>95</v>
      </c>
    </row>
    <row r="146" spans="1:46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  <c r="AS146">
        <f>COUNTIF('Wartburg Positive Tests'!G:G,"&lt;="&amp;covid19!A146)-COUNTIF('Wartburg Positive Tests'!H:H,"&lt;="&amp;covid19!A146)</f>
        <v>2</v>
      </c>
      <c r="AT146">
        <f t="shared" si="26"/>
        <v>106</v>
      </c>
    </row>
    <row r="147" spans="1:46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  <c r="AS147">
        <f>COUNTIF('Wartburg Positive Tests'!G:G,"&lt;="&amp;covid19!A147)-COUNTIF('Wartburg Positive Tests'!H:H,"&lt;="&amp;covid19!A147)</f>
        <v>3</v>
      </c>
      <c r="AT147">
        <f t="shared" si="26"/>
        <v>103</v>
      </c>
    </row>
    <row r="148" spans="1:46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26"/>
        <v>102</v>
      </c>
    </row>
    <row r="149" spans="1:46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26"/>
        <v>101</v>
      </c>
    </row>
    <row r="150" spans="1:46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  <c r="AS150">
        <f>COUNTIF('Wartburg Positive Tests'!G:G,"&lt;="&amp;covid19!A150)-COUNTIF('Wartburg Positive Tests'!H:H,"&lt;="&amp;covid19!A150)</f>
        <v>2</v>
      </c>
      <c r="AT150">
        <f t="shared" ref="AT150:AT181" si="42">AI150-AS150</f>
        <v>99</v>
      </c>
    </row>
    <row r="151" spans="1:46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2"/>
        <v>84</v>
      </c>
    </row>
    <row r="152" spans="1:46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2"/>
        <v>86</v>
      </c>
    </row>
    <row r="153" spans="1:46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  <c r="AS153">
        <f>COUNTIF('Wartburg Positive Tests'!G:G,"&lt;="&amp;covid19!A153)-COUNTIF('Wartburg Positive Tests'!H:H,"&lt;="&amp;covid19!A153)</f>
        <v>17</v>
      </c>
      <c r="AT153">
        <f t="shared" si="42"/>
        <v>86</v>
      </c>
    </row>
    <row r="154" spans="1:46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2"/>
        <v>86</v>
      </c>
    </row>
    <row r="155" spans="1:46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1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  <c r="AS155">
        <f>COUNTIF('Wartburg Positive Tests'!G:G,"&lt;="&amp;covid19!A155)-COUNTIF('Wartburg Positive Tests'!H:H,"&lt;="&amp;covid19!A155)</f>
        <v>18</v>
      </c>
      <c r="AT155">
        <f t="shared" si="42"/>
        <v>82</v>
      </c>
    </row>
    <row r="156" spans="1:46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1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2"/>
        <v>78</v>
      </c>
    </row>
    <row r="157" spans="1:46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1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2"/>
        <v>78</v>
      </c>
    </row>
    <row r="158" spans="1:46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1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2"/>
        <v>79</v>
      </c>
    </row>
    <row r="159" spans="1:46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1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2"/>
        <v>75</v>
      </c>
    </row>
    <row r="160" spans="1:46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1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2"/>
        <v>80</v>
      </c>
    </row>
    <row r="161" spans="1:46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1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  <c r="AS161">
        <f>COUNTIF('Wartburg Positive Tests'!G:G,"&lt;="&amp;covid19!A161)-COUNTIF('Wartburg Positive Tests'!H:H,"&lt;="&amp;covid19!A161)</f>
        <v>17</v>
      </c>
      <c r="AT161">
        <f t="shared" si="42"/>
        <v>78</v>
      </c>
    </row>
    <row r="162" spans="1:46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1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  <c r="AS162">
        <f>COUNTIF('Wartburg Positive Tests'!G:G,"&lt;="&amp;covid19!A162)-COUNTIF('Wartburg Positive Tests'!H:H,"&lt;="&amp;covid19!A162)</f>
        <v>18</v>
      </c>
      <c r="AT162">
        <f t="shared" si="42"/>
        <v>77</v>
      </c>
    </row>
    <row r="163" spans="1:46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1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2"/>
        <v>72</v>
      </c>
    </row>
    <row r="164" spans="1:46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1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2"/>
        <v>74</v>
      </c>
    </row>
    <row r="165" spans="1:46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1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2"/>
        <v>79</v>
      </c>
    </row>
    <row r="166" spans="1:46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1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2"/>
        <v>76</v>
      </c>
    </row>
    <row r="167" spans="1:46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1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  <c r="AS167">
        <f>COUNTIF('Wartburg Positive Tests'!G:G,"&lt;="&amp;covid19!A167)-COUNTIF('Wartburg Positive Tests'!H:H,"&lt;="&amp;covid19!A167)</f>
        <v>20</v>
      </c>
      <c r="AT167">
        <f t="shared" si="42"/>
        <v>81</v>
      </c>
    </row>
    <row r="168" spans="1:46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1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2"/>
        <v>85</v>
      </c>
    </row>
    <row r="169" spans="1:46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1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2"/>
        <v>128</v>
      </c>
    </row>
    <row r="170" spans="1:46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1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2"/>
        <v>132</v>
      </c>
    </row>
    <row r="171" spans="1:46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1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2"/>
        <v>131</v>
      </c>
    </row>
    <row r="172" spans="1:46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1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2"/>
        <v>134</v>
      </c>
    </row>
    <row r="173" spans="1:46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2"/>
        <v>137</v>
      </c>
    </row>
    <row r="174" spans="1:46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2"/>
        <v>135</v>
      </c>
    </row>
    <row r="175" spans="1:46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2"/>
        <v>128</v>
      </c>
    </row>
    <row r="176" spans="1:46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2"/>
        <v>127</v>
      </c>
    </row>
    <row r="177" spans="1:46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2"/>
        <v>127</v>
      </c>
    </row>
    <row r="178" spans="1:46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2"/>
        <v>128</v>
      </c>
    </row>
    <row r="179" spans="1:46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2"/>
        <v>137</v>
      </c>
    </row>
    <row r="180" spans="1:46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2"/>
        <v>125</v>
      </c>
    </row>
    <row r="181" spans="1:46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  <c r="AS181">
        <f>COUNTIF('Wartburg Positive Tests'!G:G,"&lt;="&amp;covid19!A181)-COUNTIF('Wartburg Positive Tests'!H:H,"&lt;="&amp;covid19!A181)</f>
        <v>48</v>
      </c>
      <c r="AT181">
        <f t="shared" si="42"/>
        <v>128</v>
      </c>
    </row>
    <row r="182" spans="1:46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ref="AT182:AT213" si="164">AI182-AS182</f>
        <v>117</v>
      </c>
    </row>
    <row r="183" spans="1:46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5">C183/B183</f>
        <v>0.10631644158797871</v>
      </c>
      <c r="R183">
        <f t="shared" ref="R183" si="166">C183-C182</f>
        <v>428</v>
      </c>
      <c r="S183">
        <f t="shared" ref="S183" si="167">N183-N182</f>
        <v>2898</v>
      </c>
      <c r="T183" s="8">
        <f t="shared" ref="T183" si="168">R183/V183</f>
        <v>0.12868310282621767</v>
      </c>
      <c r="U183" s="8">
        <f t="shared" ref="U183" si="169">SUM(R177:R183)/SUM(V177:V183)</f>
        <v>0.13525976942656087</v>
      </c>
      <c r="V183">
        <f t="shared" ref="V183" si="170">B183-B182</f>
        <v>3326</v>
      </c>
      <c r="W183">
        <f t="shared" ref="W183" si="171">C183-D183-E183</f>
        <v>19697</v>
      </c>
      <c r="X183" s="3">
        <f t="shared" ref="X183" si="172">F183/W183</f>
        <v>1.4418439356247145E-2</v>
      </c>
      <c r="Y183">
        <f t="shared" ref="Y183" si="173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4">Z183-AC183-AF183</f>
        <v>185</v>
      </c>
      <c r="AJ183">
        <f t="shared" ref="AJ183" si="175">AA183-AD183-AG183</f>
        <v>26</v>
      </c>
      <c r="AK183">
        <f t="shared" ref="AK183" si="176">AB183-AE183-AH183</f>
        <v>824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164"/>
        <v>122</v>
      </c>
    </row>
    <row r="184" spans="1:46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7">C184/B184</f>
        <v>0.10646927885519561</v>
      </c>
      <c r="R184">
        <f t="shared" ref="R184" si="178">C184-C183</f>
        <v>693</v>
      </c>
      <c r="S184">
        <f t="shared" ref="S184" si="179">N184-N183</f>
        <v>4801</v>
      </c>
      <c r="T184" s="8">
        <f t="shared" ref="T184" si="180">R184/V184</f>
        <v>0.1261376046596287</v>
      </c>
      <c r="U184" s="8">
        <f t="shared" ref="U184" si="181">SUM(R178:R184)/SUM(V178:V184)</f>
        <v>0.13325721287735323</v>
      </c>
      <c r="V184">
        <f t="shared" ref="V184" si="182">B184-B183</f>
        <v>5494</v>
      </c>
      <c r="W184">
        <f t="shared" ref="W184" si="183">C184-D184-E184</f>
        <v>19630</v>
      </c>
      <c r="X184" s="3">
        <f t="shared" ref="X184" si="184">F184/W184</f>
        <v>1.4824248599083037E-2</v>
      </c>
      <c r="Y184">
        <f t="shared" ref="Y184" si="185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6">Z184-AC184-AF184</f>
        <v>185</v>
      </c>
      <c r="AJ184">
        <f t="shared" ref="AJ184" si="187">AA184-AD184-AG184</f>
        <v>25</v>
      </c>
      <c r="AK184">
        <f t="shared" ref="AK184" si="188">AB184-AE184-AH184</f>
        <v>798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164"/>
        <v>123</v>
      </c>
    </row>
    <row r="185" spans="1:46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7"/>
        <v>0.10695372198730178</v>
      </c>
      <c r="R185">
        <f t="shared" ref="R185" si="189">C185-C184</f>
        <v>1107</v>
      </c>
      <c r="S185">
        <f t="shared" ref="S185" si="190">N185-N184</f>
        <v>6016</v>
      </c>
      <c r="T185" s="8">
        <f t="shared" ref="T185" si="191">R185/V185</f>
        <v>0.15541204548645235</v>
      </c>
      <c r="U185" s="8">
        <f t="shared" ref="U185" si="192">SUM(R179:R185)/SUM(V179:V185)</f>
        <v>0.13880126182965299</v>
      </c>
      <c r="V185">
        <f t="shared" ref="V185" si="193">B185-B184</f>
        <v>7123</v>
      </c>
      <c r="W185">
        <f t="shared" ref="W185" si="194">C185-D185-E185</f>
        <v>19994</v>
      </c>
      <c r="X185" s="3">
        <f t="shared" ref="X185" si="195">F185/W185</f>
        <v>1.3554066219865961E-2</v>
      </c>
      <c r="Y185">
        <f t="shared" ref="Y185" si="196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7">Z185-AC185-AF185</f>
        <v>189</v>
      </c>
      <c r="AJ185">
        <f t="shared" ref="AJ185" si="198">AA185-AD185-AG185</f>
        <v>26</v>
      </c>
      <c r="AK185">
        <f t="shared" ref="AK185" si="199">AB185-AE185-AH185</f>
        <v>792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164"/>
        <v>126</v>
      </c>
    </row>
    <row r="186" spans="1:46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7"/>
        <v>0.10755664796332158</v>
      </c>
      <c r="R186">
        <f t="shared" ref="R186" si="200">C186-C185</f>
        <v>1012</v>
      </c>
      <c r="S186">
        <f t="shared" ref="S186" si="201">N186-N185</f>
        <v>4363</v>
      </c>
      <c r="T186" s="8">
        <f t="shared" ref="T186" si="202">R186/V186</f>
        <v>0.18827906976744185</v>
      </c>
      <c r="U186" s="8">
        <f t="shared" ref="U186" si="203">SUM(R180:R186)/SUM(V180:V186)</f>
        <v>0.1449243943417701</v>
      </c>
      <c r="V186">
        <f t="shared" ref="V186" si="204">B186-B185</f>
        <v>5375</v>
      </c>
      <c r="W186">
        <f t="shared" ref="W186" si="205">C186-D186-E186</f>
        <v>20270</v>
      </c>
      <c r="X186" s="3">
        <f t="shared" ref="X186" si="206">F186/W186</f>
        <v>1.3862851504686729E-2</v>
      </c>
      <c r="Y186">
        <f t="shared" ref="Y186" si="207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8">Z186-AC186-AF186</f>
        <v>190</v>
      </c>
      <c r="AJ186">
        <f t="shared" ref="AJ186" si="209">AA186-AD186-AG186</f>
        <v>25</v>
      </c>
      <c r="AK186">
        <f t="shared" ref="AK186" si="210">AB186-AE186-AH186</f>
        <v>797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164"/>
        <v>127</v>
      </c>
    </row>
    <row r="187" spans="1:46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1">B187-C187</f>
        <v>653112</v>
      </c>
      <c r="O187" s="4">
        <f t="shared" ref="O187:O193" si="212">C187/B187</f>
        <v>0.10799592999037129</v>
      </c>
      <c r="R187">
        <f t="shared" ref="R187:R188" si="213">C187-C186</f>
        <v>1094</v>
      </c>
      <c r="S187">
        <f t="shared" ref="S187:S188" si="214">N187-N186</f>
        <v>6087</v>
      </c>
      <c r="T187" s="8">
        <f t="shared" ref="T187:T188" si="215">R187/V187</f>
        <v>0.15234646985099567</v>
      </c>
      <c r="U187" s="8">
        <f t="shared" ref="U187:U188" si="216">SUM(R181:R187)/SUM(V181:V187)</f>
        <v>0.14751150367588725</v>
      </c>
      <c r="V187">
        <f t="shared" ref="V187:V188" si="217">B187-B186</f>
        <v>7181</v>
      </c>
      <c r="W187">
        <f t="shared" ref="W187:W188" si="218">C187-D187-E187</f>
        <v>20582</v>
      </c>
      <c r="X187" s="3">
        <f t="shared" ref="X187:X188" si="219">F187/W187</f>
        <v>1.3701292391409971E-2</v>
      </c>
      <c r="Y187">
        <f t="shared" ref="Y187:Y188" si="220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1">Z187-AC187-AF187</f>
        <v>194</v>
      </c>
      <c r="AJ187">
        <f t="shared" ref="AJ187:AJ188" si="222">AA187-AD187-AG187</f>
        <v>24</v>
      </c>
      <c r="AK187">
        <f t="shared" ref="AK187:AK188" si="223">AB187-AE187-AH187</f>
        <v>794</v>
      </c>
      <c r="AS187">
        <f>COUNTIF('Wartburg Positive Tests'!G:G,"&lt;="&amp;covid19!A187)-COUNTIF('Wartburg Positive Tests'!H:H,"&lt;="&amp;covid19!A187)</f>
        <v>65</v>
      </c>
      <c r="AT187">
        <f t="shared" si="164"/>
        <v>129</v>
      </c>
    </row>
    <row r="188" spans="1:46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1"/>
        <v>657970</v>
      </c>
      <c r="O188" s="4">
        <f t="shared" si="212"/>
        <v>0.10841636415128343</v>
      </c>
      <c r="R188">
        <f t="shared" si="213"/>
        <v>936</v>
      </c>
      <c r="S188">
        <f t="shared" si="214"/>
        <v>4858</v>
      </c>
      <c r="T188" s="8">
        <f t="shared" si="215"/>
        <v>0.16154642733862618</v>
      </c>
      <c r="U188" s="8">
        <f t="shared" si="216"/>
        <v>0.15220578435292551</v>
      </c>
      <c r="V188">
        <f t="shared" si="217"/>
        <v>5794</v>
      </c>
      <c r="W188">
        <f t="shared" si="218"/>
        <v>21233</v>
      </c>
      <c r="X188" s="3">
        <f t="shared" si="219"/>
        <v>1.2668958696368859E-2</v>
      </c>
      <c r="Y188">
        <f t="shared" si="220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1"/>
        <v>198</v>
      </c>
      <c r="AJ188">
        <f t="shared" si="222"/>
        <v>24</v>
      </c>
      <c r="AK188">
        <f t="shared" si="223"/>
        <v>808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164"/>
        <v>133</v>
      </c>
    </row>
    <row r="189" spans="1:46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1"/>
        <v>660180</v>
      </c>
      <c r="O189" s="4">
        <f t="shared" si="212"/>
        <v>0.10865382668043826</v>
      </c>
      <c r="R189">
        <f t="shared" ref="R189:R190" si="224">C189-C188</f>
        <v>466</v>
      </c>
      <c r="S189">
        <f t="shared" ref="S189:S190" si="225">N189-N188</f>
        <v>2210</v>
      </c>
      <c r="T189" s="8">
        <f t="shared" ref="T189:T190" si="226">R189/V189</f>
        <v>0.1741405082212257</v>
      </c>
      <c r="U189" s="8">
        <f t="shared" ref="U189:U190" si="227">SUM(R183:R189)/SUM(V183:V189)</f>
        <v>0.15515702345208146</v>
      </c>
      <c r="V189">
        <f t="shared" ref="V189:V190" si="228">B189-B188</f>
        <v>2676</v>
      </c>
      <c r="W189">
        <f t="shared" ref="W189:W190" si="229">C189-D189-E189</f>
        <v>21395</v>
      </c>
      <c r="X189" s="3">
        <f t="shared" ref="X189:X190" si="230">F189/W189</f>
        <v>1.2666510867025006E-2</v>
      </c>
      <c r="Y189">
        <f t="shared" ref="Y189:Y190" si="231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2">Z189-AC189-AF189</f>
        <v>197</v>
      </c>
      <c r="AJ189">
        <f t="shared" ref="AJ189" si="233">AA189-AD189-AG189</f>
        <v>24</v>
      </c>
      <c r="AK189">
        <f t="shared" ref="AK189:AK190" si="234">AB189-AE189-AH189</f>
        <v>816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si="164"/>
        <v>132</v>
      </c>
    </row>
    <row r="190" spans="1:46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1"/>
        <v>663585</v>
      </c>
      <c r="O190" s="4">
        <f t="shared" si="212"/>
        <v>0.10888237142557872</v>
      </c>
      <c r="R190">
        <f t="shared" si="224"/>
        <v>606</v>
      </c>
      <c r="S190">
        <f t="shared" si="225"/>
        <v>3405</v>
      </c>
      <c r="T190" s="8">
        <f t="shared" si="226"/>
        <v>0.15108451757666416</v>
      </c>
      <c r="U190" s="8">
        <f t="shared" si="227"/>
        <v>0.15706166675519201</v>
      </c>
      <c r="V190">
        <f t="shared" si="228"/>
        <v>4011</v>
      </c>
      <c r="W190">
        <f t="shared" si="229"/>
        <v>20635</v>
      </c>
      <c r="X190" s="3">
        <f t="shared" si="230"/>
        <v>1.3811485340440998E-2</v>
      </c>
      <c r="Y190">
        <f t="shared" si="231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5">Z190-AC190-AF190</f>
        <v>196</v>
      </c>
      <c r="AJ190">
        <f t="shared" ref="AJ190" si="236">AA190-AD190-AG190</f>
        <v>26</v>
      </c>
      <c r="AK190">
        <f t="shared" si="234"/>
        <v>798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si="164"/>
        <v>131</v>
      </c>
    </row>
    <row r="191" spans="1:46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1"/>
        <v>668328</v>
      </c>
      <c r="O191" s="4">
        <f t="shared" si="212"/>
        <v>0.10904092934216034</v>
      </c>
      <c r="R191">
        <f t="shared" ref="R191:R192" si="237">C191-C190</f>
        <v>713</v>
      </c>
      <c r="S191">
        <f t="shared" ref="S191:S192" si="238">N191-N190</f>
        <v>4743</v>
      </c>
      <c r="T191" s="8">
        <f t="shared" ref="T191:T192" si="239">R191/V191</f>
        <v>0.13068181818181818</v>
      </c>
      <c r="U191" s="8">
        <f t="shared" ref="U191:U192" si="240">SUM(R185:R191)/SUM(V185:V191)</f>
        <v>0.15775202041684389</v>
      </c>
      <c r="V191">
        <f t="shared" ref="V191:V192" si="241">B191-B190</f>
        <v>5456</v>
      </c>
      <c r="W191">
        <f t="shared" ref="W191:W192" si="242">C191-D191-E191</f>
        <v>20216</v>
      </c>
      <c r="X191" s="3">
        <f t="shared" ref="X191:X192" si="243">F191/W191</f>
        <v>1.4889196675900277E-2</v>
      </c>
      <c r="Y191">
        <f t="shared" ref="Y191:Y192" si="244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5">Z191-AC191-AF191</f>
        <v>193</v>
      </c>
      <c r="AJ191">
        <f t="shared" ref="AJ191:AJ193" si="246">AA191-AD191-AG191</f>
        <v>24</v>
      </c>
      <c r="AK191">
        <f t="shared" ref="AK191:AK193" si="247">AB191-AE191-AH191</f>
        <v>770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si="164"/>
        <v>129</v>
      </c>
    </row>
    <row r="192" spans="1:46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8">-(J192-J191)+L192</f>
        <v>8</v>
      </c>
      <c r="N192" s="7">
        <f t="shared" si="211"/>
        <v>673969</v>
      </c>
      <c r="O192" s="4">
        <f t="shared" si="212"/>
        <v>0.10976307248896068</v>
      </c>
      <c r="R192">
        <f t="shared" si="237"/>
        <v>1304</v>
      </c>
      <c r="S192">
        <f t="shared" si="238"/>
        <v>5641</v>
      </c>
      <c r="T192" s="8">
        <f t="shared" si="239"/>
        <v>0.18776097912167028</v>
      </c>
      <c r="U192" s="8">
        <f t="shared" si="240"/>
        <v>0.16376408996207062</v>
      </c>
      <c r="V192">
        <f t="shared" si="241"/>
        <v>6945</v>
      </c>
      <c r="W192">
        <f t="shared" si="242"/>
        <v>20348</v>
      </c>
      <c r="X192" s="3">
        <f t="shared" si="243"/>
        <v>1.4989188126597209E-2</v>
      </c>
      <c r="Y192">
        <f t="shared" si="244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5"/>
        <v>185</v>
      </c>
      <c r="AJ192">
        <f t="shared" si="246"/>
        <v>24</v>
      </c>
      <c r="AK192">
        <f t="shared" si="247"/>
        <v>735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164"/>
        <v>114</v>
      </c>
    </row>
    <row r="193" spans="1:46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8"/>
        <v>11</v>
      </c>
      <c r="N193" s="7">
        <f t="shared" si="211"/>
        <v>679530</v>
      </c>
      <c r="O193" s="4">
        <f t="shared" si="212"/>
        <v>0.11020178344616272</v>
      </c>
      <c r="R193">
        <f t="shared" ref="R193" si="249">C193-C192</f>
        <v>1062</v>
      </c>
      <c r="S193">
        <f t="shared" ref="S193" si="250">N193-N192</f>
        <v>5561</v>
      </c>
      <c r="T193" s="8">
        <f t="shared" ref="T193" si="251">R193/V193</f>
        <v>0.16035029442850671</v>
      </c>
      <c r="U193" s="8">
        <f t="shared" ref="U193" si="252">SUM(R187:R193)/SUM(V187:V193)</f>
        <v>0.15977356149511451</v>
      </c>
      <c r="V193">
        <f t="shared" ref="V193" si="253">B193-B192</f>
        <v>6623</v>
      </c>
      <c r="W193">
        <f t="shared" ref="W193" si="254">C193-D193-E193</f>
        <v>20283</v>
      </c>
      <c r="X193" s="3">
        <f t="shared" ref="X193" si="255">F193/W193</f>
        <v>1.6269782576541932E-2</v>
      </c>
      <c r="Y193">
        <f t="shared" ref="Y193" si="256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5"/>
        <v>188</v>
      </c>
      <c r="AJ193">
        <f t="shared" si="246"/>
        <v>24</v>
      </c>
      <c r="AK193">
        <f t="shared" si="247"/>
        <v>678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164"/>
        <v>122</v>
      </c>
    </row>
    <row r="194" spans="1:46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8"/>
        <v>8</v>
      </c>
      <c r="N194" s="7">
        <f t="shared" si="211"/>
        <v>686333</v>
      </c>
      <c r="O194" s="4">
        <f t="shared" ref="O194:O197" si="257">C194/B194</f>
        <v>0.11068538590614897</v>
      </c>
      <c r="R194">
        <f t="shared" ref="R194" si="258">C194-C193</f>
        <v>1262</v>
      </c>
      <c r="S194">
        <f t="shared" ref="S194" si="259">N194-N193</f>
        <v>6803</v>
      </c>
      <c r="T194" s="8">
        <f t="shared" ref="T194" si="260">R194/V194</f>
        <v>0.15647861128332299</v>
      </c>
      <c r="U194" s="8">
        <f t="shared" ref="U194" si="261">SUM(R188:R194)/SUM(V188:V194)</f>
        <v>0.16044983573414204</v>
      </c>
      <c r="V194">
        <f t="shared" ref="V194" si="262">B194-B193</f>
        <v>8065</v>
      </c>
      <c r="W194">
        <f t="shared" ref="W194" si="263">C194-D194-E194</f>
        <v>18669</v>
      </c>
      <c r="X194" s="3">
        <f t="shared" ref="X194" si="264">F194/W194</f>
        <v>1.7890620815255234E-2</v>
      </c>
      <c r="Y194">
        <f t="shared" ref="Y194" si="265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6">Z194-AC194-AF194</f>
        <v>172</v>
      </c>
      <c r="AJ194">
        <f t="shared" ref="AJ194" si="267">AA194-AD194-AG194</f>
        <v>19</v>
      </c>
      <c r="AK194">
        <f t="shared" ref="AK194" si="268">AB194-AE194-AH194</f>
        <v>674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164"/>
        <v>103</v>
      </c>
    </row>
    <row r="195" spans="1:46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8"/>
        <v>14</v>
      </c>
      <c r="N195" s="7">
        <f t="shared" si="211"/>
        <v>691379</v>
      </c>
      <c r="O195" s="4">
        <f t="shared" si="257"/>
        <v>0.11084661188060239</v>
      </c>
      <c r="R195">
        <f t="shared" ref="R195" si="269">C195-C194</f>
        <v>769</v>
      </c>
      <c r="S195">
        <f t="shared" ref="S195" si="270">N195-N194</f>
        <v>5046</v>
      </c>
      <c r="T195" s="8">
        <f t="shared" ref="T195" si="271">R195/V195</f>
        <v>0.13224419604471196</v>
      </c>
      <c r="U195" s="8">
        <f t="shared" ref="U195" si="272">SUM(R189:R195)/SUM(V189:V195)</f>
        <v>0.15614659897451441</v>
      </c>
      <c r="V195">
        <f t="shared" ref="V195" si="273">B195-B194</f>
        <v>5815</v>
      </c>
      <c r="W195">
        <f t="shared" ref="W195" si="274">C195-D195-E195</f>
        <v>19110</v>
      </c>
      <c r="X195" s="3">
        <f t="shared" ref="X195" si="275">F195/W195</f>
        <v>1.7948717948717947E-2</v>
      </c>
      <c r="Y195">
        <f t="shared" ref="Y195" si="276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7">Z195-AC195-AF195</f>
        <v>172</v>
      </c>
      <c r="AJ195">
        <f t="shared" ref="AJ195" si="278">AA195-AD195-AG195</f>
        <v>19</v>
      </c>
      <c r="AK195">
        <f t="shared" ref="AK195" si="279">AB195-AE195-AH195</f>
        <v>682</v>
      </c>
      <c r="AS195">
        <f>COUNTIF('Wartburg Positive Tests'!G:G,"&lt;="&amp;covid19!A195)-COUNTIF('Wartburg Positive Tests'!H:H,"&lt;="&amp;covid19!A195)</f>
        <v>71</v>
      </c>
      <c r="AT195">
        <f t="shared" si="164"/>
        <v>101</v>
      </c>
    </row>
    <row r="196" spans="1:46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8"/>
        <v>13</v>
      </c>
      <c r="N196" s="7">
        <f t="shared" si="211"/>
        <v>698463</v>
      </c>
      <c r="O196" s="4">
        <f t="shared" si="257"/>
        <v>0.11037874272089504</v>
      </c>
      <c r="R196">
        <f t="shared" ref="R196" si="280">C196-C195</f>
        <v>470</v>
      </c>
      <c r="S196">
        <f t="shared" ref="S196" si="281">N196-N195</f>
        <v>7084</v>
      </c>
      <c r="T196" s="8">
        <f t="shared" ref="T196" si="282">R196/V196</f>
        <v>6.2218692083664283E-2</v>
      </c>
      <c r="U196" s="8">
        <f t="shared" ref="U196" si="283">SUM(R190:R196)/SUM(V190:V196)</f>
        <v>0.13910814275113001</v>
      </c>
      <c r="V196">
        <f t="shared" ref="V196" si="284">B196-B195</f>
        <v>7554</v>
      </c>
      <c r="W196">
        <f t="shared" ref="W196" si="285">C196-D196-E196</f>
        <v>19183</v>
      </c>
      <c r="X196" s="3">
        <f t="shared" ref="X196" si="286">F196/W196</f>
        <v>1.8401709847260594E-2</v>
      </c>
      <c r="Y196">
        <f t="shared" ref="Y196" si="287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8">Z196-AC196-AF196</f>
        <v>172</v>
      </c>
      <c r="AJ196">
        <f t="shared" ref="AJ196" si="289">AA196-AD196-AG196</f>
        <v>17</v>
      </c>
      <c r="AK196">
        <f t="shared" ref="AK196" si="290">AB196-AE196-AH196</f>
        <v>679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164"/>
        <v>101</v>
      </c>
    </row>
    <row r="197" spans="1:46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8"/>
        <v>12</v>
      </c>
      <c r="N197" s="7">
        <f t="shared" si="211"/>
        <v>701983</v>
      </c>
      <c r="O197" s="4">
        <f t="shared" si="257"/>
        <v>0.11061122253375515</v>
      </c>
      <c r="R197">
        <f t="shared" ref="R197" si="291">C197-C196</f>
        <v>643</v>
      </c>
      <c r="S197">
        <f t="shared" ref="S197" si="292">N197-N196</f>
        <v>3520</v>
      </c>
      <c r="T197" s="8">
        <f t="shared" ref="T197" si="293">R197/V197</f>
        <v>0.1544559212106654</v>
      </c>
      <c r="U197" s="8">
        <f t="shared" ref="U197" si="294">SUM(R191:R197)/SUM(V191:V197)</f>
        <v>0.1394634813204545</v>
      </c>
      <c r="V197">
        <f t="shared" ref="V197" si="295">B197-B196</f>
        <v>4163</v>
      </c>
      <c r="W197">
        <f t="shared" ref="W197" si="296">C197-D197-E197</f>
        <v>18621</v>
      </c>
      <c r="X197" s="3">
        <f t="shared" ref="X197" si="297">F197/W197</f>
        <v>2.0192256054991677E-2</v>
      </c>
      <c r="Y197">
        <f t="shared" ref="Y197" si="298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9">Z197-AC197-AF197</f>
        <v>152</v>
      </c>
      <c r="AJ197">
        <f t="shared" ref="AJ197" si="300">AA197-AD197-AG197</f>
        <v>21</v>
      </c>
      <c r="AK197">
        <f t="shared" ref="AK197" si="301">AB197-AE197-AH197</f>
        <v>645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si="164"/>
        <v>84</v>
      </c>
    </row>
    <row r="198" spans="1:46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8"/>
        <v>8</v>
      </c>
      <c r="N198" s="7">
        <f t="shared" si="211"/>
        <v>708583</v>
      </c>
      <c r="O198" s="4">
        <f t="shared" ref="O198:O202" si="302">C198/B198</f>
        <v>0.11109117869176981</v>
      </c>
      <c r="R198">
        <f t="shared" ref="R198" si="303">C198-C197</f>
        <v>1251</v>
      </c>
      <c r="S198">
        <f t="shared" ref="S198" si="304">N198-N197</f>
        <v>6600</v>
      </c>
      <c r="T198" s="8">
        <f t="shared" ref="T198" si="305">R198/V198</f>
        <v>0.15934275888421856</v>
      </c>
      <c r="U198" s="8">
        <f t="shared" ref="U198" si="306">SUM(R192:R198)/SUM(V192:V198)</f>
        <v>0.14380210992002723</v>
      </c>
      <c r="V198">
        <f t="shared" ref="V198" si="307">B198-B197</f>
        <v>7851</v>
      </c>
      <c r="W198">
        <f t="shared" ref="W198" si="308">C198-D198-E198</f>
        <v>18848</v>
      </c>
      <c r="X198" s="3">
        <f t="shared" ref="X198" si="309">F198/W198</f>
        <v>2.0691850594227505E-2</v>
      </c>
      <c r="Y198">
        <f t="shared" ref="Y198" si="310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1">Z198-AC198-AF198</f>
        <v>145</v>
      </c>
      <c r="AJ198">
        <f t="shared" ref="AJ198" si="312">AA198-AD198-AG198</f>
        <v>21</v>
      </c>
      <c r="AK198">
        <f t="shared" ref="AK198" si="313">AB198-AE198-AH198</f>
        <v>629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si="164"/>
        <v>91</v>
      </c>
    </row>
    <row r="199" spans="1:46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8"/>
        <v>12</v>
      </c>
      <c r="N199" s="7">
        <f t="shared" si="211"/>
        <v>713221</v>
      </c>
      <c r="O199" s="4">
        <f t="shared" si="302"/>
        <v>0.11141275232169599</v>
      </c>
      <c r="R199">
        <f t="shared" ref="R199" si="314">C199-C198</f>
        <v>870</v>
      </c>
      <c r="S199">
        <f t="shared" ref="S199" si="315">N199-N198</f>
        <v>4638</v>
      </c>
      <c r="T199" s="8">
        <f t="shared" ref="T199" si="316">R199/V199</f>
        <v>0.15795206971677561</v>
      </c>
      <c r="U199" s="8">
        <f t="shared" ref="U199" si="317">SUM(R193:R199)/SUM(V193:V199)</f>
        <v>0.13881392746659646</v>
      </c>
      <c r="V199">
        <f t="shared" ref="V199" si="318">B199-B198</f>
        <v>5508</v>
      </c>
      <c r="W199">
        <f t="shared" ref="W199" si="319">C199-D199-E199</f>
        <v>18539</v>
      </c>
      <c r="X199" s="3">
        <f t="shared" ref="X199" si="320">F199/W199</f>
        <v>2.1953719186579644E-2</v>
      </c>
      <c r="Y199">
        <f t="shared" ref="Y199" si="321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2">Z199-AC199-AF199</f>
        <v>129</v>
      </c>
      <c r="AJ199">
        <f t="shared" ref="AJ199" si="323">AA199-AD199-AG199</f>
        <v>20</v>
      </c>
      <c r="AK199">
        <f t="shared" ref="AK199" si="324">AB199-AE199-AH199</f>
        <v>597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si="164"/>
        <v>74</v>
      </c>
    </row>
    <row r="200" spans="1:46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8"/>
        <v>15</v>
      </c>
      <c r="N200" s="7">
        <f t="shared" si="211"/>
        <v>718734</v>
      </c>
      <c r="O200" s="4">
        <f t="shared" si="302"/>
        <v>0.11186488430199366</v>
      </c>
      <c r="R200">
        <f t="shared" ref="R200" si="325">C200-C199</f>
        <v>1103</v>
      </c>
      <c r="S200">
        <f t="shared" ref="S200" si="326">N200-N199</f>
        <v>5513</v>
      </c>
      <c r="T200" s="8">
        <f t="shared" ref="T200" si="327">R200/V200</f>
        <v>0.16671704957678354</v>
      </c>
      <c r="U200" s="8">
        <f t="shared" ref="U200" si="328">SUM(R194:R200)/SUM(V194:V200)</f>
        <v>0.13973492495391907</v>
      </c>
      <c r="V200">
        <f t="shared" ref="V200" si="329">B200-B199</f>
        <v>6616</v>
      </c>
      <c r="W200">
        <f t="shared" ref="W200" si="330">C200-D200-E200</f>
        <v>18779</v>
      </c>
      <c r="X200" s="3">
        <f t="shared" ref="X200" si="331">F200/W200</f>
        <v>2.0927631929282708E-2</v>
      </c>
      <c r="Y200">
        <f t="shared" ref="Y200" si="332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3">Z200-AC200-AF200</f>
        <v>127</v>
      </c>
      <c r="AJ200">
        <f t="shared" ref="AJ200" si="334">AA200-AD200-AG200</f>
        <v>20</v>
      </c>
      <c r="AK200">
        <f t="shared" ref="AK200" si="335">AB200-AE200-AH200</f>
        <v>576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164"/>
        <v>86</v>
      </c>
    </row>
    <row r="201" spans="1:46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8"/>
        <v>6</v>
      </c>
      <c r="N201" s="7">
        <f t="shared" si="211"/>
        <v>724191</v>
      </c>
      <c r="O201" s="4">
        <f t="shared" si="302"/>
        <v>0.11238484882654887</v>
      </c>
      <c r="R201">
        <f t="shared" ref="R201" si="336">C201-C200</f>
        <v>1165</v>
      </c>
      <c r="S201">
        <f t="shared" ref="S201" si="337">N201-N200</f>
        <v>5457</v>
      </c>
      <c r="T201" s="8">
        <f t="shared" ref="T201" si="338">R201/V201</f>
        <v>0.17592872244035035</v>
      </c>
      <c r="U201" s="8">
        <f t="shared" ref="U201" si="339">SUM(R195:R201)/SUM(V195:V201)</f>
        <v>0.14210609803077343</v>
      </c>
      <c r="V201">
        <f t="shared" ref="V201" si="340">B201-B200</f>
        <v>6622</v>
      </c>
      <c r="W201">
        <f t="shared" ref="W201" si="341">C201-D201-E201</f>
        <v>19023</v>
      </c>
      <c r="X201" s="3">
        <f t="shared" ref="X201" si="342">F201/W201</f>
        <v>2.113231351521842E-2</v>
      </c>
      <c r="Y201">
        <f t="shared" ref="Y201" si="343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4">Z201-AC201-AF201</f>
        <v>121</v>
      </c>
      <c r="AJ201">
        <f t="shared" ref="AJ201:AJ202" si="345">AA201-AD201-AG201</f>
        <v>23</v>
      </c>
      <c r="AK201">
        <f t="shared" ref="AK201:AK202" si="346">AB201-AE201-AH201</f>
        <v>563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si="164"/>
        <v>81</v>
      </c>
    </row>
    <row r="202" spans="1:46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8"/>
        <v>21</v>
      </c>
      <c r="N202" s="7">
        <f t="shared" si="211"/>
        <v>728859</v>
      </c>
      <c r="O202" s="4">
        <f t="shared" si="302"/>
        <v>0.11266576820391452</v>
      </c>
      <c r="R202">
        <f t="shared" ref="R202" si="347">C202-C201</f>
        <v>851</v>
      </c>
      <c r="S202">
        <f t="shared" ref="S202" si="348">N202-N201</f>
        <v>4668</v>
      </c>
      <c r="T202" s="8">
        <f t="shared" ref="T202" si="349">R202/V202</f>
        <v>0.15419460047109984</v>
      </c>
      <c r="U202" s="8">
        <f t="shared" ref="U202:U205" si="350">SUM(R196:R202)/SUM(V196:V202)</f>
        <v>0.14493646339515889</v>
      </c>
      <c r="V202">
        <f t="shared" ref="V202" si="351">B202-B201</f>
        <v>5519</v>
      </c>
      <c r="W202">
        <f t="shared" ref="W202" si="352">C202-D202-E202</f>
        <v>19582</v>
      </c>
      <c r="X202" s="3">
        <f t="shared" ref="X202" si="353">F202/W202</f>
        <v>2.0018384230415687E-2</v>
      </c>
      <c r="Y202">
        <f t="shared" ref="Y202" si="354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4"/>
        <v>126</v>
      </c>
      <c r="AJ202">
        <f t="shared" si="345"/>
        <v>27</v>
      </c>
      <c r="AK202">
        <f t="shared" si="346"/>
        <v>587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164"/>
        <v>86</v>
      </c>
    </row>
    <row r="203" spans="1:46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8"/>
        <v>15</v>
      </c>
      <c r="N203" s="7">
        <f t="shared" ref="N203:N259" si="355">B203-C203</f>
        <v>730923</v>
      </c>
      <c r="O203" s="4">
        <f t="shared" ref="O203:O247" si="356">C203/B203</f>
        <v>0.11270554987702819</v>
      </c>
      <c r="R203">
        <f t="shared" ref="R203" si="357">C203-C202</f>
        <v>299</v>
      </c>
      <c r="S203">
        <f t="shared" ref="S203" si="358">N203-N202</f>
        <v>2064</v>
      </c>
      <c r="T203" s="8">
        <f t="shared" ref="T203" si="359">R203/V203</f>
        <v>0.12653406686415575</v>
      </c>
      <c r="U203" s="8">
        <f t="shared" si="350"/>
        <v>0.15998136742404637</v>
      </c>
      <c r="V203">
        <f t="shared" ref="V203" si="360">B203-B202</f>
        <v>2363</v>
      </c>
      <c r="W203">
        <f t="shared" ref="W203" si="361">C203-D203-E203</f>
        <v>19671</v>
      </c>
      <c r="X203" s="3">
        <f t="shared" ref="X203" si="362">F203/W203</f>
        <v>2.0232830054394794E-2</v>
      </c>
      <c r="Y203">
        <f t="shared" ref="Y203" si="363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4">Z203-AC203-AF203</f>
        <v>126</v>
      </c>
      <c r="AJ203">
        <f t="shared" ref="AJ203" si="365">AA203-AD203-AG203</f>
        <v>26</v>
      </c>
      <c r="AK203">
        <f t="shared" ref="AK203" si="366">AB203-AE203-AH203</f>
        <v>584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164"/>
        <v>87</v>
      </c>
    </row>
    <row r="204" spans="1:46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8"/>
        <v>10</v>
      </c>
      <c r="N204" s="7">
        <f t="shared" si="355"/>
        <v>733792</v>
      </c>
      <c r="O204" s="4">
        <f t="shared" si="356"/>
        <v>0.112890668446224</v>
      </c>
      <c r="R204">
        <f t="shared" ref="R204" si="367">C204-C203</f>
        <v>537</v>
      </c>
      <c r="S204">
        <f t="shared" ref="S204" si="368">N204-N203</f>
        <v>2869</v>
      </c>
      <c r="T204" s="8">
        <f t="shared" ref="T204" si="369">R204/V204</f>
        <v>0.1576629477392836</v>
      </c>
      <c r="U204" s="8">
        <f t="shared" si="350"/>
        <v>0.16038009766398312</v>
      </c>
      <c r="V204">
        <f t="shared" ref="V204" si="370">B204-B203</f>
        <v>3406</v>
      </c>
      <c r="W204">
        <f t="shared" ref="W204" si="371">C204-D204-E204</f>
        <v>19843</v>
      </c>
      <c r="X204" s="3">
        <f t="shared" ref="X204" si="372">F204/W204</f>
        <v>2.0813385072821648E-2</v>
      </c>
      <c r="Y204">
        <f t="shared" ref="Y204" si="373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4">Z204-AC204-AF204</f>
        <v>123</v>
      </c>
      <c r="AJ204">
        <f t="shared" ref="AJ204" si="375">AA204-AD204-AG204</f>
        <v>27</v>
      </c>
      <c r="AK204">
        <f t="shared" ref="AK204" si="376">AB204-AE204-AH204</f>
        <v>592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164"/>
        <v>84</v>
      </c>
    </row>
    <row r="205" spans="1:46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8"/>
        <v>20</v>
      </c>
      <c r="N205" s="7">
        <f t="shared" si="355"/>
        <v>738567</v>
      </c>
      <c r="O205" s="4">
        <f t="shared" si="356"/>
        <v>0.11326807610435234</v>
      </c>
      <c r="R205">
        <f t="shared" ref="R205" si="377">C205-C204</f>
        <v>962</v>
      </c>
      <c r="S205">
        <f t="shared" ref="S205" si="378">N205-N204</f>
        <v>4775</v>
      </c>
      <c r="T205" s="8">
        <f t="shared" ref="T205" si="379">R205/V205</f>
        <v>0.16768345825344255</v>
      </c>
      <c r="U205" s="8">
        <f t="shared" si="350"/>
        <v>0.16177909479746164</v>
      </c>
      <c r="V205">
        <f t="shared" ref="V205" si="380">B205-B204</f>
        <v>5737</v>
      </c>
      <c r="W205">
        <f t="shared" ref="W205" si="381">C205-D205-E205</f>
        <v>19691</v>
      </c>
      <c r="X205" s="3">
        <f t="shared" ref="X205" si="382">F205/W205</f>
        <v>2.2548372352851558E-2</v>
      </c>
      <c r="Y205">
        <f t="shared" ref="Y205" si="383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4">Z205-AC205-AF205</f>
        <v>121</v>
      </c>
      <c r="AJ205">
        <f t="shared" ref="AJ205:AJ208" si="385">AA205-AD205-AG205</f>
        <v>32</v>
      </c>
      <c r="AK205">
        <f t="shared" ref="AK205:AK208" si="386">AB205-AE205-AH205</f>
        <v>588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164"/>
        <v>84</v>
      </c>
    </row>
    <row r="206" spans="1:46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8"/>
        <v>12</v>
      </c>
      <c r="N206" s="7">
        <f t="shared" si="355"/>
        <v>746054</v>
      </c>
      <c r="O206" s="4">
        <f t="shared" si="356"/>
        <v>0.11384908493129858</v>
      </c>
      <c r="R206">
        <f t="shared" ref="R206" si="387">C206-C205</f>
        <v>1508</v>
      </c>
      <c r="S206">
        <f t="shared" ref="S206" si="388">N206-N205</f>
        <v>7487</v>
      </c>
      <c r="T206" s="8">
        <f t="shared" ref="T206" si="389">R206/V206</f>
        <v>0.16764869371873262</v>
      </c>
      <c r="U206" s="8">
        <f t="shared" ref="U206" si="390">SUM(R200:R206)/SUM(V200:V206)</f>
        <v>0.16366090987824139</v>
      </c>
      <c r="V206">
        <f t="shared" ref="V206" si="391">B206-B205</f>
        <v>8995</v>
      </c>
      <c r="W206">
        <f t="shared" ref="W206" si="392">C206-D206-E206</f>
        <v>20265</v>
      </c>
      <c r="X206" s="3">
        <f t="shared" ref="X206" si="393">F206/W206</f>
        <v>2.2156427337774488E-2</v>
      </c>
      <c r="Y206">
        <f t="shared" ref="Y206" si="394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4"/>
        <v>114</v>
      </c>
      <c r="AJ206">
        <f t="shared" si="385"/>
        <v>35</v>
      </c>
      <c r="AK206">
        <f t="shared" si="386"/>
        <v>601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164"/>
        <v>76</v>
      </c>
    </row>
    <row r="207" spans="1:46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8"/>
        <v>15</v>
      </c>
      <c r="N207" s="7">
        <f t="shared" si="355"/>
        <v>751102</v>
      </c>
      <c r="O207" s="4">
        <f t="shared" si="356"/>
        <v>0.1142184599636301</v>
      </c>
      <c r="R207">
        <f t="shared" ref="R207" si="395">C207-C206</f>
        <v>1002</v>
      </c>
      <c r="S207">
        <f t="shared" ref="S207" si="396">N207-N206</f>
        <v>5048</v>
      </c>
      <c r="T207" s="8">
        <f t="shared" ref="T207" si="397">R207/V207</f>
        <v>0.16561983471074379</v>
      </c>
      <c r="U207" s="8">
        <f t="shared" ref="U207" si="398">SUM(R201:R207)/SUM(V201:V207)</f>
        <v>0.16344463971880491</v>
      </c>
      <c r="V207">
        <f t="shared" ref="V207" si="399">B207-B206</f>
        <v>6050</v>
      </c>
      <c r="W207">
        <f t="shared" ref="W207" si="400">C207-D207-E207</f>
        <v>20426</v>
      </c>
      <c r="X207" s="3">
        <f t="shared" ref="X207" si="401">F207/W207</f>
        <v>2.2569274454127094E-2</v>
      </c>
      <c r="Y207">
        <f t="shared" ref="Y207" si="402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4"/>
        <v>114</v>
      </c>
      <c r="AJ207">
        <f t="shared" si="385"/>
        <v>32</v>
      </c>
      <c r="AK207">
        <f t="shared" si="386"/>
        <v>620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164"/>
        <v>76</v>
      </c>
    </row>
    <row r="208" spans="1:46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8"/>
        <v>21</v>
      </c>
      <c r="N208" s="7">
        <f t="shared" si="355"/>
        <v>757047</v>
      </c>
      <c r="O208" s="4">
        <f t="shared" si="356"/>
        <v>0.11492929226797856</v>
      </c>
      <c r="R208">
        <f t="shared" ref="R208" si="403">C208-C207</f>
        <v>1453</v>
      </c>
      <c r="S208">
        <f t="shared" ref="S208" si="404">N208-N207</f>
        <v>5945</v>
      </c>
      <c r="T208" s="8">
        <f t="shared" ref="T208" si="405">R208/V208</f>
        <v>0.196404433630711</v>
      </c>
      <c r="U208" s="8">
        <f t="shared" ref="U208" si="406">SUM(R202:R208)/SUM(V202:V208)</f>
        <v>0.16752812404986317</v>
      </c>
      <c r="V208">
        <f t="shared" ref="V208" si="407">B208-B207</f>
        <v>7398</v>
      </c>
      <c r="W208">
        <f t="shared" ref="W208" si="408">C208-D208-E208</f>
        <v>20921</v>
      </c>
      <c r="X208" s="3">
        <f t="shared" ref="X208" si="409">F208/W208</f>
        <v>2.1509488074183833E-2</v>
      </c>
      <c r="Y208">
        <f t="shared" ref="Y208" si="410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4"/>
        <v>122</v>
      </c>
      <c r="AJ208">
        <f t="shared" si="385"/>
        <v>41</v>
      </c>
      <c r="AK208">
        <f t="shared" si="386"/>
        <v>655</v>
      </c>
      <c r="AS208">
        <f>COUNTIF('Wartburg Positive Tests'!G:G,"&lt;="&amp;covid19!A208)-COUNTIF('Wartburg Positive Tests'!H:H,"&lt;="&amp;covid19!A208)</f>
        <v>38</v>
      </c>
      <c r="AT208">
        <f t="shared" si="164"/>
        <v>84</v>
      </c>
    </row>
    <row r="209" spans="1:46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8"/>
        <v>23</v>
      </c>
      <c r="N209" s="7">
        <f t="shared" si="355"/>
        <v>762239</v>
      </c>
      <c r="O209" s="4">
        <f t="shared" si="356"/>
        <v>0.11558632628576865</v>
      </c>
      <c r="R209">
        <f t="shared" ref="R209" si="411">C209-C208</f>
        <v>1314</v>
      </c>
      <c r="S209">
        <f t="shared" ref="S209" si="412">N209-N208</f>
        <v>5192</v>
      </c>
      <c r="T209" s="8">
        <f t="shared" ref="T209" si="413">R209/V209</f>
        <v>0.20196741469412849</v>
      </c>
      <c r="U209" s="8">
        <f t="shared" ref="U209" si="414">SUM(R203:R209)/SUM(V203:V209)</f>
        <v>0.17488567544184896</v>
      </c>
      <c r="V209">
        <f t="shared" ref="V209" si="415">B209-B208</f>
        <v>6506</v>
      </c>
      <c r="W209">
        <f t="shared" ref="W209" si="416">C209-D209-E209</f>
        <v>21905</v>
      </c>
      <c r="X209" s="3">
        <f t="shared" ref="X209" si="417">F209/W209</f>
        <v>1.9995434832230083E-2</v>
      </c>
      <c r="Y209">
        <f t="shared" ref="Y209" si="418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9">Z209-AC209-AF209</f>
        <v>129</v>
      </c>
      <c r="AJ209">
        <f t="shared" ref="AJ209:AJ210" si="420">AA209-AD209-AG209</f>
        <v>35</v>
      </c>
      <c r="AK209">
        <f t="shared" ref="AK209:AK210" si="421">AB209-AE209-AH209</f>
        <v>708</v>
      </c>
      <c r="AS209">
        <f>COUNTIF('Wartburg Positive Tests'!G:G,"&lt;="&amp;covid19!A209)-COUNTIF('Wartburg Positive Tests'!H:H,"&lt;="&amp;covid19!A209)</f>
        <v>38</v>
      </c>
      <c r="AT209">
        <f t="shared" si="164"/>
        <v>91</v>
      </c>
    </row>
    <row r="210" spans="1:46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8"/>
        <v>14</v>
      </c>
      <c r="N210" s="7">
        <f t="shared" si="355"/>
        <v>764411</v>
      </c>
      <c r="O210" s="4">
        <f t="shared" si="356"/>
        <v>0.1157296975894611</v>
      </c>
      <c r="R210">
        <f t="shared" ref="R210" si="422">C210-C209</f>
        <v>424</v>
      </c>
      <c r="S210">
        <f t="shared" ref="S210" si="423">N210-N209</f>
        <v>2172</v>
      </c>
      <c r="T210" s="8">
        <f t="shared" ref="T210" si="424">R210/V210</f>
        <v>0.1633281972265023</v>
      </c>
      <c r="U210" s="8">
        <f t="shared" ref="U210" si="425">SUM(R204:R210)/SUM(V204:V210)</f>
        <v>0.17695635076681085</v>
      </c>
      <c r="V210">
        <f t="shared" ref="V210" si="426">B210-B209</f>
        <v>2596</v>
      </c>
      <c r="W210">
        <f t="shared" ref="W210" si="427">C210-D210-E210</f>
        <v>22090</v>
      </c>
      <c r="X210" s="3">
        <f t="shared" ref="X210" si="428">F210/W210</f>
        <v>2.0325939339067452E-2</v>
      </c>
      <c r="Y210">
        <f t="shared" ref="Y210" si="429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9"/>
        <v>128</v>
      </c>
      <c r="AJ210">
        <f t="shared" si="420"/>
        <v>35</v>
      </c>
      <c r="AK210">
        <f t="shared" si="421"/>
        <v>712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164"/>
        <v>102</v>
      </c>
    </row>
    <row r="211" spans="1:46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8"/>
        <v>16</v>
      </c>
      <c r="N211" s="7">
        <f t="shared" si="355"/>
        <v>766828</v>
      </c>
      <c r="O211" s="4">
        <f t="shared" si="356"/>
        <v>0.11593631469120004</v>
      </c>
      <c r="R211">
        <f t="shared" ref="R211" si="430">C211-C210</f>
        <v>519</v>
      </c>
      <c r="S211">
        <f t="shared" ref="S211" si="431">N211-N210</f>
        <v>2417</v>
      </c>
      <c r="T211" s="8">
        <f t="shared" ref="T211" si="432">R211/V211</f>
        <v>0.17677111716621252</v>
      </c>
      <c r="U211" s="8">
        <f t="shared" ref="U211" si="433">SUM(R205:R211)/SUM(V205:V211)</f>
        <v>0.17857675667611517</v>
      </c>
      <c r="V211">
        <f t="shared" ref="V211" si="434">B211-B210</f>
        <v>2936</v>
      </c>
      <c r="W211">
        <f t="shared" ref="W211" si="435">C211-D211-E211</f>
        <v>21054</v>
      </c>
      <c r="X211" s="3">
        <f t="shared" ref="X211" si="436">F211/W211</f>
        <v>2.1991070580412272E-2</v>
      </c>
      <c r="Y211">
        <f t="shared" ref="Y211" si="437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8">Z211-AC211-AF211</f>
        <v>121</v>
      </c>
      <c r="AJ211">
        <f t="shared" ref="AJ211:AJ212" si="439">AA211-AD211-AG211</f>
        <v>28</v>
      </c>
      <c r="AK211">
        <f t="shared" ref="AK211:AK212" si="440">AB211-AE211-AH211</f>
        <v>685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si="164"/>
        <v>103</v>
      </c>
    </row>
    <row r="212" spans="1:46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8"/>
        <v>12</v>
      </c>
      <c r="N212" s="7">
        <f t="shared" si="355"/>
        <v>770868</v>
      </c>
      <c r="O212" s="4">
        <f t="shared" si="356"/>
        <v>0.11647961709853111</v>
      </c>
      <c r="R212">
        <f t="shared" ref="R212" si="441">C212-C211</f>
        <v>1066</v>
      </c>
      <c r="S212">
        <f t="shared" ref="S212" si="442">N212-N211</f>
        <v>4040</v>
      </c>
      <c r="T212" s="8">
        <f t="shared" ref="T212" si="443">R212/V212</f>
        <v>0.20877399138268704</v>
      </c>
      <c r="U212" s="8">
        <f t="shared" ref="U212" si="444">SUM(R206:R212)/SUM(V206:V212)</f>
        <v>0.184050319549347</v>
      </c>
      <c r="V212">
        <f t="shared" ref="V212" si="445">B212-B211</f>
        <v>5106</v>
      </c>
      <c r="W212">
        <f t="shared" ref="W212" si="446">C212-D212-E212</f>
        <v>21115</v>
      </c>
      <c r="X212" s="3">
        <f t="shared" ref="X212" si="447">F212/W212</f>
        <v>2.2401136632725551E-2</v>
      </c>
      <c r="Y212">
        <f t="shared" ref="Y212" si="448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8"/>
        <v>121</v>
      </c>
      <c r="AJ212">
        <f t="shared" si="439"/>
        <v>28</v>
      </c>
      <c r="AK212">
        <f t="shared" si="440"/>
        <v>683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si="164"/>
        <v>109</v>
      </c>
    </row>
    <row r="213" spans="1:46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8"/>
        <v>19</v>
      </c>
      <c r="N213" s="7">
        <f t="shared" si="355"/>
        <v>776083</v>
      </c>
      <c r="O213" s="4">
        <f t="shared" si="356"/>
        <v>0.11718261217748192</v>
      </c>
      <c r="R213">
        <f t="shared" ref="R213" si="449">C213-C212</f>
        <v>1387</v>
      </c>
      <c r="S213">
        <f t="shared" ref="S213" si="450">N213-N212</f>
        <v>5215</v>
      </c>
      <c r="T213" s="8">
        <f t="shared" ref="T213" si="451">R213/V213</f>
        <v>0.21008785216601031</v>
      </c>
      <c r="U213" s="8">
        <f t="shared" ref="U213" si="452">SUM(R207:R213)/SUM(V207:V213)</f>
        <v>0.19263859762327257</v>
      </c>
      <c r="V213">
        <f t="shared" ref="V213" si="453">B213-B212</f>
        <v>6602</v>
      </c>
      <c r="W213">
        <f t="shared" ref="W213" si="454">C213-D213-E213</f>
        <v>21434</v>
      </c>
      <c r="X213" s="3">
        <f t="shared" ref="X213" si="455">F213/W213</f>
        <v>2.2487636465428756E-2</v>
      </c>
      <c r="Y213">
        <f t="shared" ref="Y213" si="456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7">Z213-AC213-AF213</f>
        <v>121</v>
      </c>
      <c r="AJ213">
        <f t="shared" ref="AJ213" si="458">AA213-AD213-AG213</f>
        <v>29</v>
      </c>
      <c r="AK213">
        <f t="shared" ref="AK213" si="459">AB213-AE213-AH213</f>
        <v>693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164"/>
        <v>112</v>
      </c>
    </row>
    <row r="214" spans="1:46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8"/>
        <v>23</v>
      </c>
      <c r="N214" s="7">
        <f t="shared" si="355"/>
        <v>782005</v>
      </c>
      <c r="O214" s="4">
        <f t="shared" si="356"/>
        <v>0.11793037559908726</v>
      </c>
      <c r="R214">
        <f t="shared" ref="R214" si="460">C214-C213</f>
        <v>1537</v>
      </c>
      <c r="S214">
        <f t="shared" ref="S214" si="461">N214-N213</f>
        <v>5922</v>
      </c>
      <c r="T214" s="8">
        <f t="shared" ref="T214" si="462">R214/V214</f>
        <v>0.20605979353800777</v>
      </c>
      <c r="U214" s="8">
        <f t="shared" ref="U214" si="463">SUM(R208:R214)/SUM(V208:V214)</f>
        <v>0.19946636271792348</v>
      </c>
      <c r="V214">
        <f t="shared" ref="V214" si="464">B214-B213</f>
        <v>7459</v>
      </c>
      <c r="W214">
        <f t="shared" ref="W214" si="465">C214-D214-E214</f>
        <v>22545</v>
      </c>
      <c r="X214" s="3">
        <f t="shared" ref="X214" si="466">F214/W214</f>
        <v>2.0758483033932136E-2</v>
      </c>
      <c r="Y214">
        <f t="shared" ref="Y214" si="467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8">Z214-AC214-AF214</f>
        <v>130</v>
      </c>
      <c r="AJ214">
        <f t="shared" ref="AJ214" si="469">AA214-AD214-AG214</f>
        <v>27</v>
      </c>
      <c r="AK214">
        <f t="shared" ref="AK214" si="470">AB214-AE214-AH214</f>
        <v>734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ref="AT214:AT245" si="471">AI214-AS214</f>
        <v>123</v>
      </c>
    </row>
    <row r="215" spans="1:46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8"/>
        <v>11</v>
      </c>
      <c r="N215" s="7">
        <f t="shared" si="355"/>
        <v>787621</v>
      </c>
      <c r="O215" s="4">
        <f t="shared" si="356"/>
        <v>0.11866487330865601</v>
      </c>
      <c r="R215">
        <f t="shared" ref="R215" si="472">C215-C214</f>
        <v>1495</v>
      </c>
      <c r="S215">
        <f t="shared" ref="S215" si="473">N215-N214</f>
        <v>5616</v>
      </c>
      <c r="T215" s="8">
        <f t="shared" ref="T215" si="474">R215/V215</f>
        <v>0.21023765996343693</v>
      </c>
      <c r="U215" s="8">
        <f t="shared" ref="U215" si="475">SUM(R209:R215)/SUM(V209:V215)</f>
        <v>0.20205658210669172</v>
      </c>
      <c r="V215">
        <f t="shared" ref="V215" si="476">B215-B214</f>
        <v>7111</v>
      </c>
      <c r="W215">
        <f t="shared" ref="W215" si="477">C215-D215-E215</f>
        <v>23055</v>
      </c>
      <c r="X215" s="3">
        <f t="shared" ref="X215" si="478">F215/W215</f>
        <v>1.9995662546085449E-2</v>
      </c>
      <c r="Y215">
        <f t="shared" ref="Y215" si="479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80">Z215-AC215-AF215</f>
        <v>136</v>
      </c>
      <c r="AJ215">
        <f t="shared" ref="AJ215" si="481">AA215-AD215-AG215</f>
        <v>31</v>
      </c>
      <c r="AK215">
        <f t="shared" ref="AK215" si="482">AB215-AE215-AH215</f>
        <v>753</v>
      </c>
      <c r="AS215">
        <f>COUNTIF('Wartburg Positive Tests'!G:G,"&lt;="&amp;covid19!A215)-COUNTIF('Wartburg Positive Tests'!H:H,"&lt;="&amp;covid19!A215)</f>
        <v>8</v>
      </c>
      <c r="AT215">
        <f t="shared" si="471"/>
        <v>128</v>
      </c>
    </row>
    <row r="216" spans="1:46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8"/>
        <v>15</v>
      </c>
      <c r="N216" s="7">
        <f t="shared" si="355"/>
        <v>791811</v>
      </c>
      <c r="O216" s="4">
        <f t="shared" si="356"/>
        <v>0.11910692611748266</v>
      </c>
      <c r="R216">
        <f t="shared" ref="R216" si="483">C216-C215</f>
        <v>1015</v>
      </c>
      <c r="S216">
        <f t="shared" ref="S216" si="484">N216-N215</f>
        <v>4190</v>
      </c>
      <c r="T216" s="8">
        <f t="shared" ref="T216" si="485">R216/V216</f>
        <v>0.19500480307396734</v>
      </c>
      <c r="U216" s="8">
        <f t="shared" ref="U216" si="486">SUM(R210:R216)/SUM(V210:V216)</f>
        <v>0.20108064298257464</v>
      </c>
      <c r="V216">
        <f t="shared" ref="V216" si="487">B216-B215</f>
        <v>5205</v>
      </c>
      <c r="W216">
        <f t="shared" ref="W216" si="488">C216-D216-E216</f>
        <v>23753</v>
      </c>
      <c r="X216" s="3">
        <f t="shared" ref="X216" si="489">F216/W216</f>
        <v>1.9997474003283795E-2</v>
      </c>
      <c r="Y216">
        <f t="shared" ref="Y216" si="490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91">Z216-AC216-AF216</f>
        <v>140</v>
      </c>
      <c r="AJ216">
        <f t="shared" ref="AJ216:AJ219" si="492">AA216-AD216-AG216</f>
        <v>34</v>
      </c>
      <c r="AK216">
        <f t="shared" ref="AK216:AK219" si="493">AB216-AE216-AH216</f>
        <v>785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si="471"/>
        <v>129</v>
      </c>
    </row>
    <row r="217" spans="1:46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8"/>
        <v>17</v>
      </c>
      <c r="N217" s="7">
        <f t="shared" si="355"/>
        <v>794172</v>
      </c>
      <c r="O217" s="4">
        <f t="shared" si="356"/>
        <v>0.11928351376348235</v>
      </c>
      <c r="R217">
        <f t="shared" ref="R217" si="494">C217-C216</f>
        <v>500</v>
      </c>
      <c r="S217">
        <f t="shared" ref="S217" si="495">N217-N216</f>
        <v>2361</v>
      </c>
      <c r="T217" s="8">
        <f t="shared" ref="T217" si="496">R217/V217</f>
        <v>0.17476406850751486</v>
      </c>
      <c r="U217" s="8">
        <f t="shared" ref="U217" si="497">SUM(R211:R217)/SUM(V211:V217)</f>
        <v>0.20168991416309012</v>
      </c>
      <c r="V217">
        <f t="shared" ref="V217" si="498">B217-B216</f>
        <v>2861</v>
      </c>
      <c r="W217">
        <f t="shared" ref="W217" si="499">C217-D217-E217</f>
        <v>23984</v>
      </c>
      <c r="X217" s="3">
        <f t="shared" ref="X217" si="500">F217/W217</f>
        <v>2.0013342228152101E-2</v>
      </c>
      <c r="Y217">
        <f t="shared" ref="Y217" si="501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91"/>
        <v>139</v>
      </c>
      <c r="AJ217">
        <f t="shared" si="492"/>
        <v>36</v>
      </c>
      <c r="AK217">
        <f t="shared" si="493"/>
        <v>780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471"/>
        <v>130</v>
      </c>
    </row>
    <row r="218" spans="1:46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8"/>
        <v>10</v>
      </c>
      <c r="N218" s="7">
        <f t="shared" si="355"/>
        <v>797036</v>
      </c>
      <c r="O218" s="4">
        <f t="shared" si="356"/>
        <v>0.11950349752323212</v>
      </c>
      <c r="R218">
        <f t="shared" ref="R218" si="502">C218-C217</f>
        <v>614</v>
      </c>
      <c r="S218">
        <f t="shared" ref="S218" si="503">N218-N217</f>
        <v>2864</v>
      </c>
      <c r="T218" s="8">
        <f t="shared" ref="T218" si="504">R218/V218</f>
        <v>0.17653824036802759</v>
      </c>
      <c r="U218" s="8">
        <f t="shared" ref="U218" si="505">SUM(R212:R218)/SUM(V212:V218)</f>
        <v>0.20131140605996509</v>
      </c>
      <c r="V218">
        <f t="shared" ref="V218" si="506">B218-B217</f>
        <v>3478</v>
      </c>
      <c r="W218">
        <f t="shared" ref="W218" si="507">C218-D218-E218</f>
        <v>23212</v>
      </c>
      <c r="X218" s="3">
        <f t="shared" ref="X218" si="508">F218/W218</f>
        <v>2.1583663622264347E-2</v>
      </c>
      <c r="Y218">
        <f t="shared" ref="Y218" si="509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91"/>
        <v>137</v>
      </c>
      <c r="AJ218">
        <f t="shared" si="492"/>
        <v>25</v>
      </c>
      <c r="AK218">
        <f t="shared" si="493"/>
        <v>773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si="471"/>
        <v>129</v>
      </c>
    </row>
    <row r="219" spans="1:46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8"/>
        <v>11</v>
      </c>
      <c r="N219" s="7">
        <f t="shared" si="355"/>
        <v>801461</v>
      </c>
      <c r="O219" s="4">
        <f t="shared" si="356"/>
        <v>0.12002209110053647</v>
      </c>
      <c r="R219">
        <f t="shared" ref="R219" si="510">C219-C218</f>
        <v>1137</v>
      </c>
      <c r="S219">
        <f t="shared" ref="S219" si="511">N219-N218</f>
        <v>4425</v>
      </c>
      <c r="T219" s="8">
        <f t="shared" ref="T219" si="512">R219/V219</f>
        <v>0.20442286947141317</v>
      </c>
      <c r="U219" s="8">
        <f t="shared" ref="U219" si="513">SUM(R213:R219)/SUM(V213:V219)</f>
        <v>0.20076806520716861</v>
      </c>
      <c r="V219">
        <f t="shared" ref="V219" si="514">B219-B218</f>
        <v>5562</v>
      </c>
      <c r="W219">
        <f t="shared" ref="W219:W220" si="515">C219-D219-E219</f>
        <v>23133</v>
      </c>
      <c r="X219" s="3">
        <f t="shared" ref="X219:X220" si="516">F219/W219</f>
        <v>2.3083906108157179E-2</v>
      </c>
      <c r="Y219">
        <f t="shared" ref="Y219:Y220" si="517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91"/>
        <v>140</v>
      </c>
      <c r="AJ219">
        <f t="shared" si="492"/>
        <v>26</v>
      </c>
      <c r="AK219">
        <f t="shared" si="493"/>
        <v>828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471"/>
        <v>132</v>
      </c>
    </row>
    <row r="220" spans="1:46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8"/>
        <v>21</v>
      </c>
      <c r="N220" s="7">
        <f t="shared" si="355"/>
        <v>806416</v>
      </c>
      <c r="O220" s="4">
        <f t="shared" si="356"/>
        <v>0.12078020486374218</v>
      </c>
      <c r="R220">
        <f t="shared" ref="R220" si="518">C220-C219</f>
        <v>1466</v>
      </c>
      <c r="S220">
        <f t="shared" ref="S220" si="519">N220-N219</f>
        <v>4955</v>
      </c>
      <c r="T220" s="8">
        <f t="shared" ref="T220" si="520">R220/V220</f>
        <v>0.22831334683071172</v>
      </c>
      <c r="U220" s="8">
        <f t="shared" ref="U220" si="521">SUM(R214:R220)/SUM(V214:V220)</f>
        <v>0.20379557445468147</v>
      </c>
      <c r="V220">
        <f t="shared" ref="V220" si="522">B220-B219</f>
        <v>6421</v>
      </c>
      <c r="W220">
        <f t="shared" si="515"/>
        <v>23592</v>
      </c>
      <c r="X220" s="3">
        <f t="shared" si="516"/>
        <v>2.2465242455069517E-2</v>
      </c>
      <c r="Y220">
        <f t="shared" si="517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3">Z220-AC220-AF220</f>
        <v>140</v>
      </c>
      <c r="AJ220">
        <f t="shared" ref="AJ220" si="524">AA220-AD220-AG220</f>
        <v>31</v>
      </c>
      <c r="AK220">
        <f t="shared" ref="AK220" si="525">AB220-AE220-AH220</f>
        <v>850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si="471"/>
        <v>132</v>
      </c>
    </row>
    <row r="221" spans="1:46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8"/>
        <v>15</v>
      </c>
      <c r="N221" s="7">
        <f t="shared" si="355"/>
        <v>811652</v>
      </c>
      <c r="O221" s="4">
        <f t="shared" si="356"/>
        <v>0.12158684326156551</v>
      </c>
      <c r="R221">
        <f t="shared" ref="R221" si="526">C221-C220</f>
        <v>1567</v>
      </c>
      <c r="S221">
        <f t="shared" ref="S221" si="527">N221-N220</f>
        <v>5236</v>
      </c>
      <c r="T221" s="8">
        <f t="shared" ref="T221" si="528">R221/V221</f>
        <v>0.23033955607820078</v>
      </c>
      <c r="U221" s="8">
        <f t="shared" ref="U221" si="529">SUM(R215:R221)/SUM(V215:V221)</f>
        <v>0.20816751689324536</v>
      </c>
      <c r="V221">
        <f t="shared" ref="V221" si="530">B221-B220</f>
        <v>6803</v>
      </c>
      <c r="W221">
        <f t="shared" ref="W221" si="531">C221-D221-E221</f>
        <v>24209</v>
      </c>
      <c r="X221" s="3">
        <f t="shared" ref="X221" si="532">F221/W221</f>
        <v>2.214052625056797E-2</v>
      </c>
      <c r="Y221">
        <f t="shared" ref="Y221" si="533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4">Z221-AC221-AF221</f>
        <v>149</v>
      </c>
      <c r="AJ221">
        <f t="shared" ref="AJ221" si="535">AA221-AD221-AG221</f>
        <v>34</v>
      </c>
      <c r="AK221">
        <f t="shared" ref="AK221" si="536">AB221-AE221-AH221</f>
        <v>915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si="471"/>
        <v>140</v>
      </c>
    </row>
    <row r="222" spans="1:46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8"/>
        <v>33</v>
      </c>
      <c r="N222" s="7">
        <f t="shared" si="355"/>
        <v>817341</v>
      </c>
      <c r="O222" s="4">
        <f t="shared" si="356"/>
        <v>0.12283926967395468</v>
      </c>
      <c r="R222">
        <f t="shared" ref="R222" si="537">C222-C221</f>
        <v>2116</v>
      </c>
      <c r="S222">
        <f t="shared" ref="S222" si="538">N222-N221</f>
        <v>5689</v>
      </c>
      <c r="T222" s="8">
        <f t="shared" ref="T222" si="539">R222/V222</f>
        <v>0.27110826393337606</v>
      </c>
      <c r="U222" s="8">
        <f t="shared" ref="U222:U226" si="540">SUM(R216:R222)/SUM(V216:V222)</f>
        <v>0.22066343254228399</v>
      </c>
      <c r="V222">
        <f t="shared" ref="V222" si="541">B222-B221</f>
        <v>7805</v>
      </c>
      <c r="W222">
        <f t="shared" ref="W222" si="542">C222-D222-E222</f>
        <v>25385</v>
      </c>
      <c r="X222" s="3">
        <f t="shared" ref="X222" si="543">F222/W222</f>
        <v>2.1469371676186726E-2</v>
      </c>
      <c r="Y222">
        <f t="shared" ref="Y222" si="544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5">Z222-AC222-AF222</f>
        <v>162</v>
      </c>
      <c r="AJ222">
        <f t="shared" ref="AJ222" si="546">AA222-AD222-AG222</f>
        <v>37</v>
      </c>
      <c r="AK222">
        <f t="shared" ref="AK222" si="547">AB222-AE222-AH222</f>
        <v>990</v>
      </c>
      <c r="AS222">
        <f>COUNTIF('Wartburg Positive Tests'!G:G,"&lt;="&amp;covid19!A222)-COUNTIF('Wartburg Positive Tests'!H:H,"&lt;="&amp;covid19!A222)</f>
        <v>9</v>
      </c>
      <c r="AT222">
        <f t="shared" si="471"/>
        <v>153</v>
      </c>
    </row>
    <row r="223" spans="1:46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8"/>
        <v>31</v>
      </c>
      <c r="N223" s="7">
        <f t="shared" si="355"/>
        <v>821036</v>
      </c>
      <c r="O223" s="4">
        <f t="shared" si="356"/>
        <v>0.12358415945158628</v>
      </c>
      <c r="R223">
        <f t="shared" ref="R223" si="548">C223-C222</f>
        <v>1313</v>
      </c>
      <c r="S223">
        <f t="shared" ref="S223" si="549">N223-N222</f>
        <v>3695</v>
      </c>
      <c r="T223" s="8">
        <f t="shared" ref="T223" si="550">R223/V223</f>
        <v>0.26218051118210861</v>
      </c>
      <c r="U223" s="8">
        <f t="shared" si="540"/>
        <v>0.22966418893984922</v>
      </c>
      <c r="V223">
        <f t="shared" ref="V223" si="551">B223-B222</f>
        <v>5008</v>
      </c>
      <c r="W223">
        <f t="shared" ref="W223" si="552">C223-D223-E223</f>
        <v>26430</v>
      </c>
      <c r="X223" s="3">
        <f t="shared" ref="X223" si="553">F223/W223</f>
        <v>2.0469163828982218E-2</v>
      </c>
      <c r="Y223">
        <f t="shared" ref="Y223" si="554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5">Z223-AC223-AF223</f>
        <v>170</v>
      </c>
      <c r="AJ223">
        <f t="shared" ref="AJ223:AJ224" si="556">AA223-AD223-AG223</f>
        <v>42</v>
      </c>
      <c r="AK223">
        <f t="shared" ref="AK223:AK224" si="557">AB223-AE223-AH223</f>
        <v>1048</v>
      </c>
      <c r="AS223">
        <f>COUNTIF('Wartburg Positive Tests'!G:G,"&lt;="&amp;covid19!A223)-COUNTIF('Wartburg Positive Tests'!H:H,"&lt;="&amp;covid19!A223)</f>
        <v>10</v>
      </c>
      <c r="AT223">
        <f t="shared" si="471"/>
        <v>160</v>
      </c>
    </row>
    <row r="224" spans="1:46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8">-(J224-J223)+L224</f>
        <v>13</v>
      </c>
      <c r="N224" s="7">
        <f t="shared" si="355"/>
        <v>822855</v>
      </c>
      <c r="O224" s="4">
        <f t="shared" si="356"/>
        <v>0.1238813677525141</v>
      </c>
      <c r="R224">
        <f t="shared" ref="R224" si="559">C224-C223</f>
        <v>575</v>
      </c>
      <c r="S224">
        <f t="shared" ref="S224" si="560">N224-N223</f>
        <v>1819</v>
      </c>
      <c r="T224" s="8">
        <f t="shared" ref="T224" si="561">R224/V224</f>
        <v>0.24018379281537175</v>
      </c>
      <c r="U224" s="8">
        <f t="shared" si="540"/>
        <v>0.23452803501374397</v>
      </c>
      <c r="V224">
        <f t="shared" ref="V224" si="562">B224-B223</f>
        <v>2394</v>
      </c>
      <c r="W224">
        <f t="shared" ref="W224" si="563">C224-D224-E224</f>
        <v>26745</v>
      </c>
      <c r="X224" s="3">
        <f t="shared" ref="X224" si="564">F224/W224</f>
        <v>2.0975883342680874E-2</v>
      </c>
      <c r="Y224">
        <f t="shared" ref="Y224" si="565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5"/>
        <v>172</v>
      </c>
      <c r="AJ224">
        <f t="shared" si="556"/>
        <v>44</v>
      </c>
      <c r="AK224">
        <f t="shared" si="557"/>
        <v>1055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471"/>
        <v>162</v>
      </c>
    </row>
    <row r="225" spans="1:63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8"/>
        <v>13</v>
      </c>
      <c r="N225" s="7">
        <f t="shared" si="355"/>
        <v>826386</v>
      </c>
      <c r="O225" s="4">
        <f t="shared" si="356"/>
        <v>0.12459573837002982</v>
      </c>
      <c r="R225">
        <f t="shared" ref="R225" si="566">C225-C224</f>
        <v>1269</v>
      </c>
      <c r="S225">
        <f t="shared" ref="S225" si="567">N225-N224</f>
        <v>3531</v>
      </c>
      <c r="T225" s="8">
        <f t="shared" ref="T225" si="568">R225/V225</f>
        <v>0.26437500000000003</v>
      </c>
      <c r="U225" s="8">
        <f t="shared" si="540"/>
        <v>0.24342020467610137</v>
      </c>
      <c r="V225">
        <f t="shared" ref="V225" si="569">B225-B224</f>
        <v>4800</v>
      </c>
      <c r="W225">
        <f t="shared" ref="W225" si="570">C225-D225-E225</f>
        <v>26560</v>
      </c>
      <c r="X225" s="3">
        <f t="shared" ref="X225" si="571">F225/W225</f>
        <v>2.1234939759036144E-2</v>
      </c>
      <c r="Y225">
        <f t="shared" ref="Y225" si="572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3">Z225-AC225-AF225</f>
        <v>168</v>
      </c>
      <c r="AJ225">
        <f t="shared" ref="AJ225:AJ226" si="574">AA225-AD225-AG225</f>
        <v>46</v>
      </c>
      <c r="AK225">
        <f t="shared" ref="AK225:AK226" si="575">AB225-AE225-AH225</f>
        <v>1100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471"/>
        <v>159</v>
      </c>
    </row>
    <row r="226" spans="1:63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8"/>
        <v>18</v>
      </c>
      <c r="N226" s="7">
        <f t="shared" si="355"/>
        <v>829303</v>
      </c>
      <c r="O226" s="4">
        <f t="shared" si="356"/>
        <v>0.12565973283851173</v>
      </c>
      <c r="R226">
        <f t="shared" ref="R226" si="576">C226-C225</f>
        <v>1568</v>
      </c>
      <c r="S226">
        <f t="shared" ref="S226" si="577">N226-N225</f>
        <v>2917</v>
      </c>
      <c r="T226" s="8">
        <f t="shared" ref="T226" si="578">R226/V226</f>
        <v>0.34960981047937567</v>
      </c>
      <c r="U226" s="8">
        <f t="shared" si="540"/>
        <v>0.2617987061194188</v>
      </c>
      <c r="V226">
        <f t="shared" ref="V226" si="579">B226-B225</f>
        <v>4485</v>
      </c>
      <c r="W226">
        <f t="shared" ref="W226" si="580">C226-D226-E226</f>
        <v>27102</v>
      </c>
      <c r="X226" s="3">
        <f t="shared" ref="X226" si="581">F226/W226</f>
        <v>2.1990996974393034E-2</v>
      </c>
      <c r="Y226">
        <f t="shared" ref="Y226:Y228" si="582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3"/>
        <v>174</v>
      </c>
      <c r="AJ226">
        <f t="shared" si="574"/>
        <v>48</v>
      </c>
      <c r="AK226">
        <f t="shared" si="575"/>
        <v>1166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471"/>
        <v>165</v>
      </c>
    </row>
    <row r="227" spans="1:63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8"/>
        <v>27</v>
      </c>
      <c r="N227" s="7">
        <f t="shared" si="355"/>
        <v>834614</v>
      </c>
      <c r="O227" s="4">
        <f t="shared" si="356"/>
        <v>0.12729778450702459</v>
      </c>
      <c r="R227">
        <f t="shared" ref="R227:R228" si="583">C227-C226</f>
        <v>2555</v>
      </c>
      <c r="S227">
        <f t="shared" ref="S227:S228" si="584">N227-N226</f>
        <v>5311</v>
      </c>
      <c r="T227" s="8">
        <f t="shared" ref="T227:T229" si="585">R227/V227</f>
        <v>0.32481566234426645</v>
      </c>
      <c r="U227" s="8">
        <f t="shared" ref="U227:U228" si="586">SUM(R221:R227)/SUM(V221:V227)</f>
        <v>0.27994688593243278</v>
      </c>
      <c r="V227">
        <f t="shared" ref="V227:V228" si="587">B227-B226</f>
        <v>7866</v>
      </c>
      <c r="W227">
        <f t="shared" ref="W227:W228" si="588">C227-D227-E227</f>
        <v>28675</v>
      </c>
      <c r="X227" s="3">
        <f t="shared" ref="X227:X228" si="589">F227/W227</f>
        <v>2.1098517872711421E-2</v>
      </c>
      <c r="Y227">
        <f t="shared" si="582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90">Z227-AC227-AF227</f>
        <v>187</v>
      </c>
      <c r="AJ227">
        <f t="shared" ref="AJ227" si="591">AA227-AD227-AG227</f>
        <v>54</v>
      </c>
      <c r="AK227">
        <f t="shared" ref="AK227" si="592">AB227-AE227-AH227</f>
        <v>1297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si="471"/>
        <v>176</v>
      </c>
    </row>
    <row r="228" spans="1:63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8"/>
        <v>21</v>
      </c>
      <c r="N228" s="7">
        <f t="shared" si="355"/>
        <v>839328</v>
      </c>
      <c r="O228" s="4">
        <f t="shared" si="356"/>
        <v>0.1290441077280359</v>
      </c>
      <c r="R228">
        <f t="shared" si="583"/>
        <v>2616</v>
      </c>
      <c r="S228">
        <f t="shared" si="584"/>
        <v>4714</v>
      </c>
      <c r="T228" s="8">
        <f t="shared" si="585"/>
        <v>0.35688949522510233</v>
      </c>
      <c r="U228" s="8">
        <f t="shared" si="586"/>
        <v>0.30266075388026609</v>
      </c>
      <c r="V228">
        <f t="shared" si="587"/>
        <v>7330</v>
      </c>
      <c r="W228">
        <f t="shared" si="588"/>
        <v>30392</v>
      </c>
      <c r="X228" s="3">
        <f t="shared" si="589"/>
        <v>1.9939457752040011E-2</v>
      </c>
      <c r="Y228">
        <f t="shared" si="582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3">Z228-AC228-AF228</f>
        <v>206</v>
      </c>
      <c r="AJ228">
        <f t="shared" ref="AJ228" si="594">AA228-AD228-AG228</f>
        <v>60</v>
      </c>
      <c r="AK228">
        <f t="shared" ref="AK228" si="595">AB228-AE228-AH228</f>
        <v>1410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471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8"/>
        <v>12</v>
      </c>
      <c r="N229" s="7">
        <f t="shared" si="355"/>
        <v>844084</v>
      </c>
      <c r="O229" s="4">
        <f t="shared" si="356"/>
        <v>0.13088102801188226</v>
      </c>
      <c r="R229">
        <f t="shared" ref="R229" si="596">C229-C228</f>
        <v>2753</v>
      </c>
      <c r="S229">
        <f t="shared" ref="S229" si="597">N229-N228</f>
        <v>4756</v>
      </c>
      <c r="T229" s="8">
        <f t="shared" si="585"/>
        <v>0.36662671460913571</v>
      </c>
      <c r="U229" s="8">
        <f t="shared" ref="U229" si="598">SUM(R223:R229)/SUM(V223:V229)</f>
        <v>0.32110580828594637</v>
      </c>
      <c r="V229">
        <f t="shared" ref="V229" si="599">B229-B228</f>
        <v>7509</v>
      </c>
      <c r="W229">
        <f t="shared" ref="W229" si="600">C229-D229-E229</f>
        <v>32216</v>
      </c>
      <c r="X229" s="3">
        <f t="shared" ref="X229" si="601">F229/W229</f>
        <v>1.9555500372485723E-2</v>
      </c>
      <c r="Y229">
        <f t="shared" ref="Y229" si="602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3">Z229-AC229-AF229</f>
        <v>230</v>
      </c>
      <c r="AJ229">
        <f t="shared" ref="AJ229" si="604">AA229-AD229-AG229</f>
        <v>69</v>
      </c>
      <c r="AK229">
        <f t="shared" ref="AK229" si="605">AB229-AE229-AH229</f>
        <v>1559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si="471"/>
        <v>217</v>
      </c>
    </row>
    <row r="230" spans="1:63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8"/>
        <v>32</v>
      </c>
      <c r="N230" s="7">
        <f t="shared" si="355"/>
        <v>849775</v>
      </c>
      <c r="O230" s="4">
        <f t="shared" si="356"/>
        <v>0.13272070192699248</v>
      </c>
      <c r="R230">
        <f t="shared" ref="R230" si="606">C230-C229</f>
        <v>2931</v>
      </c>
      <c r="S230">
        <f t="shared" ref="S230" si="607">N230-N229</f>
        <v>5691</v>
      </c>
      <c r="T230" s="8">
        <f t="shared" ref="T230" si="608">R230/V230</f>
        <v>0.33994432846207379</v>
      </c>
      <c r="U230" s="8">
        <f t="shared" ref="U230" si="609">SUM(R224:R230)/SUM(V224:V230)</f>
        <v>0.33174440775705716</v>
      </c>
      <c r="V230">
        <f t="shared" ref="V230" si="610">B230-B229</f>
        <v>8622</v>
      </c>
      <c r="W230">
        <f t="shared" ref="W230" si="611">C230-D230-E230</f>
        <v>34819</v>
      </c>
      <c r="X230" s="3">
        <f t="shared" ref="X230" si="612">F230/W230</f>
        <v>1.9414687383325194E-2</v>
      </c>
      <c r="Y230">
        <f t="shared" ref="Y230" si="613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4">Z230-AC230-AF230</f>
        <v>252</v>
      </c>
      <c r="AJ230">
        <f t="shared" ref="AJ230" si="615">AA230-AD230-AG230</f>
        <v>84</v>
      </c>
      <c r="AK230">
        <f t="shared" ref="AK230" si="616">AB230-AE230-AH230</f>
        <v>1758</v>
      </c>
      <c r="AS230">
        <f>COUNTIF('Wartburg Positive Tests'!G:G,"&lt;="&amp;covid19!A230)-COUNTIF('Wartburg Positive Tests'!H:H,"&lt;="&amp;covid19!A230)</f>
        <v>14</v>
      </c>
      <c r="AT230">
        <f t="shared" si="471"/>
        <v>238</v>
      </c>
    </row>
    <row r="231" spans="1:63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8"/>
        <v>22</v>
      </c>
      <c r="N231" s="7">
        <f t="shared" si="355"/>
        <v>852382</v>
      </c>
      <c r="O231" s="4">
        <f t="shared" si="356"/>
        <v>0.13354151546016585</v>
      </c>
      <c r="R231">
        <f t="shared" ref="R231" si="617">C231-C230</f>
        <v>1330</v>
      </c>
      <c r="S231">
        <f t="shared" ref="S231" si="618">N231-N230</f>
        <v>2607</v>
      </c>
      <c r="T231" s="8">
        <f t="shared" ref="T231" si="619">R231/V231</f>
        <v>0.33782067564135126</v>
      </c>
      <c r="U231" s="8">
        <f t="shared" ref="U231" si="620">SUM(R225:R231)/SUM(V225:V231)</f>
        <v>0.33720173292329791</v>
      </c>
      <c r="V231">
        <f t="shared" ref="V231" si="621">B231-B230</f>
        <v>3937</v>
      </c>
      <c r="W231">
        <f t="shared" ref="W231" si="622">C231-D231-E231</f>
        <v>35832</v>
      </c>
      <c r="X231" s="3">
        <f t="shared" ref="X231" si="623">F231/W231</f>
        <v>2.0037954900647467E-2</v>
      </c>
      <c r="Y231">
        <f t="shared" ref="Y231" si="624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5">Z231-AC231-AF231</f>
        <v>266</v>
      </c>
      <c r="AJ231">
        <f t="shared" ref="AJ231" si="626">AA231-AD231-AG231</f>
        <v>84</v>
      </c>
      <c r="AK231">
        <f t="shared" ref="AK231" si="627">AB231-AE231-AH231</f>
        <v>1798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471"/>
        <v>251</v>
      </c>
      <c r="AU231">
        <v>5100</v>
      </c>
      <c r="AV231">
        <v>1085</v>
      </c>
      <c r="AW231">
        <f t="shared" ref="AW231:AW263" si="628">AV231/AU231</f>
        <v>0.21274509803921568</v>
      </c>
    </row>
    <row r="232" spans="1:63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8"/>
        <v>16</v>
      </c>
      <c r="N232" s="7">
        <f t="shared" si="355"/>
        <v>854748</v>
      </c>
      <c r="O232" s="4">
        <f t="shared" si="356"/>
        <v>0.13464009144134523</v>
      </c>
      <c r="R232">
        <f t="shared" ref="R232" si="629">C232-C231</f>
        <v>1617</v>
      </c>
      <c r="S232">
        <f t="shared" ref="S232" si="630">N232-N231</f>
        <v>2366</v>
      </c>
      <c r="T232" s="8">
        <f t="shared" ref="T232" si="631">R232/V232</f>
        <v>0.40597539543057998</v>
      </c>
      <c r="U232" s="8">
        <f t="shared" ref="U232" si="632">SUM(R226:R232)/SUM(V226:V232)</f>
        <v>0.35145888594164454</v>
      </c>
      <c r="V232">
        <f t="shared" ref="V232" si="633">B232-B231</f>
        <v>3983</v>
      </c>
      <c r="W232">
        <f t="shared" ref="W232" si="634">C232-D232-E232</f>
        <v>35823</v>
      </c>
      <c r="X232" s="3">
        <f t="shared" ref="X232" si="635">F232/W232</f>
        <v>2.0377969460960835E-2</v>
      </c>
      <c r="Y232">
        <f t="shared" ref="Y232" si="636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7">Z232-AC232-AF232</f>
        <v>292</v>
      </c>
      <c r="AJ232">
        <f t="shared" ref="AJ232" si="638">AA232-AD232-AG232</f>
        <v>81</v>
      </c>
      <c r="AK232">
        <f t="shared" ref="AK232" si="639">AB232-AE232-AH232</f>
        <v>1813</v>
      </c>
      <c r="AS232">
        <f>COUNTIF('Wartburg Positive Tests'!G:G,"&lt;="&amp;covid19!A232)-COUNTIF('Wartburg Positive Tests'!H:H,"&lt;="&amp;covid19!A232)</f>
        <v>14</v>
      </c>
      <c r="AT232">
        <f t="shared" si="471"/>
        <v>278</v>
      </c>
      <c r="AU232">
        <v>3393</v>
      </c>
      <c r="AV232">
        <v>866</v>
      </c>
      <c r="AW232">
        <f t="shared" si="628"/>
        <v>0.25523135867963453</v>
      </c>
    </row>
    <row r="233" spans="1:63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8"/>
        <v>37</v>
      </c>
      <c r="N233" s="7">
        <f t="shared" si="355"/>
        <v>858528</v>
      </c>
      <c r="O233" s="4">
        <f t="shared" si="356"/>
        <v>0.13668839037104596</v>
      </c>
      <c r="R233">
        <f t="shared" ref="R233" si="640">C233-C232</f>
        <v>2942</v>
      </c>
      <c r="S233">
        <f t="shared" ref="S233" si="641">N233-N232</f>
        <v>3780</v>
      </c>
      <c r="T233" s="8">
        <f t="shared" ref="T233" si="642">R233/V233</f>
        <v>0.43766736090449271</v>
      </c>
      <c r="U233" s="8">
        <f t="shared" ref="U233" si="643">SUM(R227:R233)/SUM(V227:V233)</f>
        <v>0.36424546977310795</v>
      </c>
      <c r="V233">
        <f t="shared" ref="V233" si="644">B233-B232</f>
        <v>6722</v>
      </c>
      <c r="W233">
        <f t="shared" ref="W233" si="645">C233-D233-E233</f>
        <v>37531</v>
      </c>
      <c r="X233" s="3">
        <f t="shared" ref="X233" si="646">F233/W233</f>
        <v>2.070288561455863E-2</v>
      </c>
      <c r="Y233">
        <f t="shared" ref="Y233" si="647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8">Z233-AC233-AF233</f>
        <v>335</v>
      </c>
      <c r="AJ233">
        <f t="shared" ref="AJ233" si="649">AA233-AD233-AG233</f>
        <v>98</v>
      </c>
      <c r="AK233">
        <f t="shared" ref="AK233" si="650">AB233-AE233-AH233</f>
        <v>1950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471"/>
        <v>322</v>
      </c>
      <c r="AU233">
        <v>3862</v>
      </c>
      <c r="AV233">
        <v>906</v>
      </c>
      <c r="AW233">
        <f t="shared" si="628"/>
        <v>0.23459347488348006</v>
      </c>
    </row>
    <row r="234" spans="1:63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8"/>
        <v>32</v>
      </c>
      <c r="N234" s="7">
        <f t="shared" si="355"/>
        <v>863167</v>
      </c>
      <c r="O234" s="4">
        <f t="shared" si="356"/>
        <v>0.1392190846972193</v>
      </c>
      <c r="R234">
        <f t="shared" ref="R234" si="651">C234-C233</f>
        <v>3674</v>
      </c>
      <c r="S234">
        <f t="shared" ref="S234" si="652">N234-N233</f>
        <v>4639</v>
      </c>
      <c r="T234" s="8">
        <f t="shared" ref="T234" si="653">R234/V234</f>
        <v>0.44195837844340191</v>
      </c>
      <c r="U234" s="8">
        <f t="shared" ref="U234" si="654">SUM(R228:R234)/SUM(V228:V234)</f>
        <v>0.38484574284729406</v>
      </c>
      <c r="V234">
        <f t="shared" ref="V234" si="655">B234-B233</f>
        <v>8313</v>
      </c>
      <c r="W234">
        <f t="shared" ref="W234" si="656">C234-D234-E234</f>
        <v>39877</v>
      </c>
      <c r="X234" s="3">
        <f t="shared" ref="X234" si="657">F234/W234</f>
        <v>2.1039697068485592E-2</v>
      </c>
      <c r="Y234">
        <f t="shared" ref="Y234" si="658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9">Z234-AC234-AF234</f>
        <v>352</v>
      </c>
      <c r="AJ234">
        <f t="shared" ref="AJ234" si="660">AA234-AD234-AG234</f>
        <v>111</v>
      </c>
      <c r="AK234">
        <f t="shared" ref="AK234" si="661">AB234-AE234-AH234</f>
        <v>2096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471"/>
        <v>339</v>
      </c>
      <c r="AU234">
        <v>5729</v>
      </c>
      <c r="AV234">
        <v>1406</v>
      </c>
      <c r="AW234">
        <f t="shared" si="628"/>
        <v>0.245418048525048</v>
      </c>
    </row>
    <row r="235" spans="1:63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8"/>
        <v>32</v>
      </c>
      <c r="N235" s="7">
        <f t="shared" si="355"/>
        <v>868786</v>
      </c>
      <c r="O235" s="4">
        <f t="shared" si="356"/>
        <v>0.1420634654163449</v>
      </c>
      <c r="R235">
        <f t="shared" ref="R235" si="662">C235-C234</f>
        <v>4255</v>
      </c>
      <c r="S235">
        <f t="shared" ref="S235" si="663">N235-N234</f>
        <v>5619</v>
      </c>
      <c r="T235" s="8">
        <f t="shared" ref="T235" si="664">R235/V235</f>
        <v>0.43092971440145839</v>
      </c>
      <c r="U235" s="8">
        <f t="shared" ref="U235" si="665">SUM(R229:R235)/SUM(V229:V235)</f>
        <v>0.39832516339869278</v>
      </c>
      <c r="V235">
        <f t="shared" ref="V235" si="666">B235-B234</f>
        <v>9874</v>
      </c>
      <c r="W235">
        <f t="shared" ref="W235" si="667">C235-D235-E235</f>
        <v>42868</v>
      </c>
      <c r="X235" s="3">
        <f t="shared" ref="X235" si="668">F235/W235</f>
        <v>2.1274610432023888E-2</v>
      </c>
      <c r="Y235">
        <f t="shared" ref="Y235" si="669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70">Z235-AC235-AF235</f>
        <v>395</v>
      </c>
      <c r="AJ235">
        <f t="shared" ref="AJ235" si="671">AA235-AD235-AG235</f>
        <v>127</v>
      </c>
      <c r="AK235">
        <f t="shared" ref="AK235" si="672">AB235-AE235-AH235</f>
        <v>2253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si="471"/>
        <v>383</v>
      </c>
      <c r="AU235">
        <v>12336</v>
      </c>
      <c r="AV235">
        <v>3417</v>
      </c>
      <c r="AW235">
        <f t="shared" si="628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63" si="673">AY235/AX235</f>
        <v>0.61627906976744184</v>
      </c>
      <c r="BE235">
        <f t="shared" ref="BE235:BF237" si="674">BA235/AZ235</f>
        <v>0.32577319587628867</v>
      </c>
      <c r="BF235">
        <f t="shared" si="674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8"/>
        <v>84</v>
      </c>
      <c r="N236" s="7">
        <f t="shared" si="355"/>
        <v>873373</v>
      </c>
      <c r="O236" s="4">
        <f t="shared" si="356"/>
        <v>0.14510889088789461</v>
      </c>
      <c r="R236">
        <f t="shared" ref="R236" si="675">C236-C235</f>
        <v>4386</v>
      </c>
      <c r="S236">
        <f t="shared" ref="S236" si="676">N236-N235</f>
        <v>4587</v>
      </c>
      <c r="T236" s="8">
        <f t="shared" ref="T236" si="677">R236/V236</f>
        <v>0.48879973253092612</v>
      </c>
      <c r="U236" s="8">
        <f t="shared" ref="U236" si="678">SUM(R230:R236)/SUM(V230:V236)</f>
        <v>0.41914564493098527</v>
      </c>
      <c r="V236">
        <f t="shared" ref="V236" si="679">B236-B235</f>
        <v>8973</v>
      </c>
      <c r="W236">
        <f t="shared" ref="W236" si="680">C236-D236-E236</f>
        <v>46075</v>
      </c>
      <c r="X236" s="3">
        <f t="shared" ref="X236" si="681">F236/W236</f>
        <v>2.0596852957135106E-2</v>
      </c>
      <c r="Y236">
        <f t="shared" ref="Y236" si="682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3">Z236-AC236-AF236</f>
        <v>444</v>
      </c>
      <c r="AJ236">
        <f t="shared" ref="AJ236" si="684">AA236-AD236-AG236</f>
        <v>131</v>
      </c>
      <c r="AK236">
        <f t="shared" ref="AK236" si="685">AB236-AE236-AH236</f>
        <v>2396</v>
      </c>
      <c r="AS236">
        <f>COUNTIF('Wartburg Positive Tests'!G:G,"&lt;="&amp;covid19!A236)-COUNTIF('Wartburg Positive Tests'!H:H,"&lt;="&amp;covid19!A236)</f>
        <v>12</v>
      </c>
      <c r="AT236">
        <f t="shared" si="471"/>
        <v>432</v>
      </c>
      <c r="AU236">
        <v>6479</v>
      </c>
      <c r="AV236">
        <v>1841</v>
      </c>
      <c r="AW236">
        <f t="shared" si="628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673"/>
        <v>0.23728813559322035</v>
      </c>
      <c r="BE236">
        <f t="shared" si="674"/>
        <v>0.2813852813852814</v>
      </c>
      <c r="BF236">
        <f t="shared" si="674"/>
        <v>0.44615384615384618</v>
      </c>
      <c r="BG236">
        <f t="shared" ref="BG236:BG243" si="686">SUM(AV230:AV236)/SUM(AU230:AU236)</f>
        <v>0.25802867286376324</v>
      </c>
      <c r="BH236">
        <f t="shared" ref="BH236:BH243" si="687">SUM(AV223:AV236)/SUM(AU223:AU236)</f>
        <v>0.25219941348973607</v>
      </c>
      <c r="BI236">
        <f t="shared" ref="BI236:BI239" si="688">SUM(AY230:AY236)/SUM(AX230:AX236)</f>
        <v>0.46206896551724136</v>
      </c>
      <c r="BJ236">
        <f t="shared" ref="BJ236:BJ239" si="689">SUM(BA230:BA236)/SUM(AZ230:AZ236)</f>
        <v>0.31145251396648044</v>
      </c>
      <c r="BK236">
        <f t="shared" ref="BK236:BK256" si="690">SUM(BC230:BC236)/SUM(BB230:BB236)</f>
        <v>0.61538461538461542</v>
      </c>
    </row>
    <row r="237" spans="1:63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8"/>
        <v>-6</v>
      </c>
      <c r="N237" s="7">
        <f t="shared" si="355"/>
        <v>877777</v>
      </c>
      <c r="O237" s="4">
        <f t="shared" si="356"/>
        <v>0.14770160812666158</v>
      </c>
      <c r="R237">
        <f t="shared" ref="R237" si="691">C237-C236</f>
        <v>3871</v>
      </c>
      <c r="S237">
        <f t="shared" ref="S237" si="692">N237-N236</f>
        <v>4404</v>
      </c>
      <c r="T237" s="8">
        <f t="shared" ref="T237" si="693">R237/V237</f>
        <v>0.46779456193353475</v>
      </c>
      <c r="U237" s="8">
        <f t="shared" ref="U237" si="694">SUM(R231:R237)/SUM(V231:V237)</f>
        <v>0.44082113545140483</v>
      </c>
      <c r="V237">
        <f t="shared" ref="V237" si="695">B237-B236</f>
        <v>8275</v>
      </c>
      <c r="W237">
        <f t="shared" ref="W237" si="696">C237-D237-E237</f>
        <v>49567</v>
      </c>
      <c r="X237" s="3">
        <f t="shared" ref="X237" si="697">F237/W237</f>
        <v>2.0013315310589707E-2</v>
      </c>
      <c r="Y237">
        <f t="shared" ref="Y237" si="698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9">Z237-AC237-AF237</f>
        <v>476</v>
      </c>
      <c r="AJ237">
        <f t="shared" ref="AJ237" si="700">AA237-AD237-AG237</f>
        <v>146</v>
      </c>
      <c r="AK237">
        <f t="shared" ref="AK237" si="701">AB237-AE237-AH237</f>
        <v>2596</v>
      </c>
      <c r="AS237">
        <f>COUNTIF('Wartburg Positive Tests'!G:G,"&lt;="&amp;covid19!A237)-COUNTIF('Wartburg Positive Tests'!H:H,"&lt;="&amp;covid19!A237)</f>
        <v>15</v>
      </c>
      <c r="AT237">
        <f t="shared" si="471"/>
        <v>461</v>
      </c>
      <c r="AU237">
        <v>7634</v>
      </c>
      <c r="AV237">
        <v>2162</v>
      </c>
      <c r="AW237">
        <f t="shared" si="628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673"/>
        <v>0.28985507246376813</v>
      </c>
      <c r="BE237">
        <f t="shared" si="674"/>
        <v>0.30110497237569062</v>
      </c>
      <c r="BF237">
        <f t="shared" si="674"/>
        <v>0.31192660550458717</v>
      </c>
      <c r="BG237">
        <f t="shared" si="686"/>
        <v>0.26234477802977568</v>
      </c>
      <c r="BH237">
        <f t="shared" si="687"/>
        <v>0.25687747035573122</v>
      </c>
      <c r="BI237">
        <f t="shared" si="688"/>
        <v>0.40654205607476634</v>
      </c>
      <c r="BJ237">
        <f t="shared" si="689"/>
        <v>0.3079777365491651</v>
      </c>
      <c r="BK237">
        <f t="shared" si="690"/>
        <v>0.5089285714285714</v>
      </c>
    </row>
    <row r="238" spans="1:63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8"/>
        <v>37</v>
      </c>
      <c r="N238" s="7">
        <f t="shared" si="355"/>
        <v>884098</v>
      </c>
      <c r="O238" s="4">
        <f t="shared" si="356"/>
        <v>0.15065221526466163</v>
      </c>
      <c r="R238">
        <f t="shared" ref="R238" si="702">C238-C237</f>
        <v>4699</v>
      </c>
      <c r="S238">
        <f t="shared" ref="S238" si="703">N238-N237</f>
        <v>6321</v>
      </c>
      <c r="T238" s="8">
        <f t="shared" ref="T238" si="704">R238/V238</f>
        <v>0.4264065335753176</v>
      </c>
      <c r="U238" s="8">
        <f t="shared" ref="U238" si="705">SUM(R232:R238)/SUM(V232:V238)</f>
        <v>0.44513645906228133</v>
      </c>
      <c r="V238">
        <f t="shared" ref="V238" si="706">B238-B237</f>
        <v>11020</v>
      </c>
      <c r="W238">
        <f t="shared" ref="W238" si="707">C238-D238-E238</f>
        <v>53935</v>
      </c>
      <c r="X238" s="3">
        <f t="shared" ref="X238" si="708">F238/W238</f>
        <v>1.9171224622230462E-2</v>
      </c>
      <c r="Y238">
        <f t="shared" ref="Y238" si="709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10">Z238-AC238-AF238</f>
        <v>550</v>
      </c>
      <c r="AJ238">
        <f t="shared" ref="AJ238" si="711">AA238-AD238-AG238</f>
        <v>163</v>
      </c>
      <c r="AK238">
        <f t="shared" ref="AK238" si="712">AB238-AE238-AH238</f>
        <v>2808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si="471"/>
        <v>534</v>
      </c>
      <c r="AU238">
        <v>10700</v>
      </c>
      <c r="AV238">
        <v>2952</v>
      </c>
      <c r="AW238">
        <f t="shared" si="628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673"/>
        <v>0.32743362831858408</v>
      </c>
      <c r="BE238">
        <f t="shared" ref="BE238:BE263" si="713">BA238/AZ238</f>
        <v>0.26666666666666666</v>
      </c>
      <c r="BF238">
        <f t="shared" ref="BF238:BF263" si="714">BB238/BA238</f>
        <v>0.41</v>
      </c>
      <c r="BG238">
        <f t="shared" si="686"/>
        <v>0.27028105240061434</v>
      </c>
      <c r="BH238">
        <f t="shared" si="687"/>
        <v>0.26019575856443722</v>
      </c>
      <c r="BI238">
        <f t="shared" si="688"/>
        <v>0.37920489296636084</v>
      </c>
      <c r="BJ238">
        <f t="shared" si="689"/>
        <v>0.29731589814177561</v>
      </c>
      <c r="BK238">
        <f t="shared" si="690"/>
        <v>0.48366013071895425</v>
      </c>
    </row>
    <row r="239" spans="1:63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8"/>
        <v>12</v>
      </c>
      <c r="N239" s="7">
        <f t="shared" si="355"/>
        <v>888554</v>
      </c>
      <c r="O239" s="4">
        <f t="shared" si="356"/>
        <v>0.15359848809585044</v>
      </c>
      <c r="R239">
        <f t="shared" ref="R239" si="715">C239-C238</f>
        <v>4432</v>
      </c>
      <c r="S239">
        <f t="shared" ref="S239" si="716">N239-N238</f>
        <v>4456</v>
      </c>
      <c r="T239" s="8">
        <f t="shared" ref="T239" si="717">R239/V239</f>
        <v>0.49864986498649866</v>
      </c>
      <c r="U239" s="8">
        <f t="shared" ref="U239" si="718">SUM(R233:R239)/SUM(V233:V239)</f>
        <v>0.455312978329171</v>
      </c>
      <c r="V239">
        <f t="shared" ref="V239" si="719">B239-B238</f>
        <v>8888</v>
      </c>
      <c r="W239">
        <f t="shared" ref="W239" si="720">C239-D239-E239</f>
        <v>56489</v>
      </c>
      <c r="X239" s="3">
        <f t="shared" ref="X239" si="721">F239/W239</f>
        <v>2.0092407371346634E-2</v>
      </c>
      <c r="Y239">
        <f t="shared" ref="Y239" si="722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3">Z239-AC239-AF239</f>
        <v>575</v>
      </c>
      <c r="AJ239">
        <f t="shared" ref="AJ239:AJ242" si="724">AA239-AD239-AG239</f>
        <v>186</v>
      </c>
      <c r="AK239">
        <f t="shared" ref="AK239:AK242" si="725">AB239-AE239-AH239</f>
        <v>2896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si="471"/>
        <v>560</v>
      </c>
      <c r="AU239">
        <v>9535</v>
      </c>
      <c r="AV239">
        <v>2782</v>
      </c>
      <c r="AW239">
        <f t="shared" si="628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673"/>
        <v>0.43023255813953487</v>
      </c>
      <c r="BE239">
        <f t="shared" si="713"/>
        <v>0.32089552238805968</v>
      </c>
      <c r="BF239">
        <f t="shared" si="714"/>
        <v>0.44961240310077522</v>
      </c>
      <c r="BG239">
        <f t="shared" si="686"/>
        <v>0.27482896490448688</v>
      </c>
      <c r="BH239">
        <f t="shared" si="687"/>
        <v>0.26444554245782453</v>
      </c>
      <c r="BI239">
        <f t="shared" si="688"/>
        <v>0.38983050847457629</v>
      </c>
      <c r="BJ239">
        <f t="shared" si="689"/>
        <v>0.30242587601078169</v>
      </c>
      <c r="BK239">
        <f t="shared" si="690"/>
        <v>0.45023696682464454</v>
      </c>
    </row>
    <row r="240" spans="1:63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8"/>
        <v>41</v>
      </c>
      <c r="N240" s="7">
        <f t="shared" si="355"/>
        <v>893684</v>
      </c>
      <c r="O240" s="4">
        <f t="shared" si="356"/>
        <v>0.15666718567903332</v>
      </c>
      <c r="R240">
        <f t="shared" ref="R240" si="726">C240-C239</f>
        <v>4773</v>
      </c>
      <c r="S240">
        <f t="shared" ref="S240" si="727">N240-N239</f>
        <v>5130</v>
      </c>
      <c r="T240" s="8">
        <f t="shared" ref="T240" si="728">R240/V240</f>
        <v>0.48197515904271432</v>
      </c>
      <c r="U240" s="8">
        <f t="shared" ref="U240" si="729">SUM(R234:R240)/SUM(V234:V240)</f>
        <v>0.46117769671704012</v>
      </c>
      <c r="V240">
        <f t="shared" ref="V240" si="730">B240-B239</f>
        <v>9903</v>
      </c>
      <c r="W240">
        <f t="shared" ref="W240" si="731">C240-D240-E240</f>
        <v>59910</v>
      </c>
      <c r="X240" s="3">
        <f t="shared" ref="X240" si="732">F240/W240</f>
        <v>1.986312802537139E-2</v>
      </c>
      <c r="Y240">
        <f t="shared" ref="Y240" si="733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3"/>
        <v>648</v>
      </c>
      <c r="AJ240">
        <f t="shared" si="724"/>
        <v>219</v>
      </c>
      <c r="AK240">
        <f t="shared" si="725"/>
        <v>3156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471"/>
        <v>633</v>
      </c>
      <c r="AU240">
        <v>7551</v>
      </c>
      <c r="AV240">
        <v>2213</v>
      </c>
      <c r="AW240">
        <f t="shared" si="628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673"/>
        <v>0.38383838383838381</v>
      </c>
      <c r="BE240">
        <f t="shared" si="713"/>
        <v>0.33995037220843671</v>
      </c>
      <c r="BF240">
        <f t="shared" si="714"/>
        <v>0.45255474452554745</v>
      </c>
      <c r="BG240">
        <f t="shared" si="686"/>
        <v>0.27971783069841905</v>
      </c>
      <c r="BH240">
        <f t="shared" si="687"/>
        <v>0.26720332712474165</v>
      </c>
      <c r="BI240">
        <f t="shared" ref="BI240:BI245" si="734">SUM(AY234:AY240)/SUM(AX234:AX240)</f>
        <v>0.388671875</v>
      </c>
      <c r="BJ240">
        <f t="shared" ref="BJ240:BJ245" si="735">SUM(BA234:BA240)/SUM(AZ234:AZ240)</f>
        <v>0.30912311780336582</v>
      </c>
      <c r="BK240">
        <f t="shared" si="690"/>
        <v>0.41025641025641024</v>
      </c>
    </row>
    <row r="241" spans="1:66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8"/>
        <v>40</v>
      </c>
      <c r="N241" s="7">
        <f t="shared" si="355"/>
        <v>897915</v>
      </c>
      <c r="O241" s="4">
        <f t="shared" si="356"/>
        <v>0.15945473590993894</v>
      </c>
      <c r="R241">
        <f t="shared" ref="R241" si="736">C241-C240</f>
        <v>4317</v>
      </c>
      <c r="S241">
        <f t="shared" ref="S241" si="737">N241-N240</f>
        <v>4231</v>
      </c>
      <c r="T241" s="8">
        <f t="shared" ref="T241" si="738">R241/V241</f>
        <v>0.50503041647168934</v>
      </c>
      <c r="U241" s="8">
        <f t="shared" ref="U241" si="739">SUM(R235:R241)/SUM(V235:V241)</f>
        <v>0.46934225195094759</v>
      </c>
      <c r="V241">
        <f t="shared" ref="V241" si="740">B241-B240</f>
        <v>8548</v>
      </c>
      <c r="W241">
        <f t="shared" ref="W241" si="741">C241-D241-E241</f>
        <v>63055</v>
      </c>
      <c r="X241" s="3">
        <f t="shared" ref="X241" si="742">F241/W241</f>
        <v>1.9157878042978353E-2</v>
      </c>
      <c r="Y241">
        <f t="shared" ref="Y241" si="743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3"/>
        <v>675</v>
      </c>
      <c r="AJ241">
        <f t="shared" si="724"/>
        <v>244</v>
      </c>
      <c r="AK241">
        <f t="shared" si="725"/>
        <v>3276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si="471"/>
        <v>659</v>
      </c>
      <c r="AU241">
        <v>9410</v>
      </c>
      <c r="AV241">
        <v>2752</v>
      </c>
      <c r="AW241">
        <f t="shared" si="628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673"/>
        <v>0.2818181818181818</v>
      </c>
      <c r="BE241">
        <f t="shared" si="713"/>
        <v>0.34226190476190477</v>
      </c>
      <c r="BF241">
        <f t="shared" si="714"/>
        <v>0.23478260869565218</v>
      </c>
      <c r="BG241">
        <f t="shared" si="686"/>
        <v>0.28468850655982403</v>
      </c>
      <c r="BH241">
        <f t="shared" si="687"/>
        <v>0.26990979087885553</v>
      </c>
      <c r="BI241">
        <f t="shared" si="734"/>
        <v>0.36977491961414793</v>
      </c>
      <c r="BJ241">
        <f t="shared" si="735"/>
        <v>0.31341557440246726</v>
      </c>
      <c r="BK241">
        <f t="shared" si="690"/>
        <v>0.42333333333333334</v>
      </c>
    </row>
    <row r="242" spans="1:66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8"/>
        <v>47</v>
      </c>
      <c r="N242" s="7">
        <f t="shared" si="355"/>
        <v>903821</v>
      </c>
      <c r="O242" s="4">
        <f t="shared" si="356"/>
        <v>0.16254403537284362</v>
      </c>
      <c r="R242">
        <f t="shared" ref="R242" si="744">C242-C241</f>
        <v>5087</v>
      </c>
      <c r="S242">
        <f t="shared" ref="S242" si="745">N242-N241</f>
        <v>5906</v>
      </c>
      <c r="T242" s="8">
        <f t="shared" ref="T242" si="746">R242/V242</f>
        <v>0.46274902210497587</v>
      </c>
      <c r="U242" s="8">
        <f t="shared" ref="U242" si="747">SUM(R236:R242)/SUM(V236:V242)</f>
        <v>0.47394894894894896</v>
      </c>
      <c r="V242">
        <f t="shared" ref="V242" si="748">B242-B241</f>
        <v>10993</v>
      </c>
      <c r="W242">
        <f t="shared" ref="W242" si="749">C242-D242-E242</f>
        <v>66986</v>
      </c>
      <c r="X242" s="3">
        <f t="shared" ref="X242" si="750">F242/W242</f>
        <v>1.831726032305258E-2</v>
      </c>
      <c r="Y242">
        <f t="shared" ref="Y242" si="751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3"/>
        <v>726</v>
      </c>
      <c r="AJ242">
        <f t="shared" si="724"/>
        <v>262</v>
      </c>
      <c r="AK242">
        <f t="shared" si="725"/>
        <v>3443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471"/>
        <v>709</v>
      </c>
      <c r="AU242">
        <v>10099</v>
      </c>
      <c r="AV242">
        <v>2912</v>
      </c>
      <c r="AW242">
        <f t="shared" si="628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673"/>
        <v>0.38202247191011235</v>
      </c>
      <c r="BE242">
        <f t="shared" si="713"/>
        <v>0.30769230769230771</v>
      </c>
      <c r="BF242">
        <f t="shared" si="714"/>
        <v>0.2857142857142857</v>
      </c>
      <c r="BG242">
        <f t="shared" si="686"/>
        <v>0.28683559145388221</v>
      </c>
      <c r="BH242">
        <f t="shared" si="687"/>
        <v>0.2754497538877031</v>
      </c>
      <c r="BI242">
        <f t="shared" si="734"/>
        <v>0.33760000000000001</v>
      </c>
      <c r="BJ242">
        <f t="shared" si="735"/>
        <v>0.31006240249609984</v>
      </c>
      <c r="BK242">
        <f t="shared" si="690"/>
        <v>0.37113402061855671</v>
      </c>
      <c r="BL242">
        <v>0.308</v>
      </c>
      <c r="BM242">
        <v>0.26400000000000001</v>
      </c>
      <c r="BN242">
        <v>0.223</v>
      </c>
    </row>
    <row r="243" spans="1:66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8"/>
        <v>48</v>
      </c>
      <c r="N243" s="7">
        <f t="shared" si="355"/>
        <v>909514</v>
      </c>
      <c r="O243" s="4">
        <f t="shared" si="356"/>
        <v>0.1654035503067175</v>
      </c>
      <c r="R243">
        <f t="shared" ref="R243" si="752">C243-C242</f>
        <v>4826</v>
      </c>
      <c r="S243">
        <f t="shared" ref="S243" si="753">N243-N242</f>
        <v>5693</v>
      </c>
      <c r="T243" s="8">
        <f t="shared" ref="T243" si="754">R243/V243</f>
        <v>0.45878885825648824</v>
      </c>
      <c r="U243" s="8">
        <f t="shared" ref="U243" si="755">SUM(R237:R243)/SUM(V237:V243)</f>
        <v>0.46965339124820238</v>
      </c>
      <c r="V243">
        <f t="shared" ref="V243" si="756">B243-B242</f>
        <v>10519</v>
      </c>
      <c r="W243">
        <f t="shared" ref="W243" si="757">C243-D243-E243</f>
        <v>70686</v>
      </c>
      <c r="X243" s="3">
        <f t="shared" ref="X243" si="758">F243/W243</f>
        <v>1.7839459015929603E-2</v>
      </c>
      <c r="Y243">
        <f t="shared" ref="Y243" si="759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0">Z243-AC243-AF243</f>
        <v>801</v>
      </c>
      <c r="AJ243">
        <f t="shared" ref="AJ243" si="761">AA243-AD243-AG243</f>
        <v>301</v>
      </c>
      <c r="AK243">
        <f t="shared" ref="AK243" si="762">AB243-AE243-AH243</f>
        <v>3678</v>
      </c>
      <c r="AS243">
        <f>COUNTIF('Wartburg Positive Tests'!G:G,"&lt;="&amp;covid19!A243)-COUNTIF('Wartburg Positive Tests'!H:H,"&lt;="&amp;covid19!A243)</f>
        <v>21</v>
      </c>
      <c r="AT243">
        <f t="shared" si="471"/>
        <v>780</v>
      </c>
      <c r="AU243">
        <v>11959</v>
      </c>
      <c r="AV243">
        <v>3412</v>
      </c>
      <c r="AW243">
        <f t="shared" si="628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673"/>
        <v>0.4</v>
      </c>
      <c r="BE243">
        <f t="shared" si="713"/>
        <v>0.31486880466472306</v>
      </c>
      <c r="BF243">
        <f t="shared" si="714"/>
        <v>0.3611111111111111</v>
      </c>
      <c r="BG243">
        <f t="shared" si="686"/>
        <v>0.28682274847506278</v>
      </c>
      <c r="BH243">
        <f t="shared" si="687"/>
        <v>0.27658569955774809</v>
      </c>
      <c r="BI243">
        <f t="shared" si="734"/>
        <v>0.35518292682926828</v>
      </c>
      <c r="BJ243">
        <f t="shared" si="735"/>
        <v>0.3131539611360239</v>
      </c>
      <c r="BK243">
        <f t="shared" si="690"/>
        <v>0.34883720930232559</v>
      </c>
      <c r="BL243">
        <v>0.30099999999999999</v>
      </c>
      <c r="BM243">
        <v>0.26400000000000001</v>
      </c>
      <c r="BN243">
        <v>0.23</v>
      </c>
    </row>
    <row r="244" spans="1:66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8"/>
        <v>51</v>
      </c>
      <c r="N244" s="7">
        <f t="shared" si="355"/>
        <v>915393</v>
      </c>
      <c r="O244" s="4">
        <f t="shared" si="356"/>
        <v>0.16788279365898934</v>
      </c>
      <c r="R244">
        <f t="shared" ref="R244" si="763">C244-C243</f>
        <v>4433</v>
      </c>
      <c r="S244">
        <f t="shared" ref="S244" si="764">N244-N243</f>
        <v>5879</v>
      </c>
      <c r="T244" s="8">
        <f t="shared" ref="T244" si="765">R244/V244</f>
        <v>0.42988750969743988</v>
      </c>
      <c r="U244" s="8">
        <f t="shared" ref="U244" si="766">SUM(R238:R244)/SUM(V238:V244)</f>
        <v>0.46402975079435194</v>
      </c>
      <c r="V244">
        <f t="shared" ref="V244" si="767">B244-B243</f>
        <v>10312</v>
      </c>
      <c r="W244">
        <f t="shared" ref="W244" si="768">C244-D244-E244</f>
        <v>74819</v>
      </c>
      <c r="X244" s="3">
        <f t="shared" ref="X244" si="769">F244/W244</f>
        <v>1.709458827303225E-2</v>
      </c>
      <c r="Y244">
        <f t="shared" ref="Y244" si="770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1">Z244-AC244-AF244</f>
        <v>863</v>
      </c>
      <c r="AJ244">
        <f t="shared" ref="AJ244" si="772">AA244-AD244-AG244</f>
        <v>330</v>
      </c>
      <c r="AK244">
        <f t="shared" ref="AK244" si="773">AB244-AE244-AH244</f>
        <v>3859</v>
      </c>
      <c r="AS244">
        <f>COUNTIF('Wartburg Positive Tests'!G:G,"&lt;="&amp;covid19!A244)-COUNTIF('Wartburg Positive Tests'!H:H,"&lt;="&amp;covid19!A244)</f>
        <v>22</v>
      </c>
      <c r="AT244">
        <f t="shared" si="471"/>
        <v>841</v>
      </c>
      <c r="AU244">
        <v>10735</v>
      </c>
      <c r="AV244">
        <v>2719</v>
      </c>
      <c r="AW244">
        <f t="shared" si="628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673"/>
        <v>0.23364485981308411</v>
      </c>
      <c r="BE244">
        <f t="shared" si="713"/>
        <v>0.23178807947019867</v>
      </c>
      <c r="BF244">
        <f t="shared" si="714"/>
        <v>0.51428571428571423</v>
      </c>
      <c r="BG244">
        <f t="shared" ref="BG244" si="774">SUM(AV238:AV244)/SUM(AU238:AU244)</f>
        <v>0.28207289716955519</v>
      </c>
      <c r="BH244">
        <f t="shared" ref="BH244" si="775">SUM(AV231:AV244)/SUM(AU231:AU244)</f>
        <v>0.27440142505370146</v>
      </c>
      <c r="BI244">
        <f t="shared" si="734"/>
        <v>0.34293948126801155</v>
      </c>
      <c r="BJ244">
        <f t="shared" si="735"/>
        <v>0.30140946873870617</v>
      </c>
      <c r="BK244">
        <f t="shared" si="690"/>
        <v>0.36760124610591899</v>
      </c>
      <c r="BL244">
        <v>0.29299999999999998</v>
      </c>
      <c r="BM244">
        <v>0.25900000000000001</v>
      </c>
      <c r="BN244">
        <v>0.23800000000000002</v>
      </c>
    </row>
    <row r="245" spans="1:66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8"/>
        <v>36</v>
      </c>
      <c r="N245" s="7">
        <f t="shared" si="355"/>
        <v>918461</v>
      </c>
      <c r="O245" s="4">
        <f t="shared" si="356"/>
        <v>0.16916094809229082</v>
      </c>
      <c r="R245">
        <f t="shared" ref="R245" si="776">C245-C244</f>
        <v>2317</v>
      </c>
      <c r="S245">
        <f t="shared" ref="S245" si="777">N245-N244</f>
        <v>3068</v>
      </c>
      <c r="T245" s="8">
        <f t="shared" ref="T245" si="778">R245/V245</f>
        <v>0.43026926648096564</v>
      </c>
      <c r="U245" s="8">
        <f t="shared" ref="U245" si="779">SUM(R239:R245)/SUM(V239:V245)</f>
        <v>0.46763648757513787</v>
      </c>
      <c r="V245">
        <f t="shared" ref="V245" si="780">B245-B244</f>
        <v>5385</v>
      </c>
      <c r="W245">
        <f t="shared" ref="W245" si="781">C245-D245-E245</f>
        <v>76837</v>
      </c>
      <c r="X245" s="3">
        <f t="shared" ref="X245" si="782">F245/W245</f>
        <v>1.8116272108489401E-2</v>
      </c>
      <c r="Y245">
        <f t="shared" ref="Y245" si="783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4">Z245-AC245-AF245</f>
        <v>887</v>
      </c>
      <c r="AJ245">
        <f t="shared" ref="AJ245" si="785">AA245-AD245-AG245</f>
        <v>337</v>
      </c>
      <c r="AK245">
        <f t="shared" ref="AK245" si="786">AB245-AE245-AH245</f>
        <v>3933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471"/>
        <v>865</v>
      </c>
      <c r="AU245">
        <v>6334</v>
      </c>
      <c r="AV245">
        <v>1698</v>
      </c>
      <c r="AW245">
        <f t="shared" si="628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673"/>
        <v>0.29896907216494845</v>
      </c>
      <c r="BE245">
        <f t="shared" si="713"/>
        <v>0.29032258064516131</v>
      </c>
      <c r="BF245">
        <f t="shared" si="714"/>
        <v>0.3888888888888889</v>
      </c>
      <c r="BG245">
        <f t="shared" ref="BG245" si="787">SUM(AV239:AV245)/SUM(AU239:AU245)</f>
        <v>0.28173049083400636</v>
      </c>
      <c r="BH245">
        <f t="shared" ref="BH245" si="788">SUM(AV232:AV245)/SUM(AU232:AU245)</f>
        <v>0.2767718304018798</v>
      </c>
      <c r="BI245">
        <f t="shared" si="734"/>
        <v>0.33923303834808261</v>
      </c>
      <c r="BJ245">
        <f t="shared" si="735"/>
        <v>0.30495928941524797</v>
      </c>
      <c r="BK245">
        <f t="shared" si="690"/>
        <v>0.35238095238095241</v>
      </c>
      <c r="BL245">
        <v>0.30099999999999999</v>
      </c>
      <c r="BM245">
        <v>0.25900000000000001</v>
      </c>
      <c r="BN245">
        <v>0.23499999999999999</v>
      </c>
    </row>
    <row r="246" spans="1:66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8"/>
        <v>33</v>
      </c>
      <c r="N246" s="7">
        <f t="shared" si="355"/>
        <v>923478</v>
      </c>
      <c r="O246" s="4">
        <f t="shared" si="356"/>
        <v>0.17106829267416956</v>
      </c>
      <c r="R246">
        <f t="shared" ref="R246" si="789">C246-C245</f>
        <v>3579</v>
      </c>
      <c r="S246">
        <f t="shared" ref="S246" si="790">N246-N245</f>
        <v>5017</v>
      </c>
      <c r="T246" s="8">
        <f t="shared" ref="T246" si="791">R246/V246</f>
        <v>0.41635644485807355</v>
      </c>
      <c r="U246" s="8">
        <f t="shared" ref="U246" si="792">SUM(R240:R246)/SUM(V240:V246)</f>
        <v>0.45648655378486058</v>
      </c>
      <c r="V246">
        <f t="shared" ref="V246" si="793">B246-B245</f>
        <v>8596</v>
      </c>
      <c r="W246">
        <f t="shared" ref="W246" si="794">C246-D246-E246</f>
        <v>78628</v>
      </c>
      <c r="X246" s="3">
        <f t="shared" ref="X246" si="795">F246/W246</f>
        <v>1.9204354682810194E-2</v>
      </c>
      <c r="Y246">
        <f t="shared" ref="Y246" si="796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797">Z246-AC246-AF246</f>
        <v>915</v>
      </c>
      <c r="AJ246">
        <f t="shared" ref="AJ246" si="798">AA246-AD246-AG246</f>
        <v>351</v>
      </c>
      <c r="AK246">
        <f t="shared" ref="AK246" si="799">AB246-AE246-AH246</f>
        <v>4009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ref="AT246:AT256" si="800">AI246-AS246</f>
        <v>894</v>
      </c>
      <c r="AU246">
        <v>8218</v>
      </c>
      <c r="AV246">
        <v>2003</v>
      </c>
      <c r="AW246">
        <f t="shared" si="628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673"/>
        <v>0.28169014084507044</v>
      </c>
      <c r="BE246">
        <f t="shared" si="713"/>
        <v>0.2636986301369863</v>
      </c>
      <c r="BF246">
        <f t="shared" si="714"/>
        <v>0.4935064935064935</v>
      </c>
      <c r="BG246">
        <f t="shared" ref="BG246" si="801">SUM(AV240:AV246)/SUM(AU240:AU246)</f>
        <v>0.27538643361428172</v>
      </c>
      <c r="BH246">
        <f t="shared" ref="BH246" si="802">SUM(AV233:AV246)/SUM(AU233:AU246)</f>
        <v>0.27512626367338139</v>
      </c>
      <c r="BI246">
        <f t="shared" ref="BI246" si="803">SUM(AY240:AY246)/SUM(AX240:AX246)</f>
        <v>0.32126696832579188</v>
      </c>
      <c r="BJ246">
        <f t="shared" ref="BJ246" si="804">SUM(BA240:BA246)/SUM(AZ240:AZ246)</f>
        <v>0.2978395061728395</v>
      </c>
      <c r="BK246">
        <f t="shared" si="690"/>
        <v>0.33898305084745761</v>
      </c>
      <c r="BL246">
        <v>0.29399999999999998</v>
      </c>
      <c r="BM246">
        <v>0.254</v>
      </c>
      <c r="BN246">
        <v>0.22800000000000001</v>
      </c>
    </row>
    <row r="247" spans="1:66" x14ac:dyDescent="0.35">
      <c r="A247" s="14">
        <f t="shared" ref="A247:A268" si="805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8"/>
        <v>62</v>
      </c>
      <c r="N247" s="7">
        <f t="shared" si="355"/>
        <v>928977</v>
      </c>
      <c r="O247" s="4">
        <f t="shared" si="356"/>
        <v>0.1730967625358163</v>
      </c>
      <c r="R247">
        <f t="shared" ref="R247" si="806">C247-C246</f>
        <v>3884</v>
      </c>
      <c r="S247">
        <f t="shared" ref="S247" si="807">N247-N246</f>
        <v>5499</v>
      </c>
      <c r="T247" s="8">
        <f t="shared" ref="T247" si="808">R247/V247</f>
        <v>0.41394010444420759</v>
      </c>
      <c r="U247" s="8">
        <f t="shared" ref="U247" si="809">SUM(R241:R247)/SUM(V241:V247)</f>
        <v>0.44626270867327728</v>
      </c>
      <c r="V247">
        <f t="shared" ref="V247" si="810">B247-B246</f>
        <v>9383</v>
      </c>
      <c r="W247">
        <f t="shared" ref="W247" si="811">C247-D247-E247</f>
        <v>81115</v>
      </c>
      <c r="X247" s="3">
        <f t="shared" ref="X247" si="812">F247/W247</f>
        <v>1.8825124822782469E-2</v>
      </c>
      <c r="Y247">
        <f t="shared" ref="Y247" si="813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4">Z247-AC247-AF247</f>
        <v>952</v>
      </c>
      <c r="AJ247">
        <f t="shared" ref="AJ247" si="815">AA247-AD247-AG247</f>
        <v>365</v>
      </c>
      <c r="AK247">
        <f t="shared" ref="AK247" si="816">AB247-AE247-AH247</f>
        <v>4149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800"/>
        <v>929</v>
      </c>
      <c r="AU247">
        <v>8110</v>
      </c>
      <c r="AV247">
        <v>2133</v>
      </c>
      <c r="AW247">
        <f t="shared" si="628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673"/>
        <v>0.30645161290322581</v>
      </c>
      <c r="BE247">
        <f t="shared" si="713"/>
        <v>0.23780487804878048</v>
      </c>
      <c r="BF247">
        <f t="shared" si="714"/>
        <v>0.41025641025641024</v>
      </c>
      <c r="BG247">
        <f t="shared" ref="BG247" si="817">SUM(AV241:AV247)/SUM(AU241:AU247)</f>
        <v>0.27177985045864489</v>
      </c>
      <c r="BH247">
        <f t="shared" ref="BH247" si="818">SUM(AV234:AV247)/SUM(AU234:AU247)</f>
        <v>0.27559301123937546</v>
      </c>
      <c r="BI247">
        <f t="shared" ref="BI247" si="819">SUM(AY241:AY247)/SUM(AX241:AX247)</f>
        <v>0.30990415335463256</v>
      </c>
      <c r="BJ247">
        <f t="shared" ref="BJ247" si="820">SUM(BA241:BA247)/SUM(AZ241:AZ247)</f>
        <v>0.28327373857767185</v>
      </c>
      <c r="BK247">
        <f t="shared" si="690"/>
        <v>0.33207547169811319</v>
      </c>
      <c r="BL247">
        <v>0.29299999999999998</v>
      </c>
      <c r="BM247">
        <v>0.25</v>
      </c>
      <c r="BN247">
        <v>0.22500000000000001</v>
      </c>
    </row>
    <row r="248" spans="1:66" x14ac:dyDescent="0.35">
      <c r="A248" s="14">
        <f t="shared" si="805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8"/>
        <v>72</v>
      </c>
      <c r="N248" s="7">
        <f t="shared" si="355"/>
        <v>935209</v>
      </c>
      <c r="O248" s="4">
        <f t="shared" ref="O248:O254" si="821">C248/B248</f>
        <v>0.1751916038276668</v>
      </c>
      <c r="R248">
        <f t="shared" ref="R248" si="822">C248-C247</f>
        <v>4177</v>
      </c>
      <c r="S248">
        <f t="shared" ref="S248" si="823">N248-N247</f>
        <v>6232</v>
      </c>
      <c r="T248" s="8">
        <f t="shared" ref="T248" si="824">R248/V248</f>
        <v>0.40128734748775097</v>
      </c>
      <c r="U248" s="8">
        <f t="shared" ref="U248" si="825">SUM(R242:R248)/SUM(V242:V248)</f>
        <v>0.43146790249554096</v>
      </c>
      <c r="V248">
        <f t="shared" ref="V248" si="826">B248-B247</f>
        <v>10409</v>
      </c>
      <c r="W248">
        <f t="shared" ref="W248" si="827">C248-D248-E248</f>
        <v>83762</v>
      </c>
      <c r="X248" s="3">
        <f t="shared" ref="X248" si="828">F248/W248</f>
        <v>1.8098899262195267E-2</v>
      </c>
      <c r="Y248">
        <f t="shared" ref="Y248" si="829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0">Z248-AC248-AF248</f>
        <v>966</v>
      </c>
      <c r="AJ248">
        <f t="shared" ref="AJ248" si="831">AA248-AD248-AG248</f>
        <v>384</v>
      </c>
      <c r="AK248">
        <f t="shared" ref="AK248" si="832">AB248-AE248-AH248</f>
        <v>4155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800"/>
        <v>936</v>
      </c>
      <c r="AU248">
        <v>10903</v>
      </c>
      <c r="AV248">
        <v>2570</v>
      </c>
      <c r="AW248">
        <f t="shared" si="628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673"/>
        <v>0.27397260273972601</v>
      </c>
      <c r="BE248">
        <f t="shared" si="713"/>
        <v>0.25</v>
      </c>
      <c r="BF248">
        <f t="shared" si="714"/>
        <v>0.44897959183673469</v>
      </c>
      <c r="BG248">
        <f t="shared" ref="BG248" si="833">SUM(AV242:AV248)/SUM(AU242:AU248)</f>
        <v>0.26292233038970431</v>
      </c>
      <c r="BH248">
        <f t="shared" ref="BH248" si="834">SUM(AV235:AV248)/SUM(AU235:AU248)</f>
        <v>0.27357830203918371</v>
      </c>
      <c r="BI248">
        <f t="shared" ref="BI248" si="835">SUM(AY242:AY248)/SUM(AX242:AX248)</f>
        <v>0.31069609507640067</v>
      </c>
      <c r="BJ248">
        <f t="shared" ref="BJ248" si="836">SUM(BA242:BA248)/SUM(AZ242:AZ248)</f>
        <v>0.27050136027982902</v>
      </c>
      <c r="BK248">
        <f t="shared" si="690"/>
        <v>0.2978723404255319</v>
      </c>
      <c r="BL248">
        <v>0.28899999999999998</v>
      </c>
      <c r="BM248">
        <v>0.24399999999999999</v>
      </c>
      <c r="BN248">
        <v>0.28899999999999998</v>
      </c>
    </row>
    <row r="249" spans="1:66" x14ac:dyDescent="0.35">
      <c r="A249" s="14">
        <f t="shared" si="805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8"/>
        <v>83</v>
      </c>
      <c r="N249" s="7">
        <f t="shared" si="355"/>
        <v>941637</v>
      </c>
      <c r="O249" s="4">
        <f t="shared" si="821"/>
        <v>0.17736533119004769</v>
      </c>
      <c r="R249">
        <f t="shared" ref="R249" si="837">C249-C248</f>
        <v>4382</v>
      </c>
      <c r="S249">
        <f t="shared" ref="S249" si="838">N249-N248</f>
        <v>6428</v>
      </c>
      <c r="T249" s="8">
        <f t="shared" ref="T249" si="839">R249/V249</f>
        <v>0.40536540240518038</v>
      </c>
      <c r="U249" s="8">
        <f t="shared" ref="U249" si="840">SUM(R243:R249)/SUM(V243:V249)</f>
        <v>0.42189745314458676</v>
      </c>
      <c r="V249">
        <f t="shared" ref="V249" si="841">B249-B248</f>
        <v>10810</v>
      </c>
      <c r="W249">
        <f t="shared" ref="W249" si="842">C249-D249-E249</f>
        <v>86603</v>
      </c>
      <c r="X249" s="3">
        <f t="shared" ref="X249" si="843">F249/W249</f>
        <v>1.6708428114499498E-2</v>
      </c>
      <c r="Y249">
        <f t="shared" ref="Y249" si="844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5">Z249-AC249-AF249</f>
        <v>1026</v>
      </c>
      <c r="AJ249">
        <f t="shared" ref="AJ249" si="846">AA249-AD249-AG249</f>
        <v>414</v>
      </c>
      <c r="AK249">
        <f t="shared" ref="AK249" si="847">AB249-AE249-AH249</f>
        <v>4355</v>
      </c>
      <c r="AL249">
        <v>36</v>
      </c>
      <c r="AM249">
        <v>36</v>
      </c>
      <c r="AN249">
        <v>123</v>
      </c>
      <c r="AS249">
        <f>COUNTIF('Wartburg Positive Tests'!G:G,"&lt;="&amp;covid19!A249)-COUNTIF('Wartburg Positive Tests'!H:H,"&lt;="&amp;covid19!A249)</f>
        <v>31</v>
      </c>
      <c r="AT249">
        <f t="shared" si="800"/>
        <v>995</v>
      </c>
      <c r="AU249">
        <v>10022</v>
      </c>
      <c r="AV249">
        <v>2342</v>
      </c>
      <c r="AW249">
        <f t="shared" si="628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673"/>
        <v>0.40963855421686746</v>
      </c>
      <c r="BE249">
        <f t="shared" si="713"/>
        <v>0.21479713603818615</v>
      </c>
      <c r="BF249">
        <f t="shared" si="714"/>
        <v>0.45555555555555555</v>
      </c>
      <c r="BG249">
        <f t="shared" ref="BG249" si="848">SUM(AV243:AV249)/SUM(AU243:AU249)</f>
        <v>0.25462802311371285</v>
      </c>
      <c r="BH249">
        <f t="shared" ref="BH249" si="849">SUM(AV236:AV249)/SUM(AU236:AU249)</f>
        <v>0.27011723797664638</v>
      </c>
      <c r="BI249">
        <f t="shared" ref="BI249" si="850">SUM(AY243:AY249)/SUM(AX243:AX249)</f>
        <v>0.313893653516295</v>
      </c>
      <c r="BJ249">
        <f t="shared" ref="BJ249" si="851">SUM(BA243:BA249)/SUM(AZ243:AZ249)</f>
        <v>0.25463145447378793</v>
      </c>
      <c r="BK249">
        <f t="shared" si="690"/>
        <v>0.29681978798586572</v>
      </c>
      <c r="BL249">
        <v>0.28600000000000003</v>
      </c>
      <c r="BM249">
        <v>0.23699999999999999</v>
      </c>
      <c r="BN249">
        <v>0.22500000000000001</v>
      </c>
    </row>
    <row r="250" spans="1:66" x14ac:dyDescent="0.35">
      <c r="A250" s="14">
        <f t="shared" si="805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8"/>
        <v>47</v>
      </c>
      <c r="N250" s="7">
        <f t="shared" si="355"/>
        <v>947149</v>
      </c>
      <c r="O250" s="4">
        <f t="shared" si="821"/>
        <v>0.17910256310252151</v>
      </c>
      <c r="R250">
        <f t="shared" ref="R250" si="852">C250-C249</f>
        <v>3625</v>
      </c>
      <c r="S250">
        <f t="shared" ref="S250" si="853">N250-N249</f>
        <v>5512</v>
      </c>
      <c r="T250" s="8">
        <f t="shared" ref="T250" si="854">R250/V250</f>
        <v>0.39673853562438438</v>
      </c>
      <c r="U250" s="8">
        <f t="shared" ref="U250" si="855">SUM(R244:R250)/SUM(V244:V250)</f>
        <v>0.41224700149925037</v>
      </c>
      <c r="V250">
        <f t="shared" ref="V250" si="856">B250-B249</f>
        <v>9137</v>
      </c>
      <c r="W250">
        <f t="shared" ref="W250" si="857">C250-D250-E250</f>
        <v>88757</v>
      </c>
      <c r="X250" s="3">
        <f t="shared" ref="X250" si="858">F250/W250</f>
        <v>1.5953671259731628E-2</v>
      </c>
      <c r="Y250">
        <f t="shared" ref="Y250" si="859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0">Z250-AC250-AF250</f>
        <v>1040</v>
      </c>
      <c r="AJ250">
        <f t="shared" ref="AJ250" si="861">AA250-AD250-AG250</f>
        <v>425</v>
      </c>
      <c r="AK250">
        <f t="shared" ref="AK250" si="862">AB250-AE250-AH250</f>
        <v>4413</v>
      </c>
      <c r="AS250">
        <f>COUNTIF('Wartburg Positive Tests'!G:G,"&lt;="&amp;covid19!A250)-COUNTIF('Wartburg Positive Tests'!H:H,"&lt;="&amp;covid19!A250)</f>
        <v>37</v>
      </c>
      <c r="AT250">
        <f t="shared" si="800"/>
        <v>1003</v>
      </c>
      <c r="AU250">
        <v>10558</v>
      </c>
      <c r="AV250">
        <v>2489</v>
      </c>
      <c r="AW250">
        <f t="shared" si="628"/>
        <v>0.23574540632695587</v>
      </c>
      <c r="AX250">
        <v>58</v>
      </c>
      <c r="AY250">
        <v>13</v>
      </c>
      <c r="AZ250">
        <v>419</v>
      </c>
      <c r="BA250">
        <v>100</v>
      </c>
      <c r="BB250">
        <v>37</v>
      </c>
      <c r="BC250">
        <v>8</v>
      </c>
      <c r="BD250">
        <f t="shared" si="673"/>
        <v>0.22413793103448276</v>
      </c>
      <c r="BE250">
        <f t="shared" si="713"/>
        <v>0.2386634844868735</v>
      </c>
      <c r="BF250">
        <f t="shared" si="714"/>
        <v>0.37</v>
      </c>
      <c r="BG250">
        <f t="shared" ref="BG250" si="863">SUM(AV244:AV250)/SUM(AU244:AU250)</f>
        <v>0.24590012330456226</v>
      </c>
      <c r="BH250">
        <f t="shared" ref="BH250" si="864">SUM(AV237:AV250)/SUM(AU237:AU250)</f>
        <v>0.26667324388318864</v>
      </c>
      <c r="BI250">
        <f t="shared" ref="BI250" si="865">SUM(AY244:AY250)/SUM(AX244:AX250)</f>
        <v>0.29038112522686027</v>
      </c>
      <c r="BJ250">
        <f t="shared" ref="BJ250" si="866">SUM(BA244:BA250)/SUM(AZ244:AZ250)</f>
        <v>0.24416379640260238</v>
      </c>
      <c r="BK250">
        <f t="shared" si="690"/>
        <v>0.28825622775800713</v>
      </c>
      <c r="BL250">
        <v>0.27899999999999997</v>
      </c>
      <c r="BM250">
        <v>0.23</v>
      </c>
      <c r="BN250">
        <v>0.215</v>
      </c>
    </row>
    <row r="251" spans="1:66" x14ac:dyDescent="0.35">
      <c r="A251" s="14">
        <f t="shared" si="805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8"/>
        <v>74</v>
      </c>
      <c r="N251" s="7">
        <f t="shared" si="355"/>
        <v>952427</v>
      </c>
      <c r="O251" s="4">
        <f t="shared" si="821"/>
        <v>0.18069527098053992</v>
      </c>
      <c r="R251">
        <f t="shared" ref="R251" si="867">C251-C250</f>
        <v>3407</v>
      </c>
      <c r="S251">
        <f t="shared" ref="S251" si="868">N251-N250</f>
        <v>5278</v>
      </c>
      <c r="T251" s="8">
        <f t="shared" ref="T251" si="869">R251/V251</f>
        <v>0.39228554979850316</v>
      </c>
      <c r="U251" s="8">
        <f t="shared" ref="U251" si="870">SUM(R245:R251)/SUM(V245:V251)</f>
        <v>0.40655396202227384</v>
      </c>
      <c r="V251">
        <f t="shared" ref="V251" si="871">B251-B250</f>
        <v>8685</v>
      </c>
      <c r="W251">
        <f t="shared" ref="W251" si="872">C251-D251-E251</f>
        <v>91556</v>
      </c>
      <c r="X251" s="3">
        <f t="shared" ref="X251" si="873">F251/W251</f>
        <v>1.4635851282275328E-2</v>
      </c>
      <c r="Y251">
        <f t="shared" ref="Y251" si="874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5">Z251-AC251-AF251</f>
        <v>1073</v>
      </c>
      <c r="AJ251">
        <f t="shared" ref="AJ251" si="876">AA251-AD251-AG251</f>
        <v>440</v>
      </c>
      <c r="AK251">
        <f t="shared" ref="AK251" si="877">AB251-AE251-AH251</f>
        <v>4512</v>
      </c>
      <c r="AS251">
        <f>COUNTIF('Wartburg Positive Tests'!G:G,"&lt;="&amp;covid19!A251)-COUNTIF('Wartburg Positive Tests'!H:H,"&lt;="&amp;covid19!A251)</f>
        <v>39</v>
      </c>
      <c r="AT251">
        <f t="shared" si="800"/>
        <v>1034</v>
      </c>
      <c r="AU251">
        <v>8418</v>
      </c>
      <c r="AV251">
        <v>1905</v>
      </c>
      <c r="AW251">
        <f t="shared" si="628"/>
        <v>0.22630078403421242</v>
      </c>
      <c r="AX251">
        <v>67</v>
      </c>
      <c r="AY251">
        <v>16</v>
      </c>
      <c r="AZ251">
        <v>370</v>
      </c>
      <c r="BA251">
        <v>68</v>
      </c>
      <c r="BB251">
        <v>29</v>
      </c>
      <c r="BC251">
        <v>6</v>
      </c>
      <c r="BD251">
        <f t="shared" si="673"/>
        <v>0.23880597014925373</v>
      </c>
      <c r="BE251">
        <f t="shared" si="713"/>
        <v>0.18378378378378379</v>
      </c>
      <c r="BF251">
        <f t="shared" si="714"/>
        <v>0.4264705882352941</v>
      </c>
      <c r="BG251">
        <f t="shared" ref="BG251" si="878">SUM(AV245:AV251)/SUM(AU245:AU251)</f>
        <v>0.24199606796349279</v>
      </c>
      <c r="BH251">
        <f t="shared" ref="BH251" si="879">SUM(AV238:AV251)/SUM(AU238:AU251)</f>
        <v>0.26315710060957209</v>
      </c>
      <c r="BI251">
        <f t="shared" ref="BI251" si="880">SUM(AY245:AY251)/SUM(AX245:AX251)</f>
        <v>0.29549902152641877</v>
      </c>
      <c r="BJ251">
        <f t="shared" ref="BJ251" si="881">SUM(BA245:BA251)/SUM(AZ245:AZ251)</f>
        <v>0.23754940711462449</v>
      </c>
      <c r="BK251">
        <f t="shared" si="690"/>
        <v>0.25390625</v>
      </c>
      <c r="BL251">
        <v>0.27800000000000002</v>
      </c>
      <c r="BM251">
        <v>0.22699999999999998</v>
      </c>
      <c r="BN251">
        <v>0.21299999999999999</v>
      </c>
    </row>
    <row r="252" spans="1:66" x14ac:dyDescent="0.35">
      <c r="A252" s="14">
        <f t="shared" si="805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8"/>
        <v>41</v>
      </c>
      <c r="N252" s="7">
        <f t="shared" si="355"/>
        <v>955788</v>
      </c>
      <c r="O252" s="4">
        <f t="shared" si="821"/>
        <v>0.18134210873434484</v>
      </c>
      <c r="R252">
        <f t="shared" ref="R252" si="882">C252-C251</f>
        <v>1663</v>
      </c>
      <c r="S252">
        <f t="shared" ref="S252" si="883">N252-N251</f>
        <v>3361</v>
      </c>
      <c r="T252" s="8">
        <f t="shared" ref="T252" si="884">R252/V252</f>
        <v>0.33101114649681529</v>
      </c>
      <c r="U252" s="8">
        <f t="shared" ref="U252" si="885">SUM(R246:R252)/SUM(V246:V252)</f>
        <v>0.3983785700470634</v>
      </c>
      <c r="V252">
        <f t="shared" ref="V252" si="886">B252-B251</f>
        <v>5024</v>
      </c>
      <c r="W252">
        <f t="shared" ref="W252" si="887">C252-D252-E252</f>
        <v>92711</v>
      </c>
      <c r="X252" s="3">
        <f t="shared" ref="X252" si="888">F252/W252</f>
        <v>1.4378013396468596E-2</v>
      </c>
      <c r="Y252">
        <f t="shared" ref="Y252" si="889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0">Z252-AC252-AF252</f>
        <v>1079</v>
      </c>
      <c r="AJ252">
        <f t="shared" ref="AJ252" si="891">AA252-AD252-AG252</f>
        <v>440</v>
      </c>
      <c r="AK252">
        <f t="shared" ref="AK252" si="892">AB252-AE252-AH252</f>
        <v>4515</v>
      </c>
      <c r="AL252">
        <v>21</v>
      </c>
      <c r="AM252">
        <v>21</v>
      </c>
      <c r="AN252">
        <v>75</v>
      </c>
      <c r="AS252">
        <f>COUNTIF('Wartburg Positive Tests'!G:G,"&lt;="&amp;covid19!A252)-COUNTIF('Wartburg Positive Tests'!H:H,"&lt;="&amp;covid19!A252)</f>
        <v>47</v>
      </c>
      <c r="AT252">
        <f t="shared" si="800"/>
        <v>1032</v>
      </c>
      <c r="AU252">
        <v>6870</v>
      </c>
      <c r="AV252">
        <v>1468</v>
      </c>
      <c r="AW252">
        <f t="shared" si="628"/>
        <v>0.21368267831149929</v>
      </c>
      <c r="AX252">
        <v>28</v>
      </c>
      <c r="AY252">
        <v>14</v>
      </c>
      <c r="AZ252">
        <v>166</v>
      </c>
      <c r="BA252">
        <v>29</v>
      </c>
      <c r="BB252">
        <v>20</v>
      </c>
      <c r="BC252">
        <v>5</v>
      </c>
      <c r="BD252">
        <f t="shared" si="673"/>
        <v>0.5</v>
      </c>
      <c r="BE252">
        <f t="shared" si="713"/>
        <v>0.1746987951807229</v>
      </c>
      <c r="BF252">
        <f t="shared" si="714"/>
        <v>0.68965517241379315</v>
      </c>
      <c r="BG252">
        <f t="shared" ref="BG252" si="893">SUM(AV246:AV252)/SUM(AU246:AU252)</f>
        <v>0.23629534540959446</v>
      </c>
      <c r="BH252">
        <f t="shared" ref="BH252" si="894">SUM(AV239:AV252)/SUM(AU239:AU252)</f>
        <v>0.25945836764500241</v>
      </c>
      <c r="BI252">
        <f t="shared" ref="BI252" si="895">SUM(AY246:AY252)/SUM(AX246:AX252)</f>
        <v>0.30769230769230771</v>
      </c>
      <c r="BJ252">
        <f t="shared" ref="BJ252" si="896">SUM(BA246:BA252)/SUM(AZ246:AZ252)</f>
        <v>0.22632020117351215</v>
      </c>
      <c r="BK252">
        <f t="shared" si="690"/>
        <v>0.24896265560165975</v>
      </c>
      <c r="BL252">
        <v>0.27600000000000002</v>
      </c>
      <c r="BM252">
        <v>0.222</v>
      </c>
      <c r="BN252">
        <v>0.20499999999999999</v>
      </c>
    </row>
    <row r="253" spans="1:66" x14ac:dyDescent="0.35">
      <c r="A253" s="14">
        <f t="shared" si="805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8"/>
        <v>35</v>
      </c>
      <c r="N253" s="7">
        <f t="shared" si="355"/>
        <v>961710</v>
      </c>
      <c r="O253" s="4">
        <f t="shared" si="821"/>
        <v>0.18310782745636336</v>
      </c>
      <c r="R253">
        <f t="shared" ref="R253" si="897">C253-C252</f>
        <v>3851</v>
      </c>
      <c r="S253">
        <f t="shared" ref="S253" si="898">N253-N252</f>
        <v>5922</v>
      </c>
      <c r="T253" s="8">
        <f t="shared" ref="T253" si="899">R253/V253</f>
        <v>0.39404481735393432</v>
      </c>
      <c r="U253" s="8">
        <f t="shared" ref="U253" si="900">SUM(R247:R253)/SUM(V247:V253)</f>
        <v>0.39526423182170484</v>
      </c>
      <c r="V253">
        <f t="shared" ref="V253" si="901">B253-B252</f>
        <v>9773</v>
      </c>
      <c r="W253">
        <f t="shared" ref="W253" si="902">C253-D253-E253</f>
        <v>93666</v>
      </c>
      <c r="X253" s="3">
        <f t="shared" ref="X253" si="903">F253/W253</f>
        <v>1.4423590203488993E-2</v>
      </c>
      <c r="Y253">
        <f t="shared" ref="Y253" si="904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5">Z253-AC253-AF253</f>
        <v>1114</v>
      </c>
      <c r="AJ253">
        <f t="shared" ref="AJ253" si="906">AA253-AD253-AG253</f>
        <v>457</v>
      </c>
      <c r="AK253">
        <f t="shared" ref="AK253" si="907">AB253-AE253-AH253</f>
        <v>4548</v>
      </c>
      <c r="AL253">
        <v>20</v>
      </c>
      <c r="AM253">
        <v>20</v>
      </c>
      <c r="AN253">
        <v>61</v>
      </c>
      <c r="AS253">
        <f>COUNTIF('Wartburg Positive Tests'!G:G,"&lt;="&amp;covid19!A253)-COUNTIF('Wartburg Positive Tests'!H:H,"&lt;="&amp;covid19!A253)</f>
        <v>48</v>
      </c>
      <c r="AT253">
        <f t="shared" si="800"/>
        <v>1066</v>
      </c>
      <c r="AU253">
        <v>8101</v>
      </c>
      <c r="AV253">
        <v>1800</v>
      </c>
      <c r="AW253">
        <f t="shared" si="628"/>
        <v>0.22219479076657203</v>
      </c>
      <c r="AX253">
        <v>80</v>
      </c>
      <c r="AY253">
        <v>22</v>
      </c>
      <c r="AZ253">
        <v>404</v>
      </c>
      <c r="BA253">
        <v>78</v>
      </c>
      <c r="BB253">
        <v>34</v>
      </c>
      <c r="BC253">
        <v>7</v>
      </c>
      <c r="BD253">
        <f t="shared" si="673"/>
        <v>0.27500000000000002</v>
      </c>
      <c r="BE253">
        <f t="shared" si="713"/>
        <v>0.19306930693069307</v>
      </c>
      <c r="BF253">
        <f t="shared" si="714"/>
        <v>0.4358974358974359</v>
      </c>
      <c r="BG253">
        <f t="shared" ref="BG253" si="908">SUM(AV247:AV253)/SUM(AU247:AU253)</f>
        <v>0.23351116191927854</v>
      </c>
      <c r="BH253">
        <f t="shared" ref="BH253" si="909">SUM(AV240:AV253)/SUM(AU240:AU253)</f>
        <v>0.25466658286719879</v>
      </c>
      <c r="BI253">
        <f t="shared" ref="BI253" si="910">SUM(AY247:AY253)/SUM(AX247:AX253)</f>
        <v>0.30598669623059865</v>
      </c>
      <c r="BJ253">
        <f t="shared" ref="BJ253" si="911">SUM(BA247:BA253)/SUM(AZ247:AZ253)</f>
        <v>0.2165732586068855</v>
      </c>
      <c r="BK253">
        <f t="shared" si="690"/>
        <v>0.24050632911392406</v>
      </c>
      <c r="BL253">
        <v>0.26600000000000001</v>
      </c>
      <c r="BM253">
        <v>0.20399999999999999</v>
      </c>
      <c r="BN253">
        <v>0.187</v>
      </c>
    </row>
    <row r="254" spans="1:66" x14ac:dyDescent="0.35">
      <c r="A254" s="14">
        <f t="shared" si="805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8"/>
        <v>42</v>
      </c>
      <c r="N254" s="7">
        <f t="shared" si="355"/>
        <v>966905</v>
      </c>
      <c r="O254" s="4">
        <f t="shared" si="821"/>
        <v>0.18462990197731918</v>
      </c>
      <c r="R254">
        <f t="shared" ref="R254" si="912">C254-C253</f>
        <v>3374</v>
      </c>
      <c r="S254">
        <f t="shared" ref="S254" si="913">N254-N253</f>
        <v>5195</v>
      </c>
      <c r="T254" s="8">
        <f t="shared" ref="T254" si="914">R254/V254</f>
        <v>0.39374489438674293</v>
      </c>
      <c r="U254" s="8">
        <f t="shared" ref="U254" si="915">SUM(R248:R254)/SUM(V248:V254)</f>
        <v>0.39224766452481291</v>
      </c>
      <c r="V254">
        <f t="shared" ref="V254" si="916">B254-B253</f>
        <v>8569</v>
      </c>
      <c r="W254">
        <f t="shared" ref="W254" si="917">C254-D254-E254</f>
        <v>94624</v>
      </c>
      <c r="X254" s="3">
        <f t="shared" ref="X254" si="918">F254/W254</f>
        <v>1.3791427122083193E-2</v>
      </c>
      <c r="Y254">
        <f t="shared" ref="Y254" si="919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0">Z254-AC254-AF254</f>
        <v>1147</v>
      </c>
      <c r="AJ254">
        <f t="shared" ref="AJ254" si="921">AA254-AD254-AG254</f>
        <v>492</v>
      </c>
      <c r="AK254">
        <f t="shared" ref="AK254" si="922">AB254-AE254-AH254</f>
        <v>4594</v>
      </c>
      <c r="AL254">
        <v>15</v>
      </c>
      <c r="AM254">
        <v>15</v>
      </c>
      <c r="AN254">
        <v>48</v>
      </c>
      <c r="AS254">
        <f>COUNTIF('Wartburg Positive Tests'!G:G,"&lt;="&amp;covid19!A254)-COUNTIF('Wartburg Positive Tests'!H:H,"&lt;="&amp;covid19!A254)</f>
        <v>49</v>
      </c>
      <c r="AT254">
        <f t="shared" si="800"/>
        <v>1098</v>
      </c>
      <c r="AU254">
        <v>7167</v>
      </c>
      <c r="AV254">
        <v>1576</v>
      </c>
      <c r="AW254">
        <f t="shared" si="628"/>
        <v>0.21989674898841916</v>
      </c>
      <c r="AX254">
        <v>67</v>
      </c>
      <c r="AY254">
        <v>21</v>
      </c>
      <c r="AZ254">
        <v>245</v>
      </c>
      <c r="BA254">
        <v>51</v>
      </c>
      <c r="BB254">
        <v>22</v>
      </c>
      <c r="BC254">
        <v>8</v>
      </c>
      <c r="BD254">
        <f t="shared" si="673"/>
        <v>0.31343283582089554</v>
      </c>
      <c r="BE254">
        <f t="shared" si="713"/>
        <v>0.20816326530612245</v>
      </c>
      <c r="BF254">
        <f t="shared" si="714"/>
        <v>0.43137254901960786</v>
      </c>
      <c r="BG254">
        <f t="shared" ref="BG254" si="923">SUM(AV248:AV254)/SUM(AU248:AU254)</f>
        <v>0.22808233530521124</v>
      </c>
      <c r="BH254">
        <f t="shared" ref="BH254" si="924">SUM(AV241:AV254)/SUM(AU241:AU254)</f>
        <v>0.25041763852991239</v>
      </c>
      <c r="BI254">
        <f t="shared" ref="BI254" si="925">SUM(AY248:AY254)/SUM(AX248:AX254)</f>
        <v>0.30701754385964913</v>
      </c>
      <c r="BJ254">
        <f t="shared" ref="BJ254" si="926">SUM(BA248:BA254)/SUM(AZ248:AZ254)</f>
        <v>0.21283643892339543</v>
      </c>
      <c r="BK254">
        <f t="shared" si="690"/>
        <v>0.26431718061674009</v>
      </c>
      <c r="BL254">
        <v>0.26899999999999996</v>
      </c>
      <c r="BM254">
        <v>0.19699999999999998</v>
      </c>
      <c r="BN254">
        <v>0.19399999999999998</v>
      </c>
    </row>
    <row r="255" spans="1:66" x14ac:dyDescent="0.35">
      <c r="A255" s="14">
        <f t="shared" si="805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8"/>
        <v>49</v>
      </c>
      <c r="N255" s="7">
        <f t="shared" si="355"/>
        <v>972251</v>
      </c>
      <c r="O255" s="4">
        <f t="shared" ref="O255:O259" si="927">C255/B255</f>
        <v>0.18608003656671374</v>
      </c>
      <c r="R255">
        <f t="shared" ref="R255" si="928">C255-C254</f>
        <v>3335</v>
      </c>
      <c r="S255">
        <f t="shared" ref="S255" si="929">N255-N254</f>
        <v>5346</v>
      </c>
      <c r="T255" s="8">
        <f t="shared" ref="T255" si="930">R255/V255</f>
        <v>0.38417233037668469</v>
      </c>
      <c r="U255" s="8">
        <f t="shared" ref="U255" si="931">SUM(R249:R255)/SUM(V249:V255)</f>
        <v>0.38954168658020072</v>
      </c>
      <c r="V255">
        <f t="shared" ref="V255" si="932">B255-B254</f>
        <v>8681</v>
      </c>
      <c r="W255">
        <f t="shared" ref="W255" si="933">C255-D255-E255</f>
        <v>95445</v>
      </c>
      <c r="X255" s="3">
        <f t="shared" ref="X255" si="934">F255/W255</f>
        <v>1.3295615275813296E-2</v>
      </c>
      <c r="Y255">
        <f t="shared" ref="Y255" si="935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6">Z255-AC255-AF255</f>
        <v>1153</v>
      </c>
      <c r="AJ255">
        <f t="shared" ref="AJ255" si="937">AA255-AD255-AG255</f>
        <v>505</v>
      </c>
      <c r="AK255">
        <f t="shared" ref="AK255" si="938">AB255-AE255-AH255</f>
        <v>4562</v>
      </c>
      <c r="AL255">
        <v>9</v>
      </c>
      <c r="AM255">
        <v>9</v>
      </c>
      <c r="AN255">
        <v>35</v>
      </c>
      <c r="AS255">
        <f>COUNTIF('Wartburg Positive Tests'!G:G,"&lt;="&amp;covid19!A255)-COUNTIF('Wartburg Positive Tests'!H:H,"&lt;="&amp;covid19!A255)</f>
        <v>58</v>
      </c>
      <c r="AT255">
        <f t="shared" si="800"/>
        <v>1095</v>
      </c>
      <c r="AU255">
        <v>8712</v>
      </c>
      <c r="AV255">
        <v>1923</v>
      </c>
      <c r="AW255">
        <f t="shared" si="628"/>
        <v>0.22073002754820936</v>
      </c>
      <c r="AX255">
        <v>52</v>
      </c>
      <c r="AY255">
        <v>9</v>
      </c>
      <c r="AZ255">
        <v>292</v>
      </c>
      <c r="BA255">
        <v>46</v>
      </c>
      <c r="BB255">
        <v>25</v>
      </c>
      <c r="BC255">
        <v>8</v>
      </c>
      <c r="BD255">
        <f t="shared" si="673"/>
        <v>0.17307692307692307</v>
      </c>
      <c r="BE255">
        <f t="shared" si="713"/>
        <v>0.15753424657534246</v>
      </c>
      <c r="BF255">
        <f t="shared" si="714"/>
        <v>0.54347826086956519</v>
      </c>
      <c r="BG255">
        <f t="shared" ref="BG255" si="939">SUM(AV249:AV255)/SUM(AU249:AU255)</f>
        <v>0.22562157465579469</v>
      </c>
      <c r="BH255">
        <f t="shared" ref="BH255" si="940">SUM(AV242:AV255)/SUM(AU242:AU255)</f>
        <v>0.24523398253648795</v>
      </c>
      <c r="BI255">
        <f t="shared" ref="BI255" si="941">SUM(AY249:AY255)/SUM(AX249:AX255)</f>
        <v>0.29655172413793102</v>
      </c>
      <c r="BJ255">
        <f t="shared" ref="BJ255" si="942">SUM(BA249:BA255)/SUM(AZ249:AZ255)</f>
        <v>0.19956803455723543</v>
      </c>
      <c r="BK255">
        <f t="shared" si="690"/>
        <v>0.27403846153846156</v>
      </c>
      <c r="BL255">
        <v>0.26100000000000001</v>
      </c>
      <c r="BM255">
        <v>0.19500000000000001</v>
      </c>
      <c r="BN255">
        <v>0.19900000000000001</v>
      </c>
    </row>
    <row r="256" spans="1:66" x14ac:dyDescent="0.35">
      <c r="A256" s="14">
        <f t="shared" si="805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3">-(J256-J255)+L256</f>
        <v>60</v>
      </c>
      <c r="N256" s="7">
        <f t="shared" si="355"/>
        <v>974231</v>
      </c>
      <c r="O256" s="4">
        <f t="shared" si="927"/>
        <v>0.18662864041396965</v>
      </c>
      <c r="R256">
        <f t="shared" ref="R256" si="944">C256-C255</f>
        <v>1260</v>
      </c>
      <c r="S256">
        <f t="shared" ref="S256" si="945">N256-N255</f>
        <v>1980</v>
      </c>
      <c r="T256" s="8">
        <f t="shared" ref="T256" si="946">R256/V256</f>
        <v>0.3888888888888889</v>
      </c>
      <c r="U256" s="8">
        <f t="shared" ref="U256" si="947">SUM(R250:R256)/SUM(V250:V256)</f>
        <v>0.38628104464403396</v>
      </c>
      <c r="V256">
        <f t="shared" ref="V256" si="948">B256-B255</f>
        <v>3240</v>
      </c>
      <c r="W256">
        <f t="shared" ref="W256" si="949">C256-D256-E256</f>
        <v>93840</v>
      </c>
      <c r="X256" s="3">
        <f t="shared" ref="X256" si="950">F256/W256</f>
        <v>1.3064791133844842E-2</v>
      </c>
      <c r="Y256">
        <f t="shared" ref="Y256" si="951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2">Z256-AC256-AF256</f>
        <v>1123</v>
      </c>
      <c r="AJ256">
        <f t="shared" ref="AJ256" si="953">AA256-AD256-AG256</f>
        <v>514</v>
      </c>
      <c r="AK256">
        <f t="shared" ref="AK256" si="954">AB256-AE256-AH256</f>
        <v>4360</v>
      </c>
      <c r="AS256">
        <f>COUNTIF('Wartburg Positive Tests'!G:G,"&lt;="&amp;covid19!A256)-COUNTIF('Wartburg Positive Tests'!H:H,"&lt;="&amp;covid19!A256)</f>
        <v>59</v>
      </c>
      <c r="AT256">
        <f t="shared" si="800"/>
        <v>1064</v>
      </c>
      <c r="AU256">
        <v>5495</v>
      </c>
      <c r="AV256">
        <v>1185</v>
      </c>
      <c r="AW256">
        <f t="shared" si="628"/>
        <v>0.21565059144676979</v>
      </c>
      <c r="AX256">
        <v>42</v>
      </c>
      <c r="AY256">
        <v>10</v>
      </c>
      <c r="AZ256">
        <v>243</v>
      </c>
      <c r="BA256">
        <v>54</v>
      </c>
      <c r="BB256">
        <v>26</v>
      </c>
      <c r="BC256">
        <v>10</v>
      </c>
      <c r="BD256">
        <f t="shared" si="673"/>
        <v>0.23809523809523808</v>
      </c>
      <c r="BE256">
        <f t="shared" si="713"/>
        <v>0.22222222222222221</v>
      </c>
      <c r="BF256">
        <f>BB256/BA256</f>
        <v>0.48148148148148145</v>
      </c>
      <c r="BG256">
        <f t="shared" ref="BG256" si="955">SUM(AV250:AV256)/SUM(AU250:AU256)</f>
        <v>0.22317022468863543</v>
      </c>
      <c r="BH256">
        <f t="shared" ref="BH256" si="956">SUM(AV243:AV256)/SUM(AU243:AU256)</f>
        <v>0.2403167711057384</v>
      </c>
      <c r="BI256">
        <f t="shared" ref="BI256" si="957">SUM(AY250:AY256)/SUM(AX250:AX256)</f>
        <v>0.26649746192893403</v>
      </c>
      <c r="BJ256">
        <f t="shared" ref="BJ256" si="958">SUM(BA250:BA256)/SUM(AZ250:AZ256)</f>
        <v>0.19915848527349228</v>
      </c>
      <c r="BK256">
        <f t="shared" si="690"/>
        <v>0.26943005181347152</v>
      </c>
      <c r="BL256">
        <v>0.252</v>
      </c>
      <c r="BM256">
        <v>0.184</v>
      </c>
      <c r="BN256">
        <v>0.19400000000000001</v>
      </c>
    </row>
    <row r="257" spans="1:82" x14ac:dyDescent="0.35">
      <c r="A257" s="14">
        <f t="shared" si="805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3"/>
        <v>40</v>
      </c>
      <c r="N257" s="7">
        <f t="shared" si="355"/>
        <v>977726</v>
      </c>
      <c r="O257" s="4">
        <f t="shared" si="927"/>
        <v>0.18760188981193279</v>
      </c>
      <c r="R257">
        <f t="shared" ref="R257" si="959">C257-C256</f>
        <v>2242</v>
      </c>
      <c r="S257">
        <f t="shared" ref="S257" si="960">N257-N256</f>
        <v>3495</v>
      </c>
      <c r="T257" s="8">
        <f t="shared" ref="T257" si="961">R257/V257</f>
        <v>0.39079658358026842</v>
      </c>
      <c r="U257" s="8">
        <f t="shared" ref="U257" si="962">SUM(R251:R257)/SUM(V251:V257)</f>
        <v>0.38488000160936653</v>
      </c>
      <c r="V257">
        <f t="shared" ref="V257" si="963">B257-B256</f>
        <v>5737</v>
      </c>
      <c r="W257">
        <f t="shared" ref="W257" si="964">C257-D257-E257</f>
        <v>93412</v>
      </c>
      <c r="X257" s="3">
        <f t="shared" ref="X257" si="965">F257/W257</f>
        <v>1.3071125765426284E-2</v>
      </c>
      <c r="Y257">
        <f t="shared" ref="Y257" si="966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67">Z257-AC257-AF257</f>
        <v>1100</v>
      </c>
      <c r="AJ257">
        <f t="shared" ref="AJ257" si="968">AA257-AD257-AG257</f>
        <v>524</v>
      </c>
      <c r="AK257">
        <f t="shared" ref="AK257:AK262" si="969">AB257-AE257-AH257</f>
        <v>4260</v>
      </c>
      <c r="AS257">
        <f>COUNTIF('Wartburg Positive Tests'!G:G,"&lt;="&amp;covid19!A257)-COUNTIF('Wartburg Positive Tests'!H:H,"&lt;="&amp;covid19!A257)</f>
        <v>59</v>
      </c>
      <c r="AT257">
        <f t="shared" ref="AT257:AT259" si="970">AI257-AS257</f>
        <v>1041</v>
      </c>
      <c r="AU257">
        <v>4834</v>
      </c>
      <c r="AV257">
        <v>928</v>
      </c>
      <c r="AW257">
        <f t="shared" si="628"/>
        <v>0.19197352089366984</v>
      </c>
      <c r="AX257">
        <v>37</v>
      </c>
      <c r="AY257">
        <v>5</v>
      </c>
      <c r="AZ257">
        <v>245</v>
      </c>
      <c r="BA257">
        <v>39</v>
      </c>
      <c r="BB257">
        <v>25</v>
      </c>
      <c r="BC257">
        <v>6</v>
      </c>
      <c r="BD257">
        <f t="shared" si="673"/>
        <v>0.13513513513513514</v>
      </c>
      <c r="BE257">
        <f t="shared" si="713"/>
        <v>0.15918367346938775</v>
      </c>
      <c r="BF257">
        <f t="shared" si="714"/>
        <v>0.64102564102564108</v>
      </c>
      <c r="BG257">
        <f t="shared" ref="BG257" si="971">SUM(AV251:AV257)/SUM(AU251:AU257)</f>
        <v>0.21745266850817591</v>
      </c>
      <c r="BH257">
        <f t="shared" ref="BH257" si="972">SUM(AV244:AV257)/SUM(AU244:AU257)</f>
        <v>0.23357530333604129</v>
      </c>
      <c r="BI257">
        <f t="shared" ref="BI257" si="973">SUM(AY251:AY257)/SUM(AX251:AX257)</f>
        <v>0.26005361930294907</v>
      </c>
      <c r="BJ257">
        <f t="shared" ref="BJ257" si="974">SUM(BA251:BA257)/SUM(AZ251:AZ257)</f>
        <v>0.18575063613231552</v>
      </c>
      <c r="BK257">
        <f t="shared" ref="BK257:BK262" si="975">SUM(BC251:BC257)/SUM(BB251:BB257)</f>
        <v>0.27624309392265195</v>
      </c>
      <c r="BL257">
        <v>0.24399999999999999</v>
      </c>
      <c r="BM257">
        <v>0.17799999999999999</v>
      </c>
      <c r="BN257">
        <v>0.186</v>
      </c>
    </row>
    <row r="258" spans="1:82" x14ac:dyDescent="0.35">
      <c r="A258" s="14">
        <f t="shared" si="805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3"/>
        <v>44</v>
      </c>
      <c r="N258" s="7">
        <f t="shared" si="355"/>
        <v>980257</v>
      </c>
      <c r="O258" s="4">
        <f t="shared" si="927"/>
        <v>0.18856457456750655</v>
      </c>
      <c r="R258">
        <f t="shared" ref="R258" si="976">C258-C257</f>
        <v>2016</v>
      </c>
      <c r="S258">
        <f t="shared" ref="S258" si="977">N258-N257</f>
        <v>2531</v>
      </c>
      <c r="T258" s="8">
        <f t="shared" ref="T258" si="978">R258/V258</f>
        <v>0.44336925445348579</v>
      </c>
      <c r="U258" s="8">
        <f t="shared" ref="U258" si="979">SUM(R252:R258)/SUM(V252:V258)</f>
        <v>0.38930460161067343</v>
      </c>
      <c r="V258">
        <f t="shared" ref="V258" si="980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1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2">Z258-AC258-AF258</f>
        <v>1103</v>
      </c>
      <c r="AJ258">
        <f t="shared" ref="AJ258" si="983">AA258-AD258-AG258</f>
        <v>547</v>
      </c>
      <c r="AK258">
        <f t="shared" si="969"/>
        <v>4282</v>
      </c>
      <c r="AS258">
        <f>COUNTIF('Wartburg Positive Tests'!G:G,"&lt;="&amp;covid19!A258)-COUNTIF('Wartburg Positive Tests'!H:H,"&lt;="&amp;covid19!A258)</f>
        <v>59</v>
      </c>
      <c r="AT258">
        <f t="shared" si="970"/>
        <v>1044</v>
      </c>
      <c r="AU258">
        <v>4853</v>
      </c>
      <c r="AV258">
        <v>1171</v>
      </c>
      <c r="AW258">
        <f t="shared" si="628"/>
        <v>0.24129404492066764</v>
      </c>
      <c r="AX258">
        <v>35</v>
      </c>
      <c r="AY258">
        <v>7</v>
      </c>
      <c r="AZ258">
        <v>168</v>
      </c>
      <c r="BA258">
        <v>27</v>
      </c>
      <c r="BB258">
        <v>10</v>
      </c>
      <c r="BC258">
        <v>4</v>
      </c>
      <c r="BD258">
        <f t="shared" si="673"/>
        <v>0.2</v>
      </c>
      <c r="BE258">
        <f t="shared" si="713"/>
        <v>0.16071428571428573</v>
      </c>
      <c r="BF258">
        <f t="shared" si="714"/>
        <v>0.37037037037037035</v>
      </c>
      <c r="BG258">
        <f t="shared" ref="BG258" si="984">SUM(AV252:AV258)/SUM(AU252:AU258)</f>
        <v>0.2183481056656239</v>
      </c>
      <c r="BH258">
        <f t="shared" ref="BH258" si="985">SUM(AV245:AV258)/SUM(AU245:AU258)</f>
        <v>0.23197200607762788</v>
      </c>
      <c r="BI258">
        <f t="shared" ref="BI258" si="986">SUM(AY252:AY258)/SUM(AX252:AX258)</f>
        <v>0.25806451612903225</v>
      </c>
      <c r="BJ258">
        <f t="shared" ref="BJ258" si="987">SUM(BA252:BA258)/SUM(AZ252:AZ258)</f>
        <v>0.18377765173000568</v>
      </c>
      <c r="BK258">
        <f t="shared" si="975"/>
        <v>0.29629629629629628</v>
      </c>
      <c r="BL258">
        <v>0.246</v>
      </c>
      <c r="BM258">
        <v>0.17599999999999999</v>
      </c>
      <c r="BN258">
        <v>0.20200000000000001</v>
      </c>
    </row>
    <row r="259" spans="1:82" x14ac:dyDescent="0.35">
      <c r="A259" s="14">
        <f t="shared" si="805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3"/>
        <v>38</v>
      </c>
      <c r="N259" s="7">
        <f t="shared" si="355"/>
        <v>982088</v>
      </c>
      <c r="O259" s="4">
        <f t="shared" si="927"/>
        <v>0.18906742853368125</v>
      </c>
      <c r="R259">
        <f t="shared" ref="R259" si="988">C259-C258</f>
        <v>1176</v>
      </c>
      <c r="S259">
        <f t="shared" ref="S259" si="989">N259-N258</f>
        <v>1831</v>
      </c>
      <c r="T259" s="8">
        <f t="shared" ref="T259" si="990">R259/V259</f>
        <v>0.39108746258729632</v>
      </c>
      <c r="U259" s="8">
        <f t="shared" ref="U259" si="991">SUM(R253:R259)/SUM(V253:V259)</f>
        <v>0.39615190338430456</v>
      </c>
      <c r="V259">
        <f t="shared" ref="V259" si="992">B259-B258</f>
        <v>3007</v>
      </c>
      <c r="W259">
        <f t="shared" ref="W259" si="993">C259-D259-E259</f>
        <v>94360</v>
      </c>
      <c r="X259" s="3">
        <f t="shared" ref="X259" si="994">F259/W259</f>
        <v>1.2314540059347181E-2</v>
      </c>
      <c r="Y259">
        <f t="shared" ref="Y259" si="995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6">Z259-AC259-AF259</f>
        <v>1091</v>
      </c>
      <c r="AJ259">
        <f t="shared" ref="AJ259" si="997">AA259-AD259-AG259</f>
        <v>546</v>
      </c>
      <c r="AK259">
        <f t="shared" si="969"/>
        <v>4214</v>
      </c>
      <c r="AL259">
        <v>1</v>
      </c>
      <c r="AM259">
        <v>1</v>
      </c>
      <c r="AN259">
        <v>12</v>
      </c>
      <c r="AS259">
        <f>COUNTIF('Wartburg Positive Tests'!G:G,"&lt;="&amp;covid19!A259)-COUNTIF('Wartburg Positive Tests'!H:H,"&lt;="&amp;covid19!A259)</f>
        <v>59</v>
      </c>
      <c r="AT259">
        <f t="shared" si="970"/>
        <v>1032</v>
      </c>
      <c r="AU259">
        <v>3786</v>
      </c>
      <c r="AV259">
        <v>853</v>
      </c>
      <c r="AW259">
        <f t="shared" si="628"/>
        <v>0.22530375066032751</v>
      </c>
      <c r="AX259">
        <v>15</v>
      </c>
      <c r="AY259">
        <v>5</v>
      </c>
      <c r="AZ259">
        <v>142</v>
      </c>
      <c r="BA259">
        <v>20</v>
      </c>
      <c r="BB259">
        <v>11</v>
      </c>
      <c r="BC259">
        <v>5</v>
      </c>
      <c r="BD259">
        <f t="shared" si="673"/>
        <v>0.33333333333333331</v>
      </c>
      <c r="BE259">
        <f t="shared" si="713"/>
        <v>0.14084507042253522</v>
      </c>
      <c r="BF259">
        <f t="shared" si="714"/>
        <v>0.55000000000000004</v>
      </c>
      <c r="BG259">
        <f t="shared" ref="BG259" si="998">SUM(AV253:AV259)/SUM(AU253:AU259)</f>
        <v>0.21970755332029432</v>
      </c>
      <c r="BH259">
        <f t="shared" ref="BH259" si="999">SUM(AV246:AV259)/SUM(AU246:AU259)</f>
        <v>0.22957745150735051</v>
      </c>
      <c r="BI259">
        <f t="shared" ref="BI259" si="1000">SUM(AY253:AY259)/SUM(AX253:AX259)</f>
        <v>0.24085365853658536</v>
      </c>
      <c r="BJ259">
        <f t="shared" ref="BJ259" si="1001">SUM(BA253:BA259)/SUM(AZ253:AZ259)</f>
        <v>0.18113858539390454</v>
      </c>
      <c r="BK259">
        <f t="shared" si="975"/>
        <v>0.31372549019607843</v>
      </c>
      <c r="BL259">
        <v>0.24299999999999999</v>
      </c>
      <c r="BM259">
        <v>0.17299999999999999</v>
      </c>
      <c r="BN259">
        <v>0.20499999999999999</v>
      </c>
    </row>
    <row r="260" spans="1:82" x14ac:dyDescent="0.35">
      <c r="A260" s="14">
        <f t="shared" si="805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2">-(J260-J259)+L260</f>
        <v>32</v>
      </c>
      <c r="N260" s="7">
        <f t="shared" ref="N260:N261" si="1003">B260-C260</f>
        <v>984772</v>
      </c>
      <c r="O260" s="4">
        <f t="shared" ref="O260:O261" si="1004">C260/B260</f>
        <v>0.18993476848157806</v>
      </c>
      <c r="R260">
        <f t="shared" ref="R260" si="1005">C260-C259</f>
        <v>1926</v>
      </c>
      <c r="S260">
        <f t="shared" ref="S260" si="1006">N260-N259</f>
        <v>2684</v>
      </c>
      <c r="T260" s="8">
        <f t="shared" ref="T260" si="1007">R260/V260</f>
        <v>0.41778741865509761</v>
      </c>
      <c r="U260" s="8">
        <f t="shared" ref="U260" si="1008">SUM(R254:R260)/SUM(V254:V260)</f>
        <v>0.3992862910578</v>
      </c>
      <c r="V260">
        <f t="shared" ref="V260" si="1009">B260-B259</f>
        <v>4610</v>
      </c>
      <c r="W260">
        <f t="shared" ref="W260" si="1010">C260-D260-E260</f>
        <v>91041</v>
      </c>
      <c r="X260" s="3">
        <f t="shared" ref="X260" si="1011">F260/W260</f>
        <v>1.287332081150251E-2</v>
      </c>
      <c r="Y260">
        <f t="shared" ref="Y260" si="1012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3">Z260-AC260-AF260</f>
        <v>1041</v>
      </c>
      <c r="AJ260">
        <f t="shared" ref="AJ260" si="1014">AA260-AD260-AG260</f>
        <v>517</v>
      </c>
      <c r="AK260">
        <f t="shared" si="969"/>
        <v>3993</v>
      </c>
      <c r="AS260">
        <f>COUNTIF('Wartburg Positive Tests'!G:G,"&lt;="&amp;covid19!A260)-COUNTIF('Wartburg Positive Tests'!H:H,"&lt;="&amp;covid19!A260)</f>
        <v>57</v>
      </c>
      <c r="AT260">
        <f t="shared" ref="AT260:AT263" si="1015">AI260-AS260</f>
        <v>984</v>
      </c>
      <c r="AU260">
        <v>4613</v>
      </c>
      <c r="AV260">
        <v>1171</v>
      </c>
      <c r="AW260">
        <f t="shared" si="628"/>
        <v>0.25384782137437678</v>
      </c>
      <c r="AX260">
        <v>21</v>
      </c>
      <c r="AY260">
        <v>6</v>
      </c>
      <c r="AZ260">
        <v>162</v>
      </c>
      <c r="BA260">
        <v>43</v>
      </c>
      <c r="BB260">
        <v>14</v>
      </c>
      <c r="BC260">
        <v>3</v>
      </c>
      <c r="BD260">
        <f t="shared" si="673"/>
        <v>0.2857142857142857</v>
      </c>
      <c r="BE260">
        <f t="shared" si="713"/>
        <v>0.26543209876543211</v>
      </c>
      <c r="BF260">
        <f t="shared" si="714"/>
        <v>0.32558139534883723</v>
      </c>
      <c r="BG260">
        <f t="shared" ref="BG260" si="1016">SUM(AV254:AV260)/SUM(AU254:AU260)</f>
        <v>0.22318803852002028</v>
      </c>
      <c r="BH260">
        <f t="shared" ref="BH260" si="1017">SUM(AV247:AV260)/SUM(AU247:AU260)</f>
        <v>0.22953476113312898</v>
      </c>
      <c r="BI260">
        <f t="shared" ref="BI260" si="1018">SUM(AY254:AY260)/SUM(AX254:AX260)</f>
        <v>0.2342007434944238</v>
      </c>
      <c r="BJ260">
        <f t="shared" ref="BJ260" si="1019">SUM(BA254:BA260)/SUM(AZ254:AZ260)</f>
        <v>0.18704074816299265</v>
      </c>
      <c r="BK260">
        <f t="shared" si="975"/>
        <v>0.33082706766917291</v>
      </c>
      <c r="BL260">
        <v>0.23599999999999999</v>
      </c>
      <c r="BM260">
        <v>0.16500000000000001</v>
      </c>
      <c r="BN260">
        <v>0.20100000000000001</v>
      </c>
    </row>
    <row r="261" spans="1:82" x14ac:dyDescent="0.35">
      <c r="A261" s="14">
        <f t="shared" si="805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2"/>
        <v>43</v>
      </c>
      <c r="N261" s="7">
        <f t="shared" si="1003"/>
        <v>988707</v>
      </c>
      <c r="O261" s="4">
        <f t="shared" si="1004"/>
        <v>0.19129133182013375</v>
      </c>
      <c r="R261">
        <f t="shared" ref="R261" si="1020">C261-C260</f>
        <v>2970</v>
      </c>
      <c r="S261">
        <f t="shared" ref="S261" si="1021">N261-N260</f>
        <v>3935</v>
      </c>
      <c r="T261" s="8">
        <f t="shared" ref="T261" si="1022">R261/V261</f>
        <v>0.43012309920347574</v>
      </c>
      <c r="U261" s="8">
        <f t="shared" ref="U261" si="1023">SUM(R255:R261)/SUM(V255:V261)</f>
        <v>0.40637678002559424</v>
      </c>
      <c r="V261">
        <f t="shared" ref="V261" si="1024">B261-B260</f>
        <v>6905</v>
      </c>
      <c r="W261">
        <f t="shared" ref="W261" si="1025">C261-D261-E261</f>
        <v>89168</v>
      </c>
      <c r="X261" s="3">
        <f t="shared" ref="X261" si="1026">F261/W261</f>
        <v>1.3031580836174412E-2</v>
      </c>
      <c r="Y261">
        <f t="shared" ref="Y261" si="1027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8">Z261-AC261-AF261</f>
        <v>1009</v>
      </c>
      <c r="AJ261">
        <f t="shared" ref="AJ261" si="1029">AA261-AD261-AG261</f>
        <v>518</v>
      </c>
      <c r="AK261">
        <f t="shared" si="969"/>
        <v>3936</v>
      </c>
      <c r="AS261">
        <f>COUNTIF('Wartburg Positive Tests'!G:G,"&lt;="&amp;covid19!A261)-COUNTIF('Wartburg Positive Tests'!H:H,"&lt;="&amp;covid19!A261)</f>
        <v>53</v>
      </c>
      <c r="AT261">
        <f t="shared" si="1015"/>
        <v>956</v>
      </c>
      <c r="AU261">
        <v>5593</v>
      </c>
      <c r="AV261">
        <v>1154</v>
      </c>
      <c r="AW261">
        <f t="shared" si="628"/>
        <v>0.20632934024673699</v>
      </c>
      <c r="AX261">
        <v>45</v>
      </c>
      <c r="AY261">
        <v>5</v>
      </c>
      <c r="AZ261">
        <v>490</v>
      </c>
      <c r="BA261">
        <v>57</v>
      </c>
      <c r="BB261">
        <v>23</v>
      </c>
      <c r="BC261">
        <v>8</v>
      </c>
      <c r="BD261">
        <f t="shared" si="673"/>
        <v>0.1111111111111111</v>
      </c>
      <c r="BE261">
        <f t="shared" si="713"/>
        <v>0.11632653061224489</v>
      </c>
      <c r="BF261">
        <f t="shared" si="714"/>
        <v>0.40350877192982454</v>
      </c>
      <c r="BG261">
        <f t="shared" ref="BG261" si="1030">SUM(AV255:AV261)/SUM(AU255:AU261)</f>
        <v>0.22132186031779549</v>
      </c>
      <c r="BH261">
        <f t="shared" ref="BH261" si="1031">SUM(AV248:AV261)/SUM(AU248:AU261)</f>
        <v>0.2255191393545159</v>
      </c>
      <c r="BI261">
        <f t="shared" ref="BI261" si="1032">SUM(AY255:AY261)/SUM(AX255:AX261)</f>
        <v>0.19028340080971659</v>
      </c>
      <c r="BJ261">
        <f t="shared" ref="BJ261" si="1033">SUM(BA255:BA261)/SUM(AZ255:AZ261)</f>
        <v>0.16417910447761194</v>
      </c>
      <c r="BK261">
        <f t="shared" si="975"/>
        <v>0.32835820895522388</v>
      </c>
      <c r="BL261">
        <v>0.23</v>
      </c>
      <c r="BM261">
        <v>0.155</v>
      </c>
      <c r="BN261">
        <v>0.2</v>
      </c>
    </row>
    <row r="262" spans="1:82" x14ac:dyDescent="0.35">
      <c r="A262" s="14">
        <f t="shared" si="805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4">-(J262-J261)+L262</f>
        <v>22</v>
      </c>
      <c r="N262" s="7">
        <f t="shared" ref="N262" si="1035">B262-C262</f>
        <v>992781</v>
      </c>
      <c r="O262" s="4">
        <f t="shared" ref="O262" si="1036">C262/B262</f>
        <v>0.19258330303836196</v>
      </c>
      <c r="R262">
        <f t="shared" ref="R262" si="1037">C262-C261</f>
        <v>2928</v>
      </c>
      <c r="S262">
        <f t="shared" ref="S262" si="1038">N262-N261</f>
        <v>4074</v>
      </c>
      <c r="T262" s="8">
        <f t="shared" ref="T262" si="1039">R262/V262</f>
        <v>0.41816623821765209</v>
      </c>
      <c r="U262" s="8">
        <f t="shared" ref="U262" si="1040">SUM(R256:R262)/SUM(V256:V262)</f>
        <v>0.41423191052271169</v>
      </c>
      <c r="V262">
        <f t="shared" ref="V262" si="1041">B262-B261</f>
        <v>7002</v>
      </c>
      <c r="W262">
        <f t="shared" ref="W262" si="1042">C262-D262-E262</f>
        <v>87124</v>
      </c>
      <c r="X262" s="3">
        <f t="shared" ref="X262" si="1043">F262/W262</f>
        <v>1.2901152380515127E-2</v>
      </c>
      <c r="Y262">
        <f t="shared" ref="Y262" si="1044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5">Z262-AC262-AF262</f>
        <v>968</v>
      </c>
      <c r="AJ262">
        <f t="shared" ref="AJ262" si="1046">AA262-AD262-AG262</f>
        <v>510</v>
      </c>
      <c r="AK262">
        <f t="shared" si="969"/>
        <v>3750</v>
      </c>
      <c r="AS262">
        <f>COUNTIF('Wartburg Positive Tests'!G:G,"&lt;="&amp;covid19!A262)-COUNTIF('Wartburg Positive Tests'!H:H,"&lt;="&amp;covid19!A262)</f>
        <v>52</v>
      </c>
      <c r="AT262">
        <f t="shared" si="1015"/>
        <v>916</v>
      </c>
      <c r="AU262">
        <v>7190</v>
      </c>
      <c r="AV262">
        <v>1524</v>
      </c>
      <c r="AW262">
        <f t="shared" si="628"/>
        <v>0.21196105702364396</v>
      </c>
      <c r="AX262">
        <v>44</v>
      </c>
      <c r="AY262">
        <v>9</v>
      </c>
      <c r="AZ262">
        <v>205</v>
      </c>
      <c r="BA262">
        <v>34</v>
      </c>
      <c r="BB262">
        <v>21</v>
      </c>
      <c r="BC262">
        <v>4</v>
      </c>
      <c r="BD262">
        <f t="shared" si="673"/>
        <v>0.20454545454545456</v>
      </c>
      <c r="BE262">
        <f t="shared" si="713"/>
        <v>0.16585365853658537</v>
      </c>
      <c r="BF262">
        <f t="shared" si="714"/>
        <v>0.61764705882352944</v>
      </c>
      <c r="BG262">
        <f t="shared" ref="BG262" si="1047">SUM(AV256:AV262)/SUM(AU256:AU262)</f>
        <v>0.21961280387196128</v>
      </c>
      <c r="BH262">
        <f t="shared" ref="BH262" si="1048">SUM(AV249:AV262)/SUM(AU249:AU262)</f>
        <v>0.22335051760695132</v>
      </c>
      <c r="BI262">
        <f t="shared" ref="BI262" si="1049">SUM(AY256:AY262)/SUM(AX256:AX262)</f>
        <v>0.19665271966527198</v>
      </c>
      <c r="BJ262">
        <f t="shared" ref="BJ262" si="1050">SUM(BA256:BA262)/SUM(AZ256:AZ262)</f>
        <v>0.16555891238670695</v>
      </c>
      <c r="BK262">
        <f t="shared" si="975"/>
        <v>0.30769230769230771</v>
      </c>
      <c r="BL262">
        <v>0.215</v>
      </c>
      <c r="BM262">
        <v>0.14099999999999999</v>
      </c>
      <c r="BN262">
        <v>0.20100000000000001</v>
      </c>
    </row>
    <row r="263" spans="1:82" x14ac:dyDescent="0.35">
      <c r="A263" s="14">
        <f t="shared" si="805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1">-(J263-J262)+L263</f>
        <v>79</v>
      </c>
      <c r="N263" s="7">
        <f t="shared" ref="N263" si="1052">B263-C263</f>
        <v>997477</v>
      </c>
      <c r="O263" s="4">
        <f t="shared" ref="O263" si="1053">C263/B263</f>
        <v>0.19373906773879615</v>
      </c>
      <c r="R263">
        <f t="shared" ref="R263" si="1054">C263-C262</f>
        <v>2891</v>
      </c>
      <c r="S263">
        <f t="shared" ref="S263" si="1055">N263-N262</f>
        <v>4696</v>
      </c>
      <c r="T263" s="8">
        <f t="shared" ref="T263" si="1056">R263/V263</f>
        <v>0.38104652695400026</v>
      </c>
      <c r="U263" s="8">
        <f t="shared" ref="U263" si="1057">SUM(R257:R263)/SUM(V257:V263)</f>
        <v>0.40992511740068538</v>
      </c>
      <c r="V263">
        <f t="shared" ref="V263" si="1058">B263-B262</f>
        <v>7587</v>
      </c>
      <c r="W263">
        <f t="shared" ref="W263" si="1059">C263-D263-E263</f>
        <v>84752</v>
      </c>
      <c r="X263" s="3">
        <f t="shared" ref="X263" si="1060">F263/W263</f>
        <v>1.1799131583915424E-2</v>
      </c>
      <c r="Y263">
        <f t="shared" ref="Y263:Y264" si="1061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2">Z263-AC263-AF263</f>
        <v>914</v>
      </c>
      <c r="AJ263">
        <f t="shared" ref="AJ263" si="1063">AA263-AD263-AG263</f>
        <v>491</v>
      </c>
      <c r="AK263">
        <f t="shared" ref="AK263" si="1064">AB263-AE263-AH263</f>
        <v>3550</v>
      </c>
      <c r="AL263">
        <v>0</v>
      </c>
      <c r="AM263">
        <v>0</v>
      </c>
      <c r="AN263">
        <v>9</v>
      </c>
      <c r="AS263">
        <f>COUNTIF('Wartburg Positive Tests'!G:G,"&lt;="&amp;covid19!A263)-COUNTIF('Wartburg Positive Tests'!H:H,"&lt;="&amp;covid19!A263)</f>
        <v>50</v>
      </c>
      <c r="AT263">
        <f t="shared" si="1015"/>
        <v>864</v>
      </c>
      <c r="AU263">
        <v>6883</v>
      </c>
      <c r="AV263">
        <v>1396</v>
      </c>
      <c r="AW263">
        <f t="shared" si="628"/>
        <v>0.20281853842801104</v>
      </c>
      <c r="AX263">
        <v>48</v>
      </c>
      <c r="AY263">
        <v>10</v>
      </c>
      <c r="AZ263">
        <v>241</v>
      </c>
      <c r="BA263">
        <v>40</v>
      </c>
      <c r="BB263">
        <v>27</v>
      </c>
      <c r="BC263">
        <v>7</v>
      </c>
      <c r="BD263">
        <f t="shared" si="673"/>
        <v>0.20833333333333334</v>
      </c>
      <c r="BE263">
        <f t="shared" si="713"/>
        <v>0.16597510373443983</v>
      </c>
      <c r="BF263">
        <f t="shared" si="714"/>
        <v>0.67500000000000004</v>
      </c>
      <c r="BG263">
        <f t="shared" ref="BG263" si="1065">SUM(AV257:AV263)/SUM(AU257:AU263)</f>
        <v>0.21712756940029668</v>
      </c>
      <c r="BH263">
        <f t="shared" ref="BH263" si="1066">SUM(AV250:AV263)/SUM(AU250:AU263)</f>
        <v>0.22071922039689276</v>
      </c>
      <c r="BI263">
        <f t="shared" ref="BI263" si="1067">SUM(AY257:AY263)/SUM(AX257:AX263)</f>
        <v>0.19183673469387755</v>
      </c>
      <c r="BJ263">
        <f t="shared" ref="BJ263" si="1068">SUM(BA257:BA263)/SUM(AZ257:AZ263)</f>
        <v>0.15728977616454931</v>
      </c>
      <c r="BK263">
        <f t="shared" ref="BK263" si="1069">SUM(BC257:BC263)/SUM(BB257:BB263)</f>
        <v>0.28244274809160308</v>
      </c>
      <c r="BL263">
        <v>0.21</v>
      </c>
      <c r="BM263">
        <v>0.13700000000000001</v>
      </c>
      <c r="BN263">
        <v>0.185</v>
      </c>
    </row>
    <row r="264" spans="1:82" x14ac:dyDescent="0.35">
      <c r="A264" s="14">
        <f t="shared" si="805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0">-(J264-J263)+L264</f>
        <v>51</v>
      </c>
      <c r="N264" s="7">
        <f t="shared" ref="N264" si="1071">B264-C264</f>
        <v>1001527</v>
      </c>
      <c r="O264" s="4">
        <f t="shared" ref="O264" si="1072">C264/B264</f>
        <v>0.19464855780442109</v>
      </c>
      <c r="R264">
        <f t="shared" ref="R264" si="1073">C264-C263</f>
        <v>2376</v>
      </c>
      <c r="S264">
        <f t="shared" ref="S264" si="1074">N264-N263</f>
        <v>4050</v>
      </c>
      <c r="T264" s="8">
        <f t="shared" ref="T264" si="1075">R264/V264</f>
        <v>0.36974789915966388</v>
      </c>
      <c r="U264" s="8">
        <f t="shared" ref="U264" si="1076">SUM(R258:R264)/SUM(V258:V264)</f>
        <v>0.40622193393872869</v>
      </c>
      <c r="V264">
        <f t="shared" ref="V264" si="1077">B264-B263</f>
        <v>6426</v>
      </c>
      <c r="W264">
        <f t="shared" ref="W264" si="1078">C264-D264-E264</f>
        <v>82370</v>
      </c>
      <c r="X264" s="3">
        <f t="shared" ref="X264" si="1079">F264/W264</f>
        <v>1.1654728663348306E-2</v>
      </c>
      <c r="Y264">
        <f t="shared" si="1061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0">Z264-AC264-AF264</f>
        <v>874</v>
      </c>
      <c r="AJ264">
        <f t="shared" ref="AJ264" si="1081">AA264-AD264-AG264</f>
        <v>465</v>
      </c>
      <c r="AK264">
        <f t="shared" ref="AK264:AK265" si="1082">AB264-AE264-AH264</f>
        <v>3382</v>
      </c>
      <c r="AS264">
        <f>COUNTIF('Wartburg Positive Tests'!G:G,"&lt;="&amp;covid19!A264)-COUNTIF('Wartburg Positive Tests'!H:H,"&lt;="&amp;covid19!A264)</f>
        <v>50</v>
      </c>
      <c r="AT264">
        <f t="shared" ref="AT264:AT265" si="1083">AI264-AS264</f>
        <v>824</v>
      </c>
      <c r="BL264">
        <v>0.2</v>
      </c>
      <c r="BM264">
        <v>0.13500000000000001</v>
      </c>
      <c r="BN264">
        <v>0.188</v>
      </c>
      <c r="BO264">
        <v>2561174</v>
      </c>
      <c r="BP264">
        <v>1243592</v>
      </c>
      <c r="BQ264">
        <v>261722</v>
      </c>
      <c r="BR264">
        <v>242065</v>
      </c>
      <c r="BS264">
        <v>19640</v>
      </c>
      <c r="BT264">
        <v>8819</v>
      </c>
      <c r="BU264">
        <v>2145</v>
      </c>
      <c r="BV264">
        <v>2046</v>
      </c>
      <c r="BW264">
        <v>14461</v>
      </c>
      <c r="BX264">
        <v>5195</v>
      </c>
      <c r="BY264">
        <v>1154</v>
      </c>
      <c r="BZ264">
        <v>1089</v>
      </c>
      <c r="CA264">
        <v>113145</v>
      </c>
      <c r="CB264">
        <v>53329</v>
      </c>
      <c r="CC264">
        <v>12426</v>
      </c>
      <c r="CD264">
        <v>11372</v>
      </c>
    </row>
    <row r="265" spans="1:82" x14ac:dyDescent="0.35">
      <c r="A265" s="14">
        <f t="shared" si="805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4">-(J265-J264)+L265</f>
        <v>43</v>
      </c>
      <c r="N265" s="7">
        <f t="shared" ref="N265:N266" si="1085">B265-C265</f>
        <v>1005068</v>
      </c>
      <c r="O265" s="4">
        <f t="shared" ref="O265" si="1086">C265/B265</f>
        <v>0.19529990864669811</v>
      </c>
      <c r="R265">
        <f t="shared" ref="R265" si="1087">C265-C264</f>
        <v>1866</v>
      </c>
      <c r="S265">
        <f t="shared" ref="S265" si="1088">N265-N264</f>
        <v>3541</v>
      </c>
      <c r="T265" s="8">
        <f t="shared" ref="T265" si="1089">R265/V265</f>
        <v>0.34510819308304053</v>
      </c>
      <c r="U265" s="8">
        <f t="shared" ref="U265" si="1090">SUM(R259:R265)/SUM(V259:V265)</f>
        <v>0.39402598671355998</v>
      </c>
      <c r="V265">
        <f t="shared" ref="V265" si="1091">B265-B264</f>
        <v>5407</v>
      </c>
      <c r="W265">
        <f t="shared" ref="W265" si="1092">C265-D265-E265</f>
        <v>82252</v>
      </c>
      <c r="X265" s="3">
        <f t="shared" ref="X265" si="1093">F265/W265</f>
        <v>1.1160822837134659E-2</v>
      </c>
      <c r="Y265">
        <f t="shared" ref="Y265" si="1094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095">Z265-AC265-AF265</f>
        <v>850</v>
      </c>
      <c r="AJ265">
        <f t="shared" ref="AJ265" si="1096">AA265-AD265-AG265</f>
        <v>461</v>
      </c>
      <c r="AK265">
        <f t="shared" si="1082"/>
        <v>3362</v>
      </c>
      <c r="AS265">
        <f>COUNTIF('Wartburg Positive Tests'!G:G,"&lt;="&amp;covid19!A265)-COUNTIF('Wartburg Positive Tests'!H:H,"&lt;="&amp;covid19!A265)</f>
        <v>47</v>
      </c>
      <c r="AT265">
        <f t="shared" si="1083"/>
        <v>803</v>
      </c>
      <c r="BL265">
        <v>0.187</v>
      </c>
      <c r="BM265">
        <v>0.13800000000000001</v>
      </c>
      <c r="BN265">
        <v>0.186</v>
      </c>
      <c r="BO265">
        <v>2579990</v>
      </c>
      <c r="BP265">
        <v>1248997</v>
      </c>
      <c r="BQ265">
        <v>263752</v>
      </c>
      <c r="BR265">
        <v>243929</v>
      </c>
      <c r="BS265">
        <v>19714</v>
      </c>
      <c r="BT265">
        <v>8841</v>
      </c>
      <c r="BU265">
        <v>2153</v>
      </c>
      <c r="BV265">
        <v>2053</v>
      </c>
      <c r="BW265">
        <v>14665</v>
      </c>
      <c r="BX265">
        <v>5203</v>
      </c>
      <c r="BY265">
        <v>1162</v>
      </c>
      <c r="BZ265">
        <v>1097</v>
      </c>
      <c r="CA265">
        <v>113832</v>
      </c>
      <c r="CB265">
        <v>53524</v>
      </c>
      <c r="CC265">
        <v>12499</v>
      </c>
      <c r="CD265">
        <v>11434</v>
      </c>
    </row>
    <row r="266" spans="1:82" x14ac:dyDescent="0.35">
      <c r="A266" s="14">
        <f t="shared" si="805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4"/>
        <v>25</v>
      </c>
      <c r="N266" s="7">
        <f t="shared" si="1085"/>
        <v>1006545</v>
      </c>
      <c r="O266" s="4">
        <f t="shared" ref="O266" si="1097">C266/B266</f>
        <v>0.1956603560991631</v>
      </c>
      <c r="R266">
        <f t="shared" ref="R266" si="1098">C266-C265</f>
        <v>919</v>
      </c>
      <c r="S266">
        <f t="shared" ref="S266" si="1099">N266-N265</f>
        <v>1477</v>
      </c>
      <c r="T266" s="8">
        <f t="shared" ref="T266" si="1100">R266/V266</f>
        <v>0.38355592654424042</v>
      </c>
      <c r="U266" s="8">
        <f t="shared" ref="U266" si="1101">SUM(R260:R266)/SUM(V260:V266)</f>
        <v>0.39362308779411398</v>
      </c>
      <c r="V266">
        <f t="shared" ref="V266" si="1102">B266-B265</f>
        <v>2396</v>
      </c>
      <c r="W266">
        <f t="shared" ref="W266" si="1103">C266-D266-E266</f>
        <v>81294</v>
      </c>
      <c r="X266" s="3">
        <f t="shared" ref="X266" si="1104">F266/W266</f>
        <v>1.104632568209216E-2</v>
      </c>
      <c r="Y266">
        <f t="shared" ref="Y266" si="1105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7" si="1106">Z266-AC266-AF266</f>
        <v>822</v>
      </c>
      <c r="AJ266">
        <f t="shared" ref="AJ266:AJ267" si="1107">AA266-AD266-AG266</f>
        <v>446</v>
      </c>
      <c r="AK266">
        <f t="shared" ref="AK266:AK267" si="1108">AB266-AE266-AH266</f>
        <v>3280</v>
      </c>
      <c r="BL266">
        <v>0.18099999999999999</v>
      </c>
      <c r="BM266">
        <v>0.13700000000000001</v>
      </c>
      <c r="BN266">
        <v>0.184</v>
      </c>
      <c r="BP266" s="9">
        <v>1251393</v>
      </c>
      <c r="BR266">
        <f>C266</f>
        <v>244848</v>
      </c>
      <c r="BS266">
        <v>19768</v>
      </c>
      <c r="BT266">
        <v>8858</v>
      </c>
      <c r="BU266">
        <v>2155</v>
      </c>
      <c r="BV266">
        <v>2058</v>
      </c>
      <c r="BW266">
        <v>14694</v>
      </c>
      <c r="BX266">
        <v>5210</v>
      </c>
      <c r="BY266">
        <v>1165</v>
      </c>
      <c r="BZ266">
        <v>1098</v>
      </c>
      <c r="CA266">
        <v>114117</v>
      </c>
      <c r="CB266">
        <v>53602</v>
      </c>
      <c r="CC266">
        <v>12518</v>
      </c>
      <c r="CD266">
        <v>11456</v>
      </c>
    </row>
    <row r="267" spans="1:82" x14ac:dyDescent="0.35">
      <c r="A267" s="14">
        <f t="shared" si="805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09">-(J267-J266)+L267</f>
        <v>27</v>
      </c>
      <c r="N267" s="7">
        <f t="shared" ref="N267" si="1110">B267-C267</f>
        <v>1008781</v>
      </c>
      <c r="O267" s="4">
        <f t="shared" ref="O267" si="1111">C267/B267</f>
        <v>0.19620388822179072</v>
      </c>
      <c r="R267">
        <f t="shared" ref="R267" si="1112">C267-C266</f>
        <v>1392</v>
      </c>
      <c r="S267">
        <f t="shared" ref="S267" si="1113">N267-N266</f>
        <v>2236</v>
      </c>
      <c r="T267" s="8">
        <f t="shared" ref="T267" si="1114">R267/V267</f>
        <v>0.38368246968026459</v>
      </c>
      <c r="U267" s="8">
        <f t="shared" ref="U267" si="1115">SUM(R261:R267)/SUM(V261:V267)</f>
        <v>0.38987573378059009</v>
      </c>
      <c r="V267">
        <f t="shared" ref="V267" si="1116">B267-B266</f>
        <v>3628</v>
      </c>
      <c r="W267">
        <f t="shared" ref="W267" si="1117">C267-D267-E267</f>
        <v>75285</v>
      </c>
      <c r="X267" s="3">
        <f t="shared" ref="X267" si="1118">F267/W267</f>
        <v>1.1954572624028692E-2</v>
      </c>
      <c r="Y267">
        <f t="shared" ref="Y267" si="1119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06"/>
        <v>818</v>
      </c>
      <c r="AJ267">
        <f t="shared" si="1107"/>
        <v>454</v>
      </c>
      <c r="AK267">
        <f t="shared" si="1108"/>
        <v>3292</v>
      </c>
      <c r="BL267">
        <v>0.17100000000000001</v>
      </c>
      <c r="BM267">
        <v>0.13900000000000001</v>
      </c>
      <c r="BN267">
        <v>0.17899999999999999</v>
      </c>
      <c r="BO267">
        <v>2619543</v>
      </c>
      <c r="BP267">
        <v>1256462</v>
      </c>
      <c r="BQ267">
        <v>266756</v>
      </c>
      <c r="BR267">
        <v>246784</v>
      </c>
      <c r="BS267">
        <v>20018</v>
      </c>
      <c r="BT267">
        <v>8895</v>
      </c>
      <c r="BU267">
        <v>2173</v>
      </c>
      <c r="BV267">
        <v>2076</v>
      </c>
      <c r="BW267">
        <v>14926</v>
      </c>
      <c r="BX267">
        <v>5234</v>
      </c>
      <c r="BY267">
        <v>1179</v>
      </c>
      <c r="BZ267">
        <v>1111</v>
      </c>
      <c r="CA267">
        <v>115362</v>
      </c>
      <c r="CB267">
        <v>53720</v>
      </c>
      <c r="CC267">
        <v>12581</v>
      </c>
      <c r="CD267">
        <v>11515</v>
      </c>
    </row>
    <row r="268" spans="1:82" x14ac:dyDescent="0.35">
      <c r="A268" s="14">
        <f t="shared" si="805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900</v>
      </c>
      <c r="H268">
        <v>191</v>
      </c>
      <c r="I268">
        <v>111</v>
      </c>
      <c r="J268">
        <v>168</v>
      </c>
      <c r="K268">
        <v>27</v>
      </c>
      <c r="L268">
        <v>20</v>
      </c>
      <c r="M268">
        <f t="shared" ref="M268" si="1120">-(J268-J267)+L268</f>
        <v>20</v>
      </c>
      <c r="N268" s="7">
        <f t="shared" ref="N268" si="1121">B268-C268</f>
        <v>1009677</v>
      </c>
      <c r="O268" s="4">
        <f t="shared" ref="O268" si="1122">C268/B268</f>
        <v>0.19641518353859158</v>
      </c>
      <c r="R268">
        <f t="shared" ref="R268" si="1123">C268-C267</f>
        <v>549</v>
      </c>
      <c r="S268">
        <f t="shared" ref="S268" si="1124">N268-N267</f>
        <v>896</v>
      </c>
      <c r="T268" s="8">
        <f t="shared" ref="T268" si="1125">R268/V268</f>
        <v>0.37993079584775086</v>
      </c>
      <c r="U268" s="8">
        <f t="shared" ref="U268" si="1126">SUM(R262:R268)/SUM(V262:V268)</f>
        <v>0.38125165973267239</v>
      </c>
      <c r="V268">
        <f t="shared" ref="V268" si="1127">B268-B267</f>
        <v>1445</v>
      </c>
      <c r="W268">
        <f t="shared" ref="W268" si="1128">C268-D268-E268</f>
        <v>75814</v>
      </c>
      <c r="X268" s="3">
        <f t="shared" ref="X268" si="1129">F268/W268</f>
        <v>1.187115836125254E-2</v>
      </c>
      <c r="Y268">
        <f t="shared" ref="Y268" si="1130">E268-E267</f>
        <v>21</v>
      </c>
      <c r="BL268">
        <v>0.16700000000000001</v>
      </c>
      <c r="BM268">
        <v>0.13300000000000001</v>
      </c>
      <c r="BN268">
        <v>0.183</v>
      </c>
      <c r="BO268">
        <v>2643485</v>
      </c>
      <c r="BP268">
        <v>1261911</v>
      </c>
      <c r="BQ268">
        <v>268959</v>
      </c>
      <c r="BR268">
        <v>248785</v>
      </c>
      <c r="BS268">
        <v>20119</v>
      </c>
      <c r="BT268">
        <v>8920</v>
      </c>
      <c r="BU268">
        <v>2186</v>
      </c>
      <c r="BV268">
        <v>2088</v>
      </c>
      <c r="BW268">
        <v>15082</v>
      </c>
      <c r="BX268">
        <v>5260</v>
      </c>
      <c r="BY268">
        <v>1193</v>
      </c>
      <c r="BZ268">
        <v>1124</v>
      </c>
      <c r="CA268">
        <v>116244</v>
      </c>
      <c r="CB268">
        <v>53928</v>
      </c>
      <c r="CC268">
        <v>12658</v>
      </c>
      <c r="CD268">
        <v>11582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R228:R268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Y228:Y268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F228:F268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J228:J268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K228:K268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I229:I268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400</v>
      </c>
      <c r="F1" t="s">
        <v>401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402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403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404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405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406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407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408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409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410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411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412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413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414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415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416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417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418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419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420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421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422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423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424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425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426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427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428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429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430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431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432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433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434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435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431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436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437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438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435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433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432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437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434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431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430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439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440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441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442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11443</v>
      </c>
      <c r="O2">
        <f>MAX(covid19!W:W)</f>
        <v>95445</v>
      </c>
      <c r="P2">
        <f>MAX(covid19!X:X)</f>
        <v>0.16</v>
      </c>
      <c r="Q2">
        <f>MAX(covid19!Y:Y)</f>
        <v>181</v>
      </c>
      <c r="R2">
        <f>MAX(covid19!AF:AF)</f>
        <v>27</v>
      </c>
      <c r="S2">
        <f>MAX(covid19!AG:AG)</f>
        <v>12</v>
      </c>
      <c r="T2">
        <f>MAX(covid19!AH:AH)</f>
        <v>158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2020-12-09T14:01:24Z</dcterms:modified>
</cp:coreProperties>
</file>