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426B32BC-58BE-4B68-B873-B7004748ED86}" xr6:coauthVersionLast="47" xr6:coauthVersionMax="47" xr10:uidLastSave="{00000000-0000-0000-0000-000000000000}"/>
  <bookViews>
    <workbookView xWindow="28680" yWindow="-120" windowWidth="21840" windowHeight="1329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512" i="1" l="1"/>
  <c r="AJ512" i="1"/>
  <c r="AI512" i="1"/>
  <c r="Y512" i="1"/>
  <c r="W512" i="1"/>
  <c r="X512" i="1" s="1"/>
  <c r="V512" i="1"/>
  <c r="S512" i="1"/>
  <c r="R512" i="1"/>
  <c r="U512" i="1" s="1"/>
  <c r="O512" i="1"/>
  <c r="N512" i="1"/>
  <c r="N510" i="1"/>
  <c r="M513" i="1"/>
  <c r="BA513" i="1"/>
  <c r="AT513" i="1"/>
  <c r="BY513" i="1"/>
  <c r="BY510" i="1"/>
  <c r="CB513" i="1"/>
  <c r="CB510" i="1"/>
  <c r="CO513" i="1"/>
  <c r="CO510" i="1"/>
  <c r="CR513" i="1"/>
  <c r="CJ513" i="1"/>
  <c r="CG513" i="1"/>
  <c r="BT513" i="1"/>
  <c r="BQ513" i="1"/>
  <c r="M510" i="1"/>
  <c r="BA510" i="1"/>
  <c r="CR510" i="1"/>
  <c r="CJ510" i="1"/>
  <c r="CG510" i="1"/>
  <c r="AT510" i="1"/>
  <c r="BT510" i="1"/>
  <c r="BQ510" i="1"/>
  <c r="AK510" i="1"/>
  <c r="AJ510" i="1"/>
  <c r="AI510" i="1"/>
  <c r="Y510" i="1"/>
  <c r="X510" i="1"/>
  <c r="W510" i="1"/>
  <c r="O510" i="1"/>
  <c r="M506" i="1"/>
  <c r="A505" i="1"/>
  <c r="AT506" i="1"/>
  <c r="BA506" i="1"/>
  <c r="AI506" i="1"/>
  <c r="AJ506" i="1"/>
  <c r="AK506" i="1"/>
  <c r="Y506" i="1"/>
  <c r="CR506" i="1"/>
  <c r="CO506" i="1"/>
  <c r="CJ506" i="1"/>
  <c r="CG506" i="1"/>
  <c r="CB506" i="1"/>
  <c r="BY506" i="1"/>
  <c r="BT506" i="1"/>
  <c r="C506" i="1" s="1"/>
  <c r="BQ506" i="1"/>
  <c r="B506" i="1" s="1"/>
  <c r="AK504" i="1"/>
  <c r="AJ504" i="1"/>
  <c r="AI504" i="1"/>
  <c r="Y504" i="1"/>
  <c r="M503" i="1"/>
  <c r="M504" i="1"/>
  <c r="AT504" i="1"/>
  <c r="BA504" i="1"/>
  <c r="CR504" i="1"/>
  <c r="CO504" i="1"/>
  <c r="CJ504" i="1"/>
  <c r="CG504" i="1"/>
  <c r="CB504" i="1"/>
  <c r="BY504" i="1"/>
  <c r="BT504" i="1"/>
  <c r="C504" i="1" s="1"/>
  <c r="BQ504" i="1"/>
  <c r="B504" i="1" s="1"/>
  <c r="AK502" i="1"/>
  <c r="AJ502" i="1"/>
  <c r="AI502" i="1"/>
  <c r="M501" i="1"/>
  <c r="M502" i="1"/>
  <c r="Y502" i="1"/>
  <c r="AT502" i="1"/>
  <c r="BA502" i="1"/>
  <c r="CR502" i="1"/>
  <c r="CO502" i="1"/>
  <c r="CJ502" i="1"/>
  <c r="CG502" i="1"/>
  <c r="CB502" i="1"/>
  <c r="BY502" i="1"/>
  <c r="BT502" i="1"/>
  <c r="C502" i="1" s="1"/>
  <c r="BQ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T512" i="1" l="1"/>
  <c r="W506" i="1"/>
  <c r="X506" i="1" s="1"/>
  <c r="O506" i="1"/>
  <c r="N506" i="1"/>
  <c r="N504" i="1"/>
  <c r="W504" i="1"/>
  <c r="X504" i="1" s="1"/>
  <c r="O504" i="1"/>
  <c r="N502" i="1"/>
  <c r="O502" i="1"/>
  <c r="W502" i="1"/>
  <c r="X502" i="1" s="1"/>
  <c r="BA481" i="1"/>
  <c r="AT481" i="1"/>
  <c r="BA493" i="1"/>
  <c r="AT493" i="1"/>
  <c r="BA495" i="1"/>
  <c r="AT495" i="1"/>
  <c r="BA496" i="1"/>
  <c r="AT496" i="1"/>
  <c r="BA500" i="1"/>
  <c r="AT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R500" i="1" l="1"/>
  <c r="CO500" i="1"/>
  <c r="CJ500" i="1"/>
  <c r="CG500" i="1"/>
  <c r="CB500" i="1"/>
  <c r="BY500" i="1"/>
  <c r="BT500" i="1"/>
  <c r="BQ500" i="1"/>
  <c r="CR496" i="1" l="1"/>
  <c r="CO496" i="1"/>
  <c r="CJ496" i="1"/>
  <c r="CG496" i="1"/>
  <c r="CB496" i="1"/>
  <c r="BY496" i="1"/>
  <c r="BT496" i="1"/>
  <c r="BQ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R495" i="1" l="1"/>
  <c r="CO495" i="1"/>
  <c r="CJ495" i="1"/>
  <c r="CG495" i="1"/>
  <c r="CB495" i="1"/>
  <c r="BY495" i="1"/>
  <c r="BT495" i="1"/>
  <c r="C495" i="1" s="1"/>
  <c r="BQ495" i="1"/>
  <c r="B495" i="1" s="1"/>
  <c r="AK494" i="1"/>
  <c r="AJ494" i="1"/>
  <c r="AI494" i="1"/>
  <c r="W495" i="1" l="1"/>
  <c r="X495" i="1" s="1"/>
  <c r="O495" i="1"/>
  <c r="N495" i="1"/>
  <c r="CR493" i="1"/>
  <c r="CO493" i="1"/>
  <c r="CJ493" i="1"/>
  <c r="CG493" i="1"/>
  <c r="CB493" i="1"/>
  <c r="BY493" i="1"/>
  <c r="BT493" i="1"/>
  <c r="BQ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S484" i="1" s="1"/>
  <c r="N486" i="1"/>
  <c r="N487" i="1"/>
  <c r="N488" i="1"/>
  <c r="T484" i="1" l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R481" i="1" l="1"/>
  <c r="CO481" i="1"/>
  <c r="CJ481" i="1"/>
  <c r="CG481" i="1"/>
  <c r="CB481" i="1"/>
  <c r="BY481" i="1"/>
  <c r="BT481" i="1"/>
  <c r="C481" i="1" s="1"/>
  <c r="BQ481" i="1"/>
  <c r="B481" i="1" s="1"/>
  <c r="W481" i="1" l="1"/>
  <c r="X481" i="1" s="1"/>
  <c r="N481" i="1"/>
  <c r="O481" i="1"/>
  <c r="AI479" i="1"/>
  <c r="AJ479" i="1"/>
  <c r="AK479" i="1"/>
  <c r="CR479" i="1" l="1"/>
  <c r="CO479" i="1"/>
  <c r="CJ479" i="1"/>
  <c r="CG479" i="1"/>
  <c r="CB479" i="1"/>
  <c r="BY479" i="1"/>
  <c r="BT479" i="1"/>
  <c r="C479" i="1" s="1"/>
  <c r="BQ479" i="1"/>
  <c r="B479" i="1" s="1"/>
  <c r="AS479" i="1"/>
  <c r="AT479" i="1"/>
  <c r="AV479" i="1"/>
  <c r="AW479" i="1"/>
  <c r="AX479" i="1"/>
  <c r="AY479" i="1"/>
  <c r="AZ479" i="1"/>
  <c r="BA479" i="1"/>
  <c r="M479" i="1"/>
  <c r="AI478" i="1"/>
  <c r="AJ478" i="1"/>
  <c r="AK478" i="1"/>
  <c r="W479" i="1" l="1"/>
  <c r="X479" i="1" s="1"/>
  <c r="BC479" i="1"/>
  <c r="BD479" i="1"/>
  <c r="BB479" i="1"/>
  <c r="O479" i="1"/>
  <c r="N479" i="1"/>
  <c r="AU479" i="1"/>
  <c r="CR478" i="1"/>
  <c r="CO478" i="1"/>
  <c r="CJ478" i="1"/>
  <c r="CG478" i="1"/>
  <c r="CB478" i="1"/>
  <c r="BY478" i="1"/>
  <c r="BT478" i="1"/>
  <c r="C478" i="1" s="1"/>
  <c r="BQ478" i="1"/>
  <c r="B478" i="1" s="1"/>
  <c r="AS478" i="1"/>
  <c r="AT478" i="1"/>
  <c r="AV478" i="1"/>
  <c r="AW478" i="1"/>
  <c r="AX478" i="1"/>
  <c r="AY478" i="1"/>
  <c r="AZ478" i="1"/>
  <c r="BA478" i="1"/>
  <c r="BC478" i="1"/>
  <c r="AI477" i="1"/>
  <c r="AJ477" i="1"/>
  <c r="AK477" i="1"/>
  <c r="M478" i="1"/>
  <c r="CR477" i="1"/>
  <c r="CO477" i="1"/>
  <c r="CJ477" i="1"/>
  <c r="CG477" i="1"/>
  <c r="CB477" i="1"/>
  <c r="BY477" i="1"/>
  <c r="BT477" i="1"/>
  <c r="C477" i="1" s="1"/>
  <c r="BQ477" i="1"/>
  <c r="B477" i="1" s="1"/>
  <c r="AS477" i="1"/>
  <c r="AT477" i="1"/>
  <c r="AV477" i="1"/>
  <c r="AW477" i="1"/>
  <c r="AX477" i="1"/>
  <c r="AY477" i="1"/>
  <c r="AZ477" i="1"/>
  <c r="BA477" i="1"/>
  <c r="M477" i="1"/>
  <c r="Y477" i="1"/>
  <c r="AI476" i="1"/>
  <c r="AJ476" i="1"/>
  <c r="AK476" i="1"/>
  <c r="BC477" i="1" l="1"/>
  <c r="AU478" i="1"/>
  <c r="W478" i="1"/>
  <c r="X478" i="1" s="1"/>
  <c r="BD478" i="1"/>
  <c r="BB478" i="1"/>
  <c r="O478" i="1"/>
  <c r="N478" i="1"/>
  <c r="BD477" i="1"/>
  <c r="BB477" i="1"/>
  <c r="W477" i="1"/>
  <c r="X477" i="1" s="1"/>
  <c r="N477" i="1"/>
  <c r="O477" i="1"/>
  <c r="AU477" i="1"/>
  <c r="CR476" i="1"/>
  <c r="CO476" i="1"/>
  <c r="CJ476" i="1"/>
  <c r="CG476" i="1"/>
  <c r="CB476" i="1"/>
  <c r="BY476" i="1"/>
  <c r="BT476" i="1"/>
  <c r="C476" i="1" s="1"/>
  <c r="R477" i="1" s="1"/>
  <c r="BQ476" i="1"/>
  <c r="B476" i="1" s="1"/>
  <c r="V477" i="1" s="1"/>
  <c r="AS476" i="1"/>
  <c r="AT476" i="1"/>
  <c r="AV476" i="1"/>
  <c r="AW476" i="1"/>
  <c r="AX476" i="1"/>
  <c r="AY476" i="1"/>
  <c r="AZ476" i="1"/>
  <c r="BA476" i="1"/>
  <c r="M476" i="1"/>
  <c r="Y476" i="1"/>
  <c r="AI475" i="1"/>
  <c r="AJ475" i="1"/>
  <c r="AK475" i="1"/>
  <c r="T477" i="1" l="1"/>
  <c r="BC476" i="1"/>
  <c r="BD476" i="1"/>
  <c r="BB476" i="1"/>
  <c r="W476" i="1"/>
  <c r="X476" i="1" s="1"/>
  <c r="N476" i="1"/>
  <c r="O476" i="1"/>
  <c r="AU476" i="1"/>
  <c r="CR475" i="1"/>
  <c r="CO475" i="1"/>
  <c r="CJ475" i="1"/>
  <c r="CG475" i="1"/>
  <c r="CB475" i="1"/>
  <c r="BY475" i="1"/>
  <c r="BT475" i="1"/>
  <c r="BQ475" i="1"/>
  <c r="B475" i="1" s="1"/>
  <c r="V476" i="1" s="1"/>
  <c r="AS475" i="1"/>
  <c r="AT475" i="1"/>
  <c r="AV475" i="1"/>
  <c r="AW475" i="1"/>
  <c r="AX475" i="1"/>
  <c r="AY475" i="1"/>
  <c r="AZ475" i="1"/>
  <c r="BA475" i="1"/>
  <c r="M475" i="1"/>
  <c r="Y475" i="1"/>
  <c r="C475" i="1"/>
  <c r="W475" i="1" s="1"/>
  <c r="X475" i="1" s="1"/>
  <c r="AI474" i="1"/>
  <c r="AJ474" i="1"/>
  <c r="AK474" i="1"/>
  <c r="AU475" i="1" l="1"/>
  <c r="R476" i="1"/>
  <c r="S477" i="1"/>
  <c r="BC475" i="1"/>
  <c r="BB475" i="1"/>
  <c r="N475" i="1"/>
  <c r="S476" i="1" s="1"/>
  <c r="O475" i="1"/>
  <c r="BD475" i="1"/>
  <c r="CR474" i="1"/>
  <c r="CO474" i="1"/>
  <c r="CJ474" i="1"/>
  <c r="CG474" i="1"/>
  <c r="BT474" i="1"/>
  <c r="C474" i="1" s="1"/>
  <c r="CB474" i="1"/>
  <c r="BY474" i="1"/>
  <c r="BQ474" i="1"/>
  <c r="B474" i="1" s="1"/>
  <c r="V475" i="1" s="1"/>
  <c r="AS474" i="1"/>
  <c r="AT474" i="1"/>
  <c r="AV474" i="1"/>
  <c r="AW474" i="1"/>
  <c r="AX474" i="1"/>
  <c r="AY474" i="1"/>
  <c r="AZ474" i="1"/>
  <c r="BA474" i="1"/>
  <c r="M474" i="1"/>
  <c r="Y474" i="1"/>
  <c r="AI473" i="1"/>
  <c r="AJ473" i="1"/>
  <c r="AK473" i="1"/>
  <c r="T476" i="1" l="1"/>
  <c r="R475" i="1"/>
  <c r="BC474" i="1"/>
  <c r="BD474" i="1"/>
  <c r="O474" i="1"/>
  <c r="W474" i="1"/>
  <c r="X474" i="1" s="1"/>
  <c r="BB474" i="1"/>
  <c r="N474" i="1"/>
  <c r="AU474" i="1"/>
  <c r="CR473" i="1"/>
  <c r="CO473" i="1"/>
  <c r="CJ473" i="1"/>
  <c r="CG473" i="1"/>
  <c r="CB473" i="1"/>
  <c r="BY473" i="1"/>
  <c r="BT473" i="1"/>
  <c r="C473" i="1" s="1"/>
  <c r="BQ473" i="1"/>
  <c r="B473" i="1" s="1"/>
  <c r="V474" i="1" s="1"/>
  <c r="AS473" i="1"/>
  <c r="AT473" i="1"/>
  <c r="AV473" i="1"/>
  <c r="AW473" i="1"/>
  <c r="AX473" i="1"/>
  <c r="AY473" i="1"/>
  <c r="BH479" i="1" s="1"/>
  <c r="AZ473" i="1"/>
  <c r="BA473" i="1"/>
  <c r="M473" i="1"/>
  <c r="Y473" i="1"/>
  <c r="AI472" i="1"/>
  <c r="AJ472" i="1"/>
  <c r="AK472" i="1"/>
  <c r="BI479" i="1" l="1"/>
  <c r="BG479" i="1"/>
  <c r="AU473" i="1"/>
  <c r="BE479" i="1"/>
  <c r="R474" i="1"/>
  <c r="T475" i="1"/>
  <c r="S475" i="1"/>
  <c r="BC473" i="1"/>
  <c r="BD473" i="1"/>
  <c r="BB473" i="1"/>
  <c r="W473" i="1"/>
  <c r="X473" i="1" s="1"/>
  <c r="N473" i="1"/>
  <c r="S474" i="1" s="1"/>
  <c r="O473" i="1"/>
  <c r="CR472" i="1"/>
  <c r="CO472" i="1"/>
  <c r="CJ472" i="1"/>
  <c r="CG472" i="1"/>
  <c r="CB472" i="1"/>
  <c r="BY472" i="1"/>
  <c r="BT472" i="1"/>
  <c r="C472" i="1" s="1"/>
  <c r="R473" i="1" s="1"/>
  <c r="BQ472" i="1"/>
  <c r="B472" i="1" s="1"/>
  <c r="V473" i="1" s="1"/>
  <c r="AS472" i="1"/>
  <c r="AT472" i="1"/>
  <c r="AV472" i="1"/>
  <c r="AW472" i="1"/>
  <c r="AX472" i="1"/>
  <c r="AY472" i="1"/>
  <c r="AZ472" i="1"/>
  <c r="BA472" i="1"/>
  <c r="M472" i="1"/>
  <c r="Y472" i="1"/>
  <c r="AI471" i="1"/>
  <c r="AJ471" i="1"/>
  <c r="AK471" i="1"/>
  <c r="BH478" i="1" l="1"/>
  <c r="BE478" i="1"/>
  <c r="BI478" i="1"/>
  <c r="BG478" i="1"/>
  <c r="T474" i="1"/>
  <c r="T473" i="1"/>
  <c r="BC472" i="1"/>
  <c r="BD472" i="1"/>
  <c r="BB472" i="1"/>
  <c r="W472" i="1"/>
  <c r="X472" i="1" s="1"/>
  <c r="N472" i="1"/>
  <c r="O472" i="1"/>
  <c r="AU472" i="1"/>
  <c r="CR471" i="1"/>
  <c r="CO471" i="1"/>
  <c r="CJ471" i="1"/>
  <c r="CG471" i="1"/>
  <c r="CB471" i="1"/>
  <c r="BY471" i="1"/>
  <c r="BT471" i="1"/>
  <c r="C471" i="1" s="1"/>
  <c r="R472" i="1" s="1"/>
  <c r="BQ471" i="1"/>
  <c r="B471" i="1" s="1"/>
  <c r="V472" i="1" s="1"/>
  <c r="AS471" i="1"/>
  <c r="AT471" i="1"/>
  <c r="AV471" i="1"/>
  <c r="AW471" i="1"/>
  <c r="AX471" i="1"/>
  <c r="AY471" i="1"/>
  <c r="AZ471" i="1"/>
  <c r="BA471" i="1"/>
  <c r="M471" i="1"/>
  <c r="Y471" i="1"/>
  <c r="AI470" i="1"/>
  <c r="AJ470" i="1"/>
  <c r="AK470" i="1"/>
  <c r="BI477" i="1" l="1"/>
  <c r="BG477" i="1"/>
  <c r="BC471" i="1"/>
  <c r="BH477" i="1"/>
  <c r="BE477" i="1"/>
  <c r="S473" i="1"/>
  <c r="T472" i="1"/>
  <c r="BD471" i="1"/>
  <c r="BB471" i="1"/>
  <c r="W471" i="1"/>
  <c r="X471" i="1" s="1"/>
  <c r="N471" i="1"/>
  <c r="O471" i="1"/>
  <c r="AU471" i="1"/>
  <c r="CR470" i="1"/>
  <c r="CO470" i="1"/>
  <c r="CJ470" i="1"/>
  <c r="CG470" i="1"/>
  <c r="CB470" i="1"/>
  <c r="BY470" i="1"/>
  <c r="BT470" i="1"/>
  <c r="C470" i="1" s="1"/>
  <c r="BQ470" i="1"/>
  <c r="B470" i="1" s="1"/>
  <c r="V471" i="1" s="1"/>
  <c r="AS470" i="1"/>
  <c r="AT470" i="1"/>
  <c r="AV470" i="1"/>
  <c r="AW470" i="1"/>
  <c r="AX470" i="1"/>
  <c r="AY470" i="1"/>
  <c r="AZ470" i="1"/>
  <c r="BA470" i="1"/>
  <c r="M470" i="1"/>
  <c r="Y470" i="1"/>
  <c r="AI469" i="1"/>
  <c r="AJ469" i="1"/>
  <c r="AK469" i="1"/>
  <c r="BE476" i="1" l="1"/>
  <c r="BI476" i="1"/>
  <c r="BG476" i="1"/>
  <c r="BH476" i="1"/>
  <c r="W470" i="1"/>
  <c r="X470" i="1" s="1"/>
  <c r="R471" i="1"/>
  <c r="U477" i="1" s="1"/>
  <c r="S472" i="1"/>
  <c r="BC470" i="1"/>
  <c r="BB470" i="1"/>
  <c r="N470" i="1"/>
  <c r="S471" i="1" s="1"/>
  <c r="O470" i="1"/>
  <c r="AU470" i="1"/>
  <c r="BD470" i="1"/>
  <c r="CR469" i="1"/>
  <c r="CO469" i="1"/>
  <c r="CJ469" i="1"/>
  <c r="CG469" i="1"/>
  <c r="CB469" i="1"/>
  <c r="BY469" i="1"/>
  <c r="BT469" i="1"/>
  <c r="C469" i="1" s="1"/>
  <c r="BQ469" i="1"/>
  <c r="B469" i="1" s="1"/>
  <c r="V470" i="1" s="1"/>
  <c r="AS469" i="1"/>
  <c r="AT469" i="1"/>
  <c r="AV469" i="1"/>
  <c r="AW469" i="1"/>
  <c r="AX469" i="1"/>
  <c r="AY469" i="1"/>
  <c r="AZ469" i="1"/>
  <c r="BA469" i="1"/>
  <c r="M469" i="1"/>
  <c r="Y469" i="1"/>
  <c r="AI468" i="1"/>
  <c r="AJ468" i="1"/>
  <c r="AK468" i="1"/>
  <c r="BI475" i="1" l="1"/>
  <c r="BG475" i="1"/>
  <c r="AU469" i="1"/>
  <c r="BE475" i="1"/>
  <c r="BH475" i="1"/>
  <c r="T471" i="1"/>
  <c r="R470" i="1"/>
  <c r="BC469" i="1"/>
  <c r="BD469" i="1"/>
  <c r="BB469" i="1"/>
  <c r="W469" i="1"/>
  <c r="X469" i="1" s="1"/>
  <c r="N469" i="1"/>
  <c r="S470" i="1" s="1"/>
  <c r="O469" i="1"/>
  <c r="CR468" i="1"/>
  <c r="CO468" i="1"/>
  <c r="CJ468" i="1"/>
  <c r="CG468" i="1"/>
  <c r="CB468" i="1"/>
  <c r="BY468" i="1"/>
  <c r="BT468" i="1"/>
  <c r="C468" i="1" s="1"/>
  <c r="R469" i="1" s="1"/>
  <c r="BQ468" i="1"/>
  <c r="B468" i="1" s="1"/>
  <c r="V469" i="1" s="1"/>
  <c r="AS468" i="1"/>
  <c r="AT468" i="1"/>
  <c r="AV468" i="1"/>
  <c r="AW468" i="1"/>
  <c r="AX468" i="1"/>
  <c r="AY468" i="1"/>
  <c r="AZ468" i="1"/>
  <c r="BA468" i="1"/>
  <c r="M468" i="1"/>
  <c r="Y468" i="1"/>
  <c r="AI467" i="1"/>
  <c r="AJ467" i="1"/>
  <c r="AK467" i="1"/>
  <c r="BI474" i="1" l="1"/>
  <c r="BG474" i="1"/>
  <c r="BH474" i="1"/>
  <c r="AU468" i="1"/>
  <c r="BE474" i="1"/>
  <c r="U475" i="1"/>
  <c r="U476" i="1"/>
  <c r="T470" i="1"/>
  <c r="T469" i="1"/>
  <c r="BC468" i="1"/>
  <c r="BD468" i="1"/>
  <c r="BB468" i="1"/>
  <c r="W468" i="1"/>
  <c r="X468" i="1" s="1"/>
  <c r="N468" i="1"/>
  <c r="S469" i="1" s="1"/>
  <c r="O468" i="1"/>
  <c r="CR467" i="1"/>
  <c r="CO467" i="1"/>
  <c r="CJ467" i="1"/>
  <c r="CG467" i="1"/>
  <c r="CB467" i="1"/>
  <c r="BY467" i="1"/>
  <c r="BT467" i="1"/>
  <c r="C467" i="1" s="1"/>
  <c r="R468" i="1" s="1"/>
  <c r="BQ467" i="1"/>
  <c r="B467" i="1" s="1"/>
  <c r="V468" i="1" s="1"/>
  <c r="AS467" i="1"/>
  <c r="AT467" i="1"/>
  <c r="AV467" i="1"/>
  <c r="AW467" i="1"/>
  <c r="AX467" i="1"/>
  <c r="AY467" i="1"/>
  <c r="AZ467" i="1"/>
  <c r="BA467" i="1"/>
  <c r="M467" i="1"/>
  <c r="Y467" i="1"/>
  <c r="AI466" i="1"/>
  <c r="AJ466" i="1"/>
  <c r="AK466" i="1"/>
  <c r="BE473" i="1" l="1"/>
  <c r="BH473" i="1"/>
  <c r="BI473" i="1"/>
  <c r="BG473" i="1"/>
  <c r="U474" i="1"/>
  <c r="T468" i="1"/>
  <c r="BC467" i="1"/>
  <c r="BB467" i="1"/>
  <c r="W467" i="1"/>
  <c r="X467" i="1" s="1"/>
  <c r="N467" i="1"/>
  <c r="S468" i="1" s="1"/>
  <c r="O467" i="1"/>
  <c r="AU467" i="1"/>
  <c r="BD467" i="1"/>
  <c r="CR466" i="1"/>
  <c r="CO466" i="1"/>
  <c r="CJ466" i="1"/>
  <c r="CG466" i="1"/>
  <c r="CB466" i="1"/>
  <c r="BY466" i="1"/>
  <c r="BT466" i="1"/>
  <c r="C466" i="1" s="1"/>
  <c r="R467" i="1" s="1"/>
  <c r="BQ466" i="1"/>
  <c r="B466" i="1" s="1"/>
  <c r="AS466" i="1"/>
  <c r="AT466" i="1"/>
  <c r="AV466" i="1"/>
  <c r="AW466" i="1"/>
  <c r="AX466" i="1"/>
  <c r="AY466" i="1"/>
  <c r="AZ466" i="1"/>
  <c r="BA466" i="1"/>
  <c r="M466" i="1"/>
  <c r="Y466" i="1"/>
  <c r="BI472" i="1" l="1"/>
  <c r="BG472" i="1"/>
  <c r="BF479" i="1"/>
  <c r="BE472" i="1"/>
  <c r="BH472" i="1"/>
  <c r="V467" i="1"/>
  <c r="U473" i="1" s="1"/>
  <c r="BC466" i="1"/>
  <c r="BB466" i="1"/>
  <c r="W466" i="1"/>
  <c r="X466" i="1" s="1"/>
  <c r="O466" i="1"/>
  <c r="N466" i="1"/>
  <c r="AU466" i="1"/>
  <c r="BD466" i="1"/>
  <c r="AI465" i="1"/>
  <c r="AJ465" i="1"/>
  <c r="AK465" i="1"/>
  <c r="T467" i="1" l="1"/>
  <c r="S467" i="1"/>
  <c r="CR465" i="1"/>
  <c r="CO465" i="1"/>
  <c r="CJ465" i="1"/>
  <c r="CG465" i="1"/>
  <c r="CB465" i="1"/>
  <c r="BY465" i="1"/>
  <c r="BT465" i="1"/>
  <c r="C465" i="1" s="1"/>
  <c r="R466" i="1" s="1"/>
  <c r="BQ465" i="1"/>
  <c r="B465" i="1" s="1"/>
  <c r="AS465" i="1"/>
  <c r="AT465" i="1"/>
  <c r="AV465" i="1"/>
  <c r="AW465" i="1"/>
  <c r="AX465" i="1"/>
  <c r="AY465" i="1"/>
  <c r="BH471" i="1" s="1"/>
  <c r="AZ465" i="1"/>
  <c r="BA465" i="1"/>
  <c r="M465" i="1"/>
  <c r="Y465" i="1"/>
  <c r="AI464" i="1"/>
  <c r="AJ464" i="1"/>
  <c r="AK464" i="1"/>
  <c r="BF478" i="1" l="1"/>
  <c r="BE471" i="1"/>
  <c r="BI471" i="1"/>
  <c r="BG471" i="1"/>
  <c r="V466" i="1"/>
  <c r="T466" i="1" s="1"/>
  <c r="BC465" i="1"/>
  <c r="BD465" i="1"/>
  <c r="BB465" i="1"/>
  <c r="W465" i="1"/>
  <c r="X465" i="1" s="1"/>
  <c r="O465" i="1"/>
  <c r="N465" i="1"/>
  <c r="AU465" i="1"/>
  <c r="CR464" i="1"/>
  <c r="CO464" i="1"/>
  <c r="CJ464" i="1"/>
  <c r="CG464" i="1"/>
  <c r="CB464" i="1"/>
  <c r="BY464" i="1"/>
  <c r="BT464" i="1"/>
  <c r="C464" i="1" s="1"/>
  <c r="R465" i="1" s="1"/>
  <c r="BQ464" i="1"/>
  <c r="B464" i="1" s="1"/>
  <c r="V465" i="1" s="1"/>
  <c r="AS464" i="1"/>
  <c r="AT464" i="1"/>
  <c r="AV464" i="1"/>
  <c r="AW464" i="1"/>
  <c r="AX464" i="1"/>
  <c r="AY464" i="1"/>
  <c r="AZ464" i="1"/>
  <c r="BA464" i="1"/>
  <c r="M464" i="1"/>
  <c r="Y464" i="1"/>
  <c r="AI463" i="1"/>
  <c r="AJ463" i="1"/>
  <c r="AK463" i="1"/>
  <c r="BH470" i="1" l="1"/>
  <c r="BI470" i="1"/>
  <c r="BG470" i="1"/>
  <c r="U472" i="1"/>
  <c r="AU464" i="1"/>
  <c r="BF477" i="1"/>
  <c r="BE470" i="1"/>
  <c r="S466" i="1"/>
  <c r="T465" i="1"/>
  <c r="U471" i="1"/>
  <c r="BC464" i="1"/>
  <c r="BD464" i="1"/>
  <c r="W464" i="1"/>
  <c r="X464" i="1" s="1"/>
  <c r="N464" i="1"/>
  <c r="O464" i="1"/>
  <c r="BB464" i="1"/>
  <c r="CR463" i="1"/>
  <c r="CO463" i="1"/>
  <c r="CJ463" i="1"/>
  <c r="CG463" i="1"/>
  <c r="CB463" i="1"/>
  <c r="BY463" i="1"/>
  <c r="BT463" i="1"/>
  <c r="C463" i="1" s="1"/>
  <c r="BQ463" i="1"/>
  <c r="B463" i="1" s="1"/>
  <c r="V464" i="1" s="1"/>
  <c r="AS463" i="1"/>
  <c r="AT463" i="1"/>
  <c r="AV463" i="1"/>
  <c r="AW463" i="1"/>
  <c r="AX463" i="1"/>
  <c r="AY463" i="1"/>
  <c r="AZ463" i="1"/>
  <c r="BA463" i="1"/>
  <c r="M463" i="1"/>
  <c r="Y463" i="1"/>
  <c r="AI462" i="1"/>
  <c r="AJ462" i="1"/>
  <c r="AK462" i="1"/>
  <c r="BI469" i="1" l="1"/>
  <c r="BG469" i="1"/>
  <c r="BC463" i="1"/>
  <c r="BH469" i="1"/>
  <c r="BF476" i="1"/>
  <c r="BE469" i="1"/>
  <c r="R464" i="1"/>
  <c r="S465" i="1"/>
  <c r="BD463" i="1"/>
  <c r="BB463" i="1"/>
  <c r="O463" i="1"/>
  <c r="W463" i="1"/>
  <c r="X463" i="1" s="1"/>
  <c r="N463" i="1"/>
  <c r="AU463" i="1"/>
  <c r="CR462" i="1"/>
  <c r="CO462" i="1"/>
  <c r="CJ462" i="1"/>
  <c r="CG462" i="1"/>
  <c r="CB462" i="1"/>
  <c r="BY462" i="1"/>
  <c r="BT462" i="1"/>
  <c r="BQ462" i="1"/>
  <c r="B462" i="1" s="1"/>
  <c r="V463" i="1" s="1"/>
  <c r="AS462" i="1"/>
  <c r="AT462" i="1"/>
  <c r="AV462" i="1"/>
  <c r="AW462" i="1"/>
  <c r="AX462" i="1"/>
  <c r="AY462" i="1"/>
  <c r="BH468" i="1" s="1"/>
  <c r="AZ462" i="1"/>
  <c r="BA462" i="1"/>
  <c r="BI468" i="1" s="1"/>
  <c r="M462" i="1"/>
  <c r="Y462" i="1"/>
  <c r="C462" i="1"/>
  <c r="AI461" i="1"/>
  <c r="AJ461" i="1"/>
  <c r="AK461" i="1"/>
  <c r="AU462" i="1" l="1"/>
  <c r="BF475" i="1"/>
  <c r="BE468" i="1"/>
  <c r="BG468" i="1"/>
  <c r="U470" i="1"/>
  <c r="T464" i="1"/>
  <c r="S464" i="1"/>
  <c r="R463" i="1"/>
  <c r="U469" i="1" s="1"/>
  <c r="BC462" i="1"/>
  <c r="BD462" i="1"/>
  <c r="BB462" i="1"/>
  <c r="W462" i="1"/>
  <c r="X462" i="1" s="1"/>
  <c r="N462" i="1"/>
  <c r="O462" i="1"/>
  <c r="CR461" i="1"/>
  <c r="CO461" i="1"/>
  <c r="CJ461" i="1"/>
  <c r="CG461" i="1"/>
  <c r="CB461" i="1"/>
  <c r="BY461" i="1"/>
  <c r="BT461" i="1"/>
  <c r="C461" i="1" s="1"/>
  <c r="R462" i="1" s="1"/>
  <c r="BQ461" i="1"/>
  <c r="B461" i="1" s="1"/>
  <c r="V462" i="1" s="1"/>
  <c r="AS461" i="1"/>
  <c r="AT461" i="1"/>
  <c r="AV461" i="1"/>
  <c r="AW461" i="1"/>
  <c r="AX461" i="1"/>
  <c r="AY461" i="1"/>
  <c r="AZ461" i="1"/>
  <c r="BA461" i="1"/>
  <c r="M461" i="1"/>
  <c r="Y461" i="1"/>
  <c r="AI460" i="1"/>
  <c r="AJ460" i="1"/>
  <c r="AK460" i="1"/>
  <c r="BB461" i="1" l="1"/>
  <c r="BH467" i="1"/>
  <c r="T463" i="1"/>
  <c r="BF474" i="1"/>
  <c r="BE467" i="1"/>
  <c r="BD461" i="1"/>
  <c r="BI467" i="1"/>
  <c r="BG467" i="1"/>
  <c r="U468" i="1"/>
  <c r="T462" i="1"/>
  <c r="S463" i="1"/>
  <c r="BC461" i="1"/>
  <c r="N461" i="1"/>
  <c r="S462" i="1" s="1"/>
  <c r="W461" i="1"/>
  <c r="X461" i="1" s="1"/>
  <c r="O461" i="1"/>
  <c r="AU461" i="1"/>
  <c r="CR460" i="1"/>
  <c r="CO460" i="1"/>
  <c r="CJ460" i="1"/>
  <c r="CG460" i="1"/>
  <c r="BT460" i="1"/>
  <c r="C460" i="1" s="1"/>
  <c r="CB460" i="1"/>
  <c r="BY460" i="1"/>
  <c r="BQ460" i="1"/>
  <c r="B460" i="1" s="1"/>
  <c r="AS460" i="1"/>
  <c r="AT460" i="1"/>
  <c r="AV460" i="1"/>
  <c r="AW460" i="1"/>
  <c r="AX460" i="1"/>
  <c r="AY460" i="1"/>
  <c r="BH466" i="1" s="1"/>
  <c r="AZ460" i="1"/>
  <c r="BA460" i="1"/>
  <c r="M460" i="1"/>
  <c r="Y460" i="1"/>
  <c r="AI459" i="1"/>
  <c r="AJ459" i="1"/>
  <c r="AK459" i="1"/>
  <c r="BB460" i="1" l="1"/>
  <c r="BF473" i="1"/>
  <c r="BE466" i="1"/>
  <c r="BI466" i="1"/>
  <c r="BG466" i="1"/>
  <c r="R461" i="1"/>
  <c r="V461" i="1"/>
  <c r="BC460" i="1"/>
  <c r="BD460" i="1"/>
  <c r="W460" i="1"/>
  <c r="X460" i="1" s="1"/>
  <c r="N460" i="1"/>
  <c r="O460" i="1"/>
  <c r="AU460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35" i="1"/>
  <c r="CR459" i="1"/>
  <c r="CO459" i="1"/>
  <c r="CJ459" i="1"/>
  <c r="CG459" i="1"/>
  <c r="CB459" i="1"/>
  <c r="BY459" i="1"/>
  <c r="BT459" i="1"/>
  <c r="C459" i="1" s="1"/>
  <c r="BQ459" i="1"/>
  <c r="B459" i="1" s="1"/>
  <c r="V460" i="1" s="1"/>
  <c r="AS459" i="1"/>
  <c r="AT459" i="1"/>
  <c r="AV459" i="1"/>
  <c r="AW459" i="1"/>
  <c r="AX459" i="1"/>
  <c r="AY459" i="1"/>
  <c r="AZ459" i="1"/>
  <c r="BA459" i="1"/>
  <c r="M459" i="1"/>
  <c r="Y459" i="1"/>
  <c r="BH465" i="1" l="1"/>
  <c r="BD459" i="1"/>
  <c r="AU459" i="1"/>
  <c r="BF472" i="1"/>
  <c r="BE465" i="1"/>
  <c r="BI465" i="1"/>
  <c r="BG465" i="1"/>
  <c r="U467" i="1"/>
  <c r="T461" i="1"/>
  <c r="R460" i="1"/>
  <c r="W459" i="1"/>
  <c r="X459" i="1" s="1"/>
  <c r="S461" i="1"/>
  <c r="BC459" i="1"/>
  <c r="BB459" i="1"/>
  <c r="N459" i="1"/>
  <c r="S460" i="1" s="1"/>
  <c r="O459" i="1"/>
  <c r="AI458" i="1"/>
  <c r="AJ458" i="1"/>
  <c r="AK458" i="1"/>
  <c r="U466" i="1" l="1"/>
  <c r="T460" i="1"/>
  <c r="CR458" i="1"/>
  <c r="CO458" i="1"/>
  <c r="CJ458" i="1"/>
  <c r="CG458" i="1"/>
  <c r="CB458" i="1"/>
  <c r="BY458" i="1"/>
  <c r="BT458" i="1"/>
  <c r="BQ458" i="1"/>
  <c r="B458" i="1" s="1"/>
  <c r="V459" i="1" s="1"/>
  <c r="AS458" i="1"/>
  <c r="AT458" i="1"/>
  <c r="AV458" i="1"/>
  <c r="AW458" i="1"/>
  <c r="BG464" i="1" s="1"/>
  <c r="AX458" i="1"/>
  <c r="AY458" i="1"/>
  <c r="BH464" i="1" s="1"/>
  <c r="AZ458" i="1"/>
  <c r="BA458" i="1"/>
  <c r="M458" i="1"/>
  <c r="Y458" i="1"/>
  <c r="C458" i="1"/>
  <c r="AI457" i="1"/>
  <c r="AJ457" i="1"/>
  <c r="AK457" i="1"/>
  <c r="BF471" i="1" l="1"/>
  <c r="BE464" i="1"/>
  <c r="BI464" i="1"/>
  <c r="BD458" i="1"/>
  <c r="W458" i="1"/>
  <c r="X458" i="1" s="1"/>
  <c r="R459" i="1"/>
  <c r="BC458" i="1"/>
  <c r="BB458" i="1"/>
  <c r="N458" i="1"/>
  <c r="O458" i="1"/>
  <c r="AU458" i="1"/>
  <c r="CR457" i="1"/>
  <c r="CO457" i="1"/>
  <c r="CJ457" i="1"/>
  <c r="CG457" i="1"/>
  <c r="CB457" i="1"/>
  <c r="BY457" i="1"/>
  <c r="BT457" i="1"/>
  <c r="C457" i="1" s="1"/>
  <c r="R458" i="1" s="1"/>
  <c r="BQ457" i="1"/>
  <c r="B457" i="1" s="1"/>
  <c r="V458" i="1" s="1"/>
  <c r="AS457" i="1"/>
  <c r="AT457" i="1"/>
  <c r="AV457" i="1"/>
  <c r="AW457" i="1"/>
  <c r="BG463" i="1" s="1"/>
  <c r="AX457" i="1"/>
  <c r="AY457" i="1"/>
  <c r="AZ457" i="1"/>
  <c r="BA457" i="1"/>
  <c r="M457" i="1"/>
  <c r="Y457" i="1"/>
  <c r="AI456" i="1"/>
  <c r="AJ456" i="1"/>
  <c r="AK456" i="1"/>
  <c r="BI463" i="1" l="1"/>
  <c r="BD457" i="1"/>
  <c r="BC457" i="1"/>
  <c r="BH463" i="1"/>
  <c r="BF470" i="1"/>
  <c r="BE463" i="1"/>
  <c r="U465" i="1"/>
  <c r="T459" i="1"/>
  <c r="U464" i="1"/>
  <c r="S459" i="1"/>
  <c r="T458" i="1"/>
  <c r="BB457" i="1"/>
  <c r="W457" i="1"/>
  <c r="X457" i="1" s="1"/>
  <c r="O457" i="1"/>
  <c r="N457" i="1"/>
  <c r="AU457" i="1"/>
  <c r="CR456" i="1"/>
  <c r="CO456" i="1"/>
  <c r="CJ456" i="1"/>
  <c r="CG456" i="1"/>
  <c r="CB456" i="1"/>
  <c r="BY456" i="1"/>
  <c r="BT456" i="1"/>
  <c r="C456" i="1" s="1"/>
  <c r="R457" i="1" s="1"/>
  <c r="BQ456" i="1"/>
  <c r="B456" i="1" s="1"/>
  <c r="V457" i="1" s="1"/>
  <c r="AS456" i="1"/>
  <c r="AT456" i="1"/>
  <c r="AV456" i="1"/>
  <c r="AW456" i="1"/>
  <c r="BG462" i="1" s="1"/>
  <c r="AX456" i="1"/>
  <c r="AY456" i="1"/>
  <c r="AZ456" i="1"/>
  <c r="BA456" i="1"/>
  <c r="M456" i="1"/>
  <c r="Y456" i="1"/>
  <c r="AI455" i="1"/>
  <c r="AJ455" i="1"/>
  <c r="AK455" i="1"/>
  <c r="BH462" i="1" l="1"/>
  <c r="BF469" i="1"/>
  <c r="BE462" i="1"/>
  <c r="BI462" i="1"/>
  <c r="BD456" i="1"/>
  <c r="U463" i="1"/>
  <c r="S458" i="1"/>
  <c r="T457" i="1"/>
  <c r="BC456" i="1"/>
  <c r="BB456" i="1"/>
  <c r="W456" i="1"/>
  <c r="X456" i="1" s="1"/>
  <c r="N456" i="1"/>
  <c r="O456" i="1"/>
  <c r="AU456" i="1"/>
  <c r="CR455" i="1"/>
  <c r="CO455" i="1"/>
  <c r="CJ455" i="1"/>
  <c r="CG455" i="1"/>
  <c r="CB455" i="1"/>
  <c r="BY455" i="1"/>
  <c r="BT455" i="1"/>
  <c r="C455" i="1" s="1"/>
  <c r="BQ455" i="1"/>
  <c r="B455" i="1" s="1"/>
  <c r="V456" i="1" s="1"/>
  <c r="AS455" i="1"/>
  <c r="AT455" i="1"/>
  <c r="AV455" i="1"/>
  <c r="AW455" i="1"/>
  <c r="BG461" i="1" s="1"/>
  <c r="AX455" i="1"/>
  <c r="AY455" i="1"/>
  <c r="AZ455" i="1"/>
  <c r="BA455" i="1"/>
  <c r="M455" i="1"/>
  <c r="Y455" i="1"/>
  <c r="AI454" i="1"/>
  <c r="AJ454" i="1"/>
  <c r="AK454" i="1"/>
  <c r="BI461" i="1" l="1"/>
  <c r="BD455" i="1"/>
  <c r="BH461" i="1"/>
  <c r="BF468" i="1"/>
  <c r="BE461" i="1"/>
  <c r="S457" i="1"/>
  <c r="R456" i="1"/>
  <c r="U462" i="1" s="1"/>
  <c r="BC455" i="1"/>
  <c r="BB455" i="1"/>
  <c r="O455" i="1"/>
  <c r="W455" i="1"/>
  <c r="X455" i="1" s="1"/>
  <c r="N455" i="1"/>
  <c r="AU455" i="1"/>
  <c r="CR454" i="1"/>
  <c r="CO454" i="1"/>
  <c r="CJ454" i="1"/>
  <c r="CG454" i="1"/>
  <c r="BT454" i="1"/>
  <c r="C454" i="1" s="1"/>
  <c r="R455" i="1" s="1"/>
  <c r="CB454" i="1"/>
  <c r="BY454" i="1"/>
  <c r="BQ454" i="1"/>
  <c r="B454" i="1" s="1"/>
  <c r="V455" i="1" s="1"/>
  <c r="AS454" i="1"/>
  <c r="AT454" i="1"/>
  <c r="AV454" i="1"/>
  <c r="AW454" i="1"/>
  <c r="AX454" i="1"/>
  <c r="AY454" i="1"/>
  <c r="AZ454" i="1"/>
  <c r="BA454" i="1"/>
  <c r="M454" i="1"/>
  <c r="Y454" i="1"/>
  <c r="AI453" i="1"/>
  <c r="AJ453" i="1"/>
  <c r="AK453" i="1"/>
  <c r="BG460" i="1" l="1"/>
  <c r="BH460" i="1"/>
  <c r="BF467" i="1"/>
  <c r="BE460" i="1"/>
  <c r="BI460" i="1"/>
  <c r="BD454" i="1"/>
  <c r="U461" i="1"/>
  <c r="T456" i="1"/>
  <c r="S456" i="1"/>
  <c r="T455" i="1"/>
  <c r="BC454" i="1"/>
  <c r="W454" i="1"/>
  <c r="X454" i="1" s="1"/>
  <c r="BB454" i="1"/>
  <c r="N454" i="1"/>
  <c r="O454" i="1"/>
  <c r="AU454" i="1"/>
  <c r="CR453" i="1"/>
  <c r="CO453" i="1"/>
  <c r="CJ453" i="1"/>
  <c r="CG453" i="1"/>
  <c r="CB453" i="1"/>
  <c r="BY453" i="1"/>
  <c r="BT453" i="1"/>
  <c r="C453" i="1" s="1"/>
  <c r="BQ453" i="1"/>
  <c r="B453" i="1" s="1"/>
  <c r="V454" i="1" s="1"/>
  <c r="AS453" i="1"/>
  <c r="AT453" i="1"/>
  <c r="AV453" i="1"/>
  <c r="AW453" i="1"/>
  <c r="BG459" i="1" s="1"/>
  <c r="AX453" i="1"/>
  <c r="AY453" i="1"/>
  <c r="AZ453" i="1"/>
  <c r="BA453" i="1"/>
  <c r="M453" i="1"/>
  <c r="Y453" i="1"/>
  <c r="AI452" i="1"/>
  <c r="AJ452" i="1"/>
  <c r="AK452" i="1"/>
  <c r="BD453" i="1" l="1"/>
  <c r="BI459" i="1"/>
  <c r="BC453" i="1"/>
  <c r="BH459" i="1"/>
  <c r="BF466" i="1"/>
  <c r="BE459" i="1"/>
  <c r="R454" i="1"/>
  <c r="S455" i="1"/>
  <c r="BB453" i="1"/>
  <c r="W453" i="1"/>
  <c r="X453" i="1" s="1"/>
  <c r="N453" i="1"/>
  <c r="S454" i="1" s="1"/>
  <c r="O453" i="1"/>
  <c r="AU453" i="1"/>
  <c r="CR452" i="1"/>
  <c r="CO452" i="1"/>
  <c r="CJ452" i="1"/>
  <c r="CG452" i="1"/>
  <c r="CB452" i="1"/>
  <c r="BY452" i="1"/>
  <c r="BT452" i="1"/>
  <c r="BQ452" i="1"/>
  <c r="B452" i="1" s="1"/>
  <c r="V453" i="1" s="1"/>
  <c r="AS452" i="1"/>
  <c r="AT452" i="1"/>
  <c r="AV452" i="1"/>
  <c r="AW452" i="1"/>
  <c r="AX452" i="1"/>
  <c r="AY452" i="1"/>
  <c r="AZ452" i="1"/>
  <c r="BA452" i="1"/>
  <c r="M452" i="1"/>
  <c r="Y452" i="1"/>
  <c r="C452" i="1"/>
  <c r="R453" i="1" s="1"/>
  <c r="AI451" i="1"/>
  <c r="AJ451" i="1"/>
  <c r="AK451" i="1"/>
  <c r="BG458" i="1" l="1"/>
  <c r="BC452" i="1"/>
  <c r="BH458" i="1"/>
  <c r="BF465" i="1"/>
  <c r="BE458" i="1"/>
  <c r="U459" i="1"/>
  <c r="BD452" i="1"/>
  <c r="BI458" i="1"/>
  <c r="U460" i="1"/>
  <c r="T454" i="1"/>
  <c r="T453" i="1"/>
  <c r="BB452" i="1"/>
  <c r="W452" i="1"/>
  <c r="X452" i="1" s="1"/>
  <c r="N452" i="1"/>
  <c r="S453" i="1" s="1"/>
  <c r="O452" i="1"/>
  <c r="AU452" i="1"/>
  <c r="CR451" i="1"/>
  <c r="CO451" i="1"/>
  <c r="CJ451" i="1"/>
  <c r="CG451" i="1"/>
  <c r="CB451" i="1"/>
  <c r="BY451" i="1"/>
  <c r="BT451" i="1"/>
  <c r="C451" i="1" s="1"/>
  <c r="BQ451" i="1"/>
  <c r="B451" i="1" s="1"/>
  <c r="AS451" i="1"/>
  <c r="AT451" i="1"/>
  <c r="AV451" i="1"/>
  <c r="AW451" i="1"/>
  <c r="BG457" i="1" s="1"/>
  <c r="AX451" i="1"/>
  <c r="AY451" i="1"/>
  <c r="AZ451" i="1"/>
  <c r="BA451" i="1"/>
  <c r="M451" i="1"/>
  <c r="Y451" i="1"/>
  <c r="AI450" i="1"/>
  <c r="AJ450" i="1"/>
  <c r="AK450" i="1"/>
  <c r="BD451" i="1" l="1"/>
  <c r="BI457" i="1"/>
  <c r="BH457" i="1"/>
  <c r="BF464" i="1"/>
  <c r="BE457" i="1"/>
  <c r="W451" i="1"/>
  <c r="X451" i="1" s="1"/>
  <c r="R452" i="1"/>
  <c r="V452" i="1"/>
  <c r="BC451" i="1"/>
  <c r="BB451" i="1"/>
  <c r="O451" i="1"/>
  <c r="N451" i="1"/>
  <c r="AU451" i="1"/>
  <c r="CR450" i="1"/>
  <c r="CO450" i="1"/>
  <c r="CJ450" i="1"/>
  <c r="CG450" i="1"/>
  <c r="CB450" i="1"/>
  <c r="BY450" i="1"/>
  <c r="BT450" i="1"/>
  <c r="C450" i="1" s="1"/>
  <c r="BQ450" i="1"/>
  <c r="AS450" i="1"/>
  <c r="AT450" i="1"/>
  <c r="AV450" i="1"/>
  <c r="AW450" i="1"/>
  <c r="AX450" i="1"/>
  <c r="AY450" i="1"/>
  <c r="AZ450" i="1"/>
  <c r="BA450" i="1"/>
  <c r="M450" i="1"/>
  <c r="Y450" i="1"/>
  <c r="B450" i="1"/>
  <c r="AI449" i="1"/>
  <c r="AJ449" i="1"/>
  <c r="AK449" i="1"/>
  <c r="BC450" i="1" l="1"/>
  <c r="BH456" i="1"/>
  <c r="BF463" i="1"/>
  <c r="BE456" i="1"/>
  <c r="BD450" i="1"/>
  <c r="BI456" i="1"/>
  <c r="BG456" i="1"/>
  <c r="T452" i="1"/>
  <c r="W450" i="1"/>
  <c r="X450" i="1" s="1"/>
  <c r="R451" i="1"/>
  <c r="V451" i="1"/>
  <c r="U458" i="1"/>
  <c r="S452" i="1"/>
  <c r="BB450" i="1"/>
  <c r="O450" i="1"/>
  <c r="N450" i="1"/>
  <c r="S451" i="1" s="1"/>
  <c r="AU450" i="1"/>
  <c r="CR449" i="1"/>
  <c r="CO449" i="1"/>
  <c r="CJ449" i="1"/>
  <c r="CG449" i="1"/>
  <c r="CB449" i="1"/>
  <c r="BY449" i="1"/>
  <c r="BT449" i="1"/>
  <c r="C449" i="1" s="1"/>
  <c r="R450" i="1" s="1"/>
  <c r="BQ449" i="1"/>
  <c r="B449" i="1" s="1"/>
  <c r="V450" i="1" s="1"/>
  <c r="AS449" i="1"/>
  <c r="AT449" i="1"/>
  <c r="AU449" i="1"/>
  <c r="AV449" i="1"/>
  <c r="AW449" i="1"/>
  <c r="AX449" i="1"/>
  <c r="AY449" i="1"/>
  <c r="BH455" i="1" s="1"/>
  <c r="AZ449" i="1"/>
  <c r="BA449" i="1"/>
  <c r="M449" i="1"/>
  <c r="Y449" i="1"/>
  <c r="BG455" i="1" l="1"/>
  <c r="BF462" i="1"/>
  <c r="BE455" i="1"/>
  <c r="BD449" i="1"/>
  <c r="BI455" i="1"/>
  <c r="U456" i="1"/>
  <c r="U457" i="1"/>
  <c r="T451" i="1"/>
  <c r="T450" i="1"/>
  <c r="BC449" i="1"/>
  <c r="BB449" i="1"/>
  <c r="W449" i="1"/>
  <c r="X449" i="1" s="1"/>
  <c r="O449" i="1"/>
  <c r="N449" i="1"/>
  <c r="S450" i="1" s="1"/>
  <c r="AI448" i="1"/>
  <c r="AJ448" i="1"/>
  <c r="AK448" i="1"/>
  <c r="CJ448" i="1" l="1"/>
  <c r="CR448" i="1"/>
  <c r="CO448" i="1"/>
  <c r="CG448" i="1"/>
  <c r="CB448" i="1"/>
  <c r="BY448" i="1"/>
  <c r="BT448" i="1"/>
  <c r="C448" i="1" s="1"/>
  <c r="BQ448" i="1"/>
  <c r="B448" i="1" s="1"/>
  <c r="V449" i="1" s="1"/>
  <c r="AS448" i="1"/>
  <c r="AT448" i="1"/>
  <c r="AV448" i="1"/>
  <c r="AW448" i="1"/>
  <c r="BG454" i="1" s="1"/>
  <c r="AX448" i="1"/>
  <c r="AY448" i="1"/>
  <c r="AZ448" i="1"/>
  <c r="BA448" i="1"/>
  <c r="M448" i="1"/>
  <c r="Y448" i="1"/>
  <c r="BD448" i="1" l="1"/>
  <c r="BI454" i="1"/>
  <c r="BB448" i="1"/>
  <c r="BH454" i="1"/>
  <c r="BF461" i="1"/>
  <c r="BE454" i="1"/>
  <c r="W448" i="1"/>
  <c r="X448" i="1" s="1"/>
  <c r="R449" i="1"/>
  <c r="BC448" i="1"/>
  <c r="N448" i="1"/>
  <c r="O448" i="1"/>
  <c r="AU448" i="1"/>
  <c r="AI447" i="1"/>
  <c r="AJ447" i="1"/>
  <c r="AK447" i="1"/>
  <c r="S449" i="1" l="1"/>
  <c r="U455" i="1"/>
  <c r="T449" i="1"/>
  <c r="CR447" i="1"/>
  <c r="CO447" i="1"/>
  <c r="CJ447" i="1"/>
  <c r="CG447" i="1"/>
  <c r="CB447" i="1"/>
  <c r="BY447" i="1"/>
  <c r="BT447" i="1"/>
  <c r="C447" i="1" s="1"/>
  <c r="BQ447" i="1"/>
  <c r="B447" i="1" s="1"/>
  <c r="AS447" i="1"/>
  <c r="AT447" i="1"/>
  <c r="AV447" i="1"/>
  <c r="AW447" i="1"/>
  <c r="BG453" i="1" s="1"/>
  <c r="AX447" i="1"/>
  <c r="AY447" i="1"/>
  <c r="AZ447" i="1"/>
  <c r="BA447" i="1"/>
  <c r="M447" i="1"/>
  <c r="Y447" i="1"/>
  <c r="AI446" i="1"/>
  <c r="AJ446" i="1"/>
  <c r="AK446" i="1"/>
  <c r="BD447" i="1" l="1"/>
  <c r="BI453" i="1"/>
  <c r="BC447" i="1"/>
  <c r="BH453" i="1"/>
  <c r="BF460" i="1"/>
  <c r="BE453" i="1"/>
  <c r="W447" i="1"/>
  <c r="X447" i="1" s="1"/>
  <c r="R448" i="1"/>
  <c r="V448" i="1"/>
  <c r="BB447" i="1"/>
  <c r="N447" i="1"/>
  <c r="O447" i="1"/>
  <c r="AU447" i="1"/>
  <c r="CR446" i="1"/>
  <c r="CO446" i="1"/>
  <c r="CJ446" i="1"/>
  <c r="CG446" i="1"/>
  <c r="CB446" i="1"/>
  <c r="BY446" i="1"/>
  <c r="BT446" i="1"/>
  <c r="C446" i="1" s="1"/>
  <c r="BQ446" i="1"/>
  <c r="B446" i="1" s="1"/>
  <c r="V447" i="1" s="1"/>
  <c r="AS446" i="1"/>
  <c r="AT446" i="1"/>
  <c r="AV446" i="1"/>
  <c r="AW446" i="1"/>
  <c r="AX446" i="1"/>
  <c r="AY446" i="1"/>
  <c r="AZ446" i="1"/>
  <c r="BA446" i="1"/>
  <c r="M446" i="1"/>
  <c r="Y446" i="1"/>
  <c r="AI445" i="1"/>
  <c r="AJ445" i="1"/>
  <c r="AK445" i="1"/>
  <c r="BH452" i="1" l="1"/>
  <c r="BF459" i="1"/>
  <c r="BE452" i="1"/>
  <c r="BD446" i="1"/>
  <c r="BI452" i="1"/>
  <c r="BG452" i="1"/>
  <c r="U454" i="1"/>
  <c r="T448" i="1"/>
  <c r="S448" i="1"/>
  <c r="R447" i="1"/>
  <c r="BC446" i="1"/>
  <c r="BB446" i="1"/>
  <c r="W446" i="1"/>
  <c r="X446" i="1" s="1"/>
  <c r="N446" i="1"/>
  <c r="O446" i="1"/>
  <c r="AU446" i="1"/>
  <c r="CJ445" i="1"/>
  <c r="CR445" i="1"/>
  <c r="CO445" i="1"/>
  <c r="CG445" i="1"/>
  <c r="CB445" i="1"/>
  <c r="BY445" i="1"/>
  <c r="BT445" i="1"/>
  <c r="C445" i="1" s="1"/>
  <c r="BQ445" i="1"/>
  <c r="B445" i="1" s="1"/>
  <c r="V446" i="1" s="1"/>
  <c r="AS445" i="1"/>
  <c r="AT445" i="1"/>
  <c r="AV445" i="1"/>
  <c r="AW445" i="1"/>
  <c r="BG451" i="1" s="1"/>
  <c r="AX445" i="1"/>
  <c r="AY445" i="1"/>
  <c r="AZ445" i="1"/>
  <c r="BA445" i="1"/>
  <c r="M445" i="1"/>
  <c r="Y445" i="1"/>
  <c r="AI444" i="1"/>
  <c r="AJ444" i="1"/>
  <c r="AK444" i="1"/>
  <c r="BH451" i="1" l="1"/>
  <c r="BF458" i="1"/>
  <c r="BE451" i="1"/>
  <c r="BD445" i="1"/>
  <c r="BI451" i="1"/>
  <c r="R446" i="1"/>
  <c r="U452" i="1" s="1"/>
  <c r="U453" i="1"/>
  <c r="T447" i="1"/>
  <c r="S447" i="1"/>
  <c r="T446" i="1"/>
  <c r="BC445" i="1"/>
  <c r="BB445" i="1"/>
  <c r="W445" i="1"/>
  <c r="X445" i="1" s="1"/>
  <c r="N445" i="1"/>
  <c r="O445" i="1"/>
  <c r="AU445" i="1"/>
  <c r="CR444" i="1"/>
  <c r="CO444" i="1"/>
  <c r="CJ444" i="1"/>
  <c r="CG444" i="1"/>
  <c r="CB444" i="1"/>
  <c r="BY444" i="1"/>
  <c r="BT444" i="1"/>
  <c r="C444" i="1" s="1"/>
  <c r="W444" i="1" s="1"/>
  <c r="X444" i="1" s="1"/>
  <c r="BQ444" i="1"/>
  <c r="B444" i="1" s="1"/>
  <c r="V445" i="1" s="1"/>
  <c r="AS444" i="1"/>
  <c r="AT444" i="1"/>
  <c r="AV444" i="1"/>
  <c r="AW444" i="1"/>
  <c r="AX444" i="1"/>
  <c r="AY444" i="1"/>
  <c r="AZ444" i="1"/>
  <c r="BA444" i="1"/>
  <c r="M444" i="1"/>
  <c r="Y444" i="1"/>
  <c r="AI443" i="1"/>
  <c r="AJ443" i="1"/>
  <c r="AK443" i="1"/>
  <c r="BD444" i="1" l="1"/>
  <c r="BI450" i="1"/>
  <c r="BG450" i="1"/>
  <c r="BH450" i="1"/>
  <c r="AU444" i="1"/>
  <c r="BF457" i="1"/>
  <c r="BE450" i="1"/>
  <c r="S446" i="1"/>
  <c r="R445" i="1"/>
  <c r="U451" i="1" s="1"/>
  <c r="BB444" i="1"/>
  <c r="O444" i="1"/>
  <c r="N444" i="1"/>
  <c r="S445" i="1" s="1"/>
  <c r="BC444" i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R444" i="1" s="1"/>
  <c r="BQ443" i="1"/>
  <c r="B443" i="1" s="1"/>
  <c r="V444" i="1" s="1"/>
  <c r="AS443" i="1"/>
  <c r="AT443" i="1"/>
  <c r="AV443" i="1"/>
  <c r="AW443" i="1"/>
  <c r="AZ443" i="1"/>
  <c r="BA443" i="1"/>
  <c r="M443" i="1"/>
  <c r="Y443" i="1"/>
  <c r="AI442" i="1"/>
  <c r="AJ442" i="1"/>
  <c r="AK442" i="1"/>
  <c r="BG449" i="1" l="1"/>
  <c r="CO442" i="1"/>
  <c r="BD443" i="1"/>
  <c r="BI449" i="1"/>
  <c r="AU443" i="1"/>
  <c r="BF456" i="1"/>
  <c r="BE449" i="1"/>
  <c r="BH449" i="1"/>
  <c r="U450" i="1"/>
  <c r="T444" i="1"/>
  <c r="T445" i="1"/>
  <c r="BC443" i="1"/>
  <c r="BB443" i="1"/>
  <c r="W443" i="1"/>
  <c r="X443" i="1" s="1"/>
  <c r="N443" i="1"/>
  <c r="S444" i="1" s="1"/>
  <c r="O443" i="1"/>
  <c r="CR442" i="1"/>
  <c r="CJ442" i="1"/>
  <c r="CG442" i="1"/>
  <c r="CB442" i="1"/>
  <c r="BY442" i="1"/>
  <c r="BT442" i="1"/>
  <c r="C442" i="1" s="1"/>
  <c r="BQ442" i="1"/>
  <c r="B442" i="1" s="1"/>
  <c r="V443" i="1" s="1"/>
  <c r="AS442" i="1"/>
  <c r="AT442" i="1"/>
  <c r="AV442" i="1"/>
  <c r="AW442" i="1"/>
  <c r="BG448" i="1" s="1"/>
  <c r="AX442" i="1"/>
  <c r="AY442" i="1"/>
  <c r="AZ442" i="1"/>
  <c r="BA442" i="1"/>
  <c r="M442" i="1"/>
  <c r="Y442" i="1"/>
  <c r="AI441" i="1"/>
  <c r="AJ441" i="1"/>
  <c r="AK441" i="1"/>
  <c r="BD442" i="1" l="1"/>
  <c r="BI448" i="1"/>
  <c r="BF455" i="1"/>
  <c r="BE448" i="1"/>
  <c r="BH448" i="1"/>
  <c r="W442" i="1"/>
  <c r="X442" i="1" s="1"/>
  <c r="R443" i="1"/>
  <c r="U449" i="1" s="1"/>
  <c r="BC442" i="1"/>
  <c r="BB442" i="1"/>
  <c r="O442" i="1"/>
  <c r="N442" i="1"/>
  <c r="AU442" i="1"/>
  <c r="CR441" i="1"/>
  <c r="CO441" i="1"/>
  <c r="CJ441" i="1"/>
  <c r="CG441" i="1"/>
  <c r="CB441" i="1"/>
  <c r="BY441" i="1"/>
  <c r="BT441" i="1"/>
  <c r="C441" i="1" s="1"/>
  <c r="R442" i="1" s="1"/>
  <c r="BQ441" i="1"/>
  <c r="B441" i="1" s="1"/>
  <c r="V442" i="1" s="1"/>
  <c r="Y441" i="1"/>
  <c r="M441" i="1"/>
  <c r="AS441" i="1"/>
  <c r="AT441" i="1"/>
  <c r="AV441" i="1"/>
  <c r="AW441" i="1"/>
  <c r="AX441" i="1"/>
  <c r="AY441" i="1"/>
  <c r="AZ441" i="1"/>
  <c r="BA441" i="1"/>
  <c r="AI440" i="1"/>
  <c r="AJ440" i="1"/>
  <c r="AK440" i="1"/>
  <c r="BH447" i="1" l="1"/>
  <c r="BF454" i="1"/>
  <c r="BE447" i="1"/>
  <c r="BD441" i="1"/>
  <c r="BI447" i="1"/>
  <c r="BG447" i="1"/>
  <c r="T442" i="1"/>
  <c r="U448" i="1"/>
  <c r="S443" i="1"/>
  <c r="T443" i="1"/>
  <c r="BC441" i="1"/>
  <c r="BB441" i="1"/>
  <c r="W441" i="1"/>
  <c r="X441" i="1" s="1"/>
  <c r="N441" i="1"/>
  <c r="S442" i="1" s="1"/>
  <c r="O441" i="1"/>
  <c r="AU441" i="1"/>
  <c r="CR440" i="1"/>
  <c r="CO440" i="1"/>
  <c r="CJ440" i="1"/>
  <c r="CG440" i="1"/>
  <c r="CB440" i="1"/>
  <c r="BY440" i="1"/>
  <c r="BT440" i="1"/>
  <c r="BQ440" i="1"/>
  <c r="B440" i="1" s="1"/>
  <c r="V441" i="1" s="1"/>
  <c r="AS440" i="1"/>
  <c r="AT440" i="1"/>
  <c r="AV440" i="1"/>
  <c r="AW440" i="1"/>
  <c r="AX440" i="1"/>
  <c r="AY440" i="1"/>
  <c r="AZ440" i="1"/>
  <c r="BA440" i="1"/>
  <c r="M440" i="1"/>
  <c r="Y440" i="1"/>
  <c r="C440" i="1"/>
  <c r="AI439" i="1"/>
  <c r="AJ439" i="1"/>
  <c r="AK439" i="1"/>
  <c r="BG446" i="1" l="1"/>
  <c r="BD440" i="1"/>
  <c r="BI446" i="1"/>
  <c r="BH446" i="1"/>
  <c r="BF453" i="1"/>
  <c r="BE446" i="1"/>
  <c r="R441" i="1"/>
  <c r="U447" i="1" s="1"/>
  <c r="BC440" i="1"/>
  <c r="BB440" i="1"/>
  <c r="W440" i="1"/>
  <c r="X440" i="1" s="1"/>
  <c r="O440" i="1"/>
  <c r="N440" i="1"/>
  <c r="AU440" i="1"/>
  <c r="CR439" i="1"/>
  <c r="CO439" i="1"/>
  <c r="CJ439" i="1"/>
  <c r="CG439" i="1"/>
  <c r="CB439" i="1"/>
  <c r="BY439" i="1"/>
  <c r="BT439" i="1"/>
  <c r="C439" i="1" s="1"/>
  <c r="R440" i="1" s="1"/>
  <c r="BQ439" i="1"/>
  <c r="AS439" i="1"/>
  <c r="AT439" i="1"/>
  <c r="AV439" i="1"/>
  <c r="AW439" i="1"/>
  <c r="AX439" i="1"/>
  <c r="AY439" i="1"/>
  <c r="BH445" i="1" s="1"/>
  <c r="AZ439" i="1"/>
  <c r="BA439" i="1"/>
  <c r="M439" i="1"/>
  <c r="Y439" i="1"/>
  <c r="B439" i="1"/>
  <c r="V440" i="1" s="1"/>
  <c r="AI438" i="1"/>
  <c r="AJ438" i="1"/>
  <c r="AK438" i="1"/>
  <c r="AU439" i="1" l="1"/>
  <c r="BF452" i="1"/>
  <c r="BE445" i="1"/>
  <c r="BD439" i="1"/>
  <c r="BI445" i="1"/>
  <c r="BG445" i="1"/>
  <c r="U446" i="1"/>
  <c r="T440" i="1"/>
  <c r="S441" i="1"/>
  <c r="T441" i="1"/>
  <c r="BC439" i="1"/>
  <c r="BB439" i="1"/>
  <c r="W439" i="1"/>
  <c r="X439" i="1" s="1"/>
  <c r="O439" i="1"/>
  <c r="N439" i="1"/>
  <c r="S440" i="1" s="1"/>
  <c r="CR438" i="1"/>
  <c r="CO438" i="1"/>
  <c r="CJ438" i="1"/>
  <c r="CG438" i="1"/>
  <c r="CB438" i="1"/>
  <c r="BY438" i="1"/>
  <c r="BT438" i="1"/>
  <c r="BQ438" i="1"/>
  <c r="B438" i="1" s="1"/>
  <c r="AS438" i="1"/>
  <c r="AT438" i="1"/>
  <c r="AV438" i="1"/>
  <c r="AW438" i="1"/>
  <c r="BG444" i="1" s="1"/>
  <c r="AX438" i="1"/>
  <c r="AY438" i="1"/>
  <c r="AZ438" i="1"/>
  <c r="BA438" i="1"/>
  <c r="M438" i="1"/>
  <c r="Y438" i="1"/>
  <c r="C438" i="1"/>
  <c r="AI437" i="1"/>
  <c r="AJ437" i="1"/>
  <c r="AK437" i="1"/>
  <c r="BF451" i="1" l="1"/>
  <c r="BE444" i="1"/>
  <c r="BH444" i="1"/>
  <c r="BD438" i="1"/>
  <c r="BI444" i="1"/>
  <c r="V439" i="1"/>
  <c r="R439" i="1"/>
  <c r="BC438" i="1"/>
  <c r="BB438" i="1"/>
  <c r="O438" i="1"/>
  <c r="N438" i="1"/>
  <c r="S439" i="1" s="1"/>
  <c r="W438" i="1"/>
  <c r="X438" i="1" s="1"/>
  <c r="AU438" i="1"/>
  <c r="CR437" i="1"/>
  <c r="CO437" i="1"/>
  <c r="CJ437" i="1"/>
  <c r="CG437" i="1"/>
  <c r="CB437" i="1"/>
  <c r="BY437" i="1"/>
  <c r="BT437" i="1"/>
  <c r="C437" i="1" s="1"/>
  <c r="W437" i="1" s="1"/>
  <c r="X437" i="1" s="1"/>
  <c r="BQ437" i="1"/>
  <c r="B437" i="1" s="1"/>
  <c r="AS437" i="1"/>
  <c r="AT437" i="1"/>
  <c r="AV437" i="1"/>
  <c r="AW437" i="1"/>
  <c r="AX437" i="1"/>
  <c r="AY437" i="1"/>
  <c r="BH443" i="1" s="1"/>
  <c r="AZ437" i="1"/>
  <c r="BA437" i="1"/>
  <c r="M437" i="1"/>
  <c r="Y437" i="1"/>
  <c r="BF450" i="1" l="1"/>
  <c r="BE443" i="1"/>
  <c r="BD437" i="1"/>
  <c r="BI443" i="1"/>
  <c r="BG443" i="1"/>
  <c r="V438" i="1"/>
  <c r="R438" i="1"/>
  <c r="S438" i="1"/>
  <c r="U445" i="1"/>
  <c r="T439" i="1"/>
  <c r="BC437" i="1"/>
  <c r="BB437" i="1"/>
  <c r="N437" i="1"/>
  <c r="O437" i="1"/>
  <c r="AU437" i="1"/>
  <c r="AI436" i="1"/>
  <c r="AJ436" i="1"/>
  <c r="AK436" i="1"/>
  <c r="U444" i="1" l="1"/>
  <c r="T438" i="1"/>
  <c r="CR436" i="1"/>
  <c r="CO436" i="1"/>
  <c r="CJ436" i="1"/>
  <c r="CG436" i="1"/>
  <c r="CB436" i="1"/>
  <c r="BY436" i="1"/>
  <c r="BT436" i="1"/>
  <c r="C436" i="1" s="1"/>
  <c r="R437" i="1" s="1"/>
  <c r="BQ436" i="1"/>
  <c r="B436" i="1" s="1"/>
  <c r="V437" i="1" s="1"/>
  <c r="AS436" i="1"/>
  <c r="AT436" i="1"/>
  <c r="AV436" i="1"/>
  <c r="AW436" i="1"/>
  <c r="AX436" i="1"/>
  <c r="AY436" i="1"/>
  <c r="BH442" i="1" s="1"/>
  <c r="AZ436" i="1"/>
  <c r="BA436" i="1"/>
  <c r="M436" i="1"/>
  <c r="Y436" i="1"/>
  <c r="BG442" i="1" l="1"/>
  <c r="BF449" i="1"/>
  <c r="BE442" i="1"/>
  <c r="BD436" i="1"/>
  <c r="BI442" i="1"/>
  <c r="U443" i="1"/>
  <c r="T437" i="1"/>
  <c r="BC436" i="1"/>
  <c r="BB436" i="1"/>
  <c r="W436" i="1"/>
  <c r="X436" i="1" s="1"/>
  <c r="N436" i="1"/>
  <c r="O436" i="1"/>
  <c r="AU436" i="1"/>
  <c r="AI435" i="1"/>
  <c r="AJ435" i="1"/>
  <c r="AK435" i="1"/>
  <c r="S437" i="1" l="1"/>
  <c r="CR435" i="1"/>
  <c r="CO435" i="1"/>
  <c r="CJ435" i="1"/>
  <c r="CG435" i="1"/>
  <c r="CB435" i="1"/>
  <c r="BY435" i="1"/>
  <c r="BT435" i="1"/>
  <c r="C435" i="1" s="1"/>
  <c r="BQ435" i="1"/>
  <c r="B435" i="1" s="1"/>
  <c r="V436" i="1" s="1"/>
  <c r="AS435" i="1"/>
  <c r="AT435" i="1"/>
  <c r="AV435" i="1"/>
  <c r="AW435" i="1"/>
  <c r="AX435" i="1"/>
  <c r="AY435" i="1"/>
  <c r="AZ435" i="1"/>
  <c r="BA435" i="1"/>
  <c r="M435" i="1"/>
  <c r="Y435" i="1"/>
  <c r="AI434" i="1"/>
  <c r="AJ434" i="1"/>
  <c r="AK434" i="1"/>
  <c r="BH441" i="1" l="1"/>
  <c r="BF448" i="1"/>
  <c r="BE441" i="1"/>
  <c r="BD435" i="1"/>
  <c r="BI441" i="1"/>
  <c r="BG441" i="1"/>
  <c r="W435" i="1"/>
  <c r="X435" i="1" s="1"/>
  <c r="R436" i="1"/>
  <c r="BC435" i="1"/>
  <c r="BB435" i="1"/>
  <c r="O435" i="1"/>
  <c r="N435" i="1"/>
  <c r="AU435" i="1"/>
  <c r="CR434" i="1"/>
  <c r="CO434" i="1"/>
  <c r="CJ434" i="1"/>
  <c r="CG434" i="1"/>
  <c r="CB434" i="1"/>
  <c r="BY434" i="1"/>
  <c r="BT434" i="1"/>
  <c r="C434" i="1" s="1"/>
  <c r="R435" i="1" s="1"/>
  <c r="BQ434" i="1"/>
  <c r="B434" i="1" s="1"/>
  <c r="AS434" i="1"/>
  <c r="AT434" i="1"/>
  <c r="AU434" i="1"/>
  <c r="AV434" i="1"/>
  <c r="AW434" i="1"/>
  <c r="BG440" i="1" s="1"/>
  <c r="AX434" i="1"/>
  <c r="AY434" i="1"/>
  <c r="BH440" i="1" s="1"/>
  <c r="AZ434" i="1"/>
  <c r="BA434" i="1"/>
  <c r="M434" i="1"/>
  <c r="Y434" i="1"/>
  <c r="AI433" i="1"/>
  <c r="AJ433" i="1"/>
  <c r="AK433" i="1"/>
  <c r="BF447" i="1" l="1"/>
  <c r="BE440" i="1"/>
  <c r="BD434" i="1"/>
  <c r="BI440" i="1"/>
  <c r="V435" i="1"/>
  <c r="T435" i="1" s="1"/>
  <c r="U442" i="1"/>
  <c r="T436" i="1"/>
  <c r="S435" i="1"/>
  <c r="S436" i="1"/>
  <c r="BC434" i="1"/>
  <c r="BB434" i="1"/>
  <c r="R434" i="1"/>
  <c r="W434" i="1"/>
  <c r="X434" i="1" s="1"/>
  <c r="N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B433" i="1" s="1"/>
  <c r="AS433" i="1"/>
  <c r="AT433" i="1"/>
  <c r="AV433" i="1"/>
  <c r="AW433" i="1"/>
  <c r="AX433" i="1"/>
  <c r="AY433" i="1"/>
  <c r="AZ433" i="1"/>
  <c r="BA433" i="1"/>
  <c r="M433" i="1"/>
  <c r="Y433" i="1"/>
  <c r="AI432" i="1"/>
  <c r="AJ432" i="1"/>
  <c r="AK432" i="1"/>
  <c r="BG439" i="1" l="1"/>
  <c r="BD433" i="1"/>
  <c r="BI439" i="1"/>
  <c r="BC433" i="1"/>
  <c r="BH439" i="1"/>
  <c r="BF446" i="1"/>
  <c r="BE439" i="1"/>
  <c r="V434" i="1"/>
  <c r="T434" i="1" s="1"/>
  <c r="U441" i="1"/>
  <c r="BB433" i="1"/>
  <c r="N433" i="1"/>
  <c r="S434" i="1" s="1"/>
  <c r="O433" i="1"/>
  <c r="AU433" i="1"/>
  <c r="CR432" i="1"/>
  <c r="CO432" i="1"/>
  <c r="CJ432" i="1"/>
  <c r="CG432" i="1"/>
  <c r="CB432" i="1"/>
  <c r="BY432" i="1"/>
  <c r="BT432" i="1"/>
  <c r="C432" i="1" s="1"/>
  <c r="BQ432" i="1"/>
  <c r="B432" i="1" s="1"/>
  <c r="V433" i="1" s="1"/>
  <c r="AS432" i="1"/>
  <c r="AT432" i="1"/>
  <c r="AV432" i="1"/>
  <c r="AW432" i="1"/>
  <c r="AX432" i="1"/>
  <c r="AY432" i="1"/>
  <c r="BH438" i="1" s="1"/>
  <c r="AZ432" i="1"/>
  <c r="BA432" i="1"/>
  <c r="M432" i="1"/>
  <c r="Y432" i="1"/>
  <c r="AI431" i="1"/>
  <c r="AJ431" i="1"/>
  <c r="AK431" i="1"/>
  <c r="U440" i="1" l="1"/>
  <c r="BG438" i="1"/>
  <c r="AU432" i="1"/>
  <c r="BF445" i="1"/>
  <c r="BE438" i="1"/>
  <c r="BD432" i="1"/>
  <c r="BI438" i="1"/>
  <c r="W432" i="1"/>
  <c r="X432" i="1" s="1"/>
  <c r="R433" i="1"/>
  <c r="T433" i="1" s="1"/>
  <c r="BC432" i="1"/>
  <c r="BB432" i="1"/>
  <c r="N432" i="1"/>
  <c r="S433" i="1" s="1"/>
  <c r="O432" i="1"/>
  <c r="CR431" i="1"/>
  <c r="CO431" i="1"/>
  <c r="CJ431" i="1"/>
  <c r="CG431" i="1"/>
  <c r="CB431" i="1"/>
  <c r="BY431" i="1"/>
  <c r="BT431" i="1"/>
  <c r="C431" i="1" s="1"/>
  <c r="BQ431" i="1"/>
  <c r="B431" i="1" s="1"/>
  <c r="V432" i="1" s="1"/>
  <c r="AS431" i="1"/>
  <c r="AT431" i="1"/>
  <c r="AV431" i="1"/>
  <c r="AW431" i="1"/>
  <c r="AX431" i="1"/>
  <c r="AY431" i="1"/>
  <c r="AZ431" i="1"/>
  <c r="BA431" i="1"/>
  <c r="M431" i="1"/>
  <c r="Y431" i="1"/>
  <c r="AU431" i="1" l="1"/>
  <c r="BF444" i="1"/>
  <c r="BE437" i="1"/>
  <c r="BC431" i="1"/>
  <c r="BH437" i="1"/>
  <c r="BD431" i="1"/>
  <c r="BI437" i="1"/>
  <c r="BG437" i="1"/>
  <c r="U439" i="1"/>
  <c r="R432" i="1"/>
  <c r="BB431" i="1"/>
  <c r="W431" i="1"/>
  <c r="X431" i="1" s="1"/>
  <c r="N431" i="1"/>
  <c r="O431" i="1"/>
  <c r="AI430" i="1"/>
  <c r="AJ430" i="1"/>
  <c r="AK430" i="1"/>
  <c r="S432" i="1" l="1"/>
  <c r="U438" i="1"/>
  <c r="T432" i="1"/>
  <c r="CR430" i="1"/>
  <c r="CO430" i="1"/>
  <c r="CJ430" i="1"/>
  <c r="CG430" i="1"/>
  <c r="CB430" i="1"/>
  <c r="BY430" i="1"/>
  <c r="BT430" i="1"/>
  <c r="C430" i="1" s="1"/>
  <c r="R431" i="1" s="1"/>
  <c r="BQ430" i="1"/>
  <c r="B430" i="1" s="1"/>
  <c r="V431" i="1" s="1"/>
  <c r="AS430" i="1"/>
  <c r="AT430" i="1"/>
  <c r="AV430" i="1"/>
  <c r="AW430" i="1"/>
  <c r="AX430" i="1"/>
  <c r="AY430" i="1"/>
  <c r="AZ430" i="1"/>
  <c r="BA430" i="1"/>
  <c r="M430" i="1"/>
  <c r="Y430" i="1"/>
  <c r="AI429" i="1"/>
  <c r="AJ429" i="1"/>
  <c r="AK429" i="1"/>
  <c r="BG436" i="1" l="1"/>
  <c r="U437" i="1"/>
  <c r="BD430" i="1"/>
  <c r="BI436" i="1"/>
  <c r="BH436" i="1"/>
  <c r="BF443" i="1"/>
  <c r="BE436" i="1"/>
  <c r="T431" i="1"/>
  <c r="BC430" i="1"/>
  <c r="BB430" i="1"/>
  <c r="W430" i="1"/>
  <c r="X430" i="1" s="1"/>
  <c r="O430" i="1"/>
  <c r="N430" i="1"/>
  <c r="AU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AZ429" i="1"/>
  <c r="BA429" i="1"/>
  <c r="AI428" i="1"/>
  <c r="AJ428" i="1"/>
  <c r="AK428" i="1"/>
  <c r="M429" i="1"/>
  <c r="Y429" i="1"/>
  <c r="B429" i="1"/>
  <c r="V430" i="1" s="1"/>
  <c r="C429" i="1"/>
  <c r="R430" i="1" s="1"/>
  <c r="BG435" i="1" l="1"/>
  <c r="BH435" i="1"/>
  <c r="BF442" i="1"/>
  <c r="BE435" i="1"/>
  <c r="BD429" i="1"/>
  <c r="BI435" i="1"/>
  <c r="T430" i="1"/>
  <c r="S431" i="1"/>
  <c r="U436" i="1"/>
  <c r="BC429" i="1"/>
  <c r="BB429" i="1"/>
  <c r="O429" i="1"/>
  <c r="W429" i="1"/>
  <c r="X429" i="1" s="1"/>
  <c r="N429" i="1"/>
  <c r="S430" i="1" s="1"/>
  <c r="AU429" i="1"/>
  <c r="CR428" i="1"/>
  <c r="CO428" i="1"/>
  <c r="CJ428" i="1"/>
  <c r="CG428" i="1"/>
  <c r="CB428" i="1"/>
  <c r="BY428" i="1"/>
  <c r="BT428" i="1"/>
  <c r="C428" i="1" s="1"/>
  <c r="R429" i="1" s="1"/>
  <c r="BQ428" i="1"/>
  <c r="B428" i="1" s="1"/>
  <c r="V429" i="1" s="1"/>
  <c r="AS428" i="1"/>
  <c r="AT428" i="1"/>
  <c r="AV428" i="1"/>
  <c r="AW428" i="1"/>
  <c r="BG434" i="1" s="1"/>
  <c r="AX428" i="1"/>
  <c r="AY428" i="1"/>
  <c r="AZ428" i="1"/>
  <c r="BA428" i="1"/>
  <c r="M428" i="1"/>
  <c r="Y428" i="1"/>
  <c r="AI427" i="1"/>
  <c r="AJ427" i="1"/>
  <c r="AK427" i="1"/>
  <c r="T429" i="1" l="1"/>
  <c r="BH434" i="1"/>
  <c r="BD428" i="1"/>
  <c r="BI434" i="1"/>
  <c r="AU428" i="1"/>
  <c r="BF441" i="1"/>
  <c r="BE434" i="1"/>
  <c r="U435" i="1"/>
  <c r="BC428" i="1"/>
  <c r="BB428" i="1"/>
  <c r="W428" i="1"/>
  <c r="X428" i="1" s="1"/>
  <c r="N428" i="1"/>
  <c r="S429" i="1" s="1"/>
  <c r="O428" i="1"/>
  <c r="CR427" i="1"/>
  <c r="CO427" i="1"/>
  <c r="CJ427" i="1"/>
  <c r="CG427" i="1"/>
  <c r="BT427" i="1"/>
  <c r="C427" i="1" s="1"/>
  <c r="CB427" i="1"/>
  <c r="BY427" i="1"/>
  <c r="BQ427" i="1"/>
  <c r="B427" i="1" s="1"/>
  <c r="AS427" i="1"/>
  <c r="AT427" i="1"/>
  <c r="AV427" i="1"/>
  <c r="AW427" i="1"/>
  <c r="AX427" i="1"/>
  <c r="AY427" i="1"/>
  <c r="AZ427" i="1"/>
  <c r="BA427" i="1"/>
  <c r="M427" i="1"/>
  <c r="Y427" i="1"/>
  <c r="BG433" i="1" l="1"/>
  <c r="BD427" i="1"/>
  <c r="BI433" i="1"/>
  <c r="BH433" i="1"/>
  <c r="BF440" i="1"/>
  <c r="BE433" i="1"/>
  <c r="V428" i="1"/>
  <c r="R428" i="1"/>
  <c r="U434" i="1" s="1"/>
  <c r="BC427" i="1"/>
  <c r="O427" i="1"/>
  <c r="W427" i="1"/>
  <c r="X427" i="1" s="1"/>
  <c r="BB427" i="1"/>
  <c r="N427" i="1"/>
  <c r="AU427" i="1"/>
  <c r="AI426" i="1"/>
  <c r="AJ426" i="1"/>
  <c r="AK426" i="1"/>
  <c r="T428" i="1" l="1"/>
  <c r="S428" i="1"/>
  <c r="CR426" i="1"/>
  <c r="CO426" i="1"/>
  <c r="CJ426" i="1"/>
  <c r="CG426" i="1"/>
  <c r="CB426" i="1"/>
  <c r="BY426" i="1"/>
  <c r="BT426" i="1"/>
  <c r="C426" i="1" s="1"/>
  <c r="BQ426" i="1"/>
  <c r="B426" i="1" s="1"/>
  <c r="V427" i="1" s="1"/>
  <c r="AS426" i="1"/>
  <c r="AT426" i="1"/>
  <c r="AV426" i="1"/>
  <c r="AW426" i="1"/>
  <c r="BG432" i="1" s="1"/>
  <c r="AX426" i="1"/>
  <c r="AY426" i="1"/>
  <c r="AZ426" i="1"/>
  <c r="BA426" i="1"/>
  <c r="M426" i="1"/>
  <c r="Y426" i="1"/>
  <c r="AI425" i="1"/>
  <c r="AJ425" i="1"/>
  <c r="AK425" i="1"/>
  <c r="BH432" i="1" l="1"/>
  <c r="AU426" i="1"/>
  <c r="BF439" i="1"/>
  <c r="BE432" i="1"/>
  <c r="BD426" i="1"/>
  <c r="BI432" i="1"/>
  <c r="R427" i="1"/>
  <c r="BC426" i="1"/>
  <c r="BB426" i="1"/>
  <c r="W426" i="1"/>
  <c r="X426" i="1" s="1"/>
  <c r="O426" i="1"/>
  <c r="N426" i="1"/>
  <c r="CR425" i="1"/>
  <c r="CO425" i="1"/>
  <c r="CJ425" i="1"/>
  <c r="CG425" i="1"/>
  <c r="CB425" i="1"/>
  <c r="BY425" i="1"/>
  <c r="BT425" i="1"/>
  <c r="C425" i="1" s="1"/>
  <c r="W425" i="1" s="1"/>
  <c r="X425" i="1" s="1"/>
  <c r="BQ425" i="1"/>
  <c r="B425" i="1" s="1"/>
  <c r="V426" i="1" s="1"/>
  <c r="AS425" i="1"/>
  <c r="AT425" i="1"/>
  <c r="AV425" i="1"/>
  <c r="AW425" i="1"/>
  <c r="BG431" i="1" s="1"/>
  <c r="AX425" i="1"/>
  <c r="AY425" i="1"/>
  <c r="BH431" i="1" s="1"/>
  <c r="AZ425" i="1"/>
  <c r="BA425" i="1"/>
  <c r="M425" i="1"/>
  <c r="Y425" i="1"/>
  <c r="AI424" i="1"/>
  <c r="AJ424" i="1"/>
  <c r="AK424" i="1"/>
  <c r="BD425" i="1" l="1"/>
  <c r="BI431" i="1"/>
  <c r="BF438" i="1"/>
  <c r="BE431" i="1"/>
  <c r="U433" i="1"/>
  <c r="T427" i="1"/>
  <c r="S427" i="1"/>
  <c r="R426" i="1"/>
  <c r="BC425" i="1"/>
  <c r="BB425" i="1"/>
  <c r="N425" i="1"/>
  <c r="O425" i="1"/>
  <c r="AU425" i="1"/>
  <c r="CR424" i="1"/>
  <c r="CO424" i="1"/>
  <c r="CJ424" i="1"/>
  <c r="CG424" i="1"/>
  <c r="CB424" i="1"/>
  <c r="BY424" i="1"/>
  <c r="BT424" i="1"/>
  <c r="C424" i="1" s="1"/>
  <c r="BQ424" i="1"/>
  <c r="B424" i="1" s="1"/>
  <c r="V425" i="1" s="1"/>
  <c r="AS424" i="1"/>
  <c r="AT424" i="1"/>
  <c r="AV424" i="1"/>
  <c r="AW424" i="1"/>
  <c r="AX424" i="1"/>
  <c r="AY424" i="1"/>
  <c r="BH430" i="1" s="1"/>
  <c r="AZ424" i="1"/>
  <c r="BA424" i="1"/>
  <c r="M424" i="1"/>
  <c r="Y424" i="1"/>
  <c r="BG430" i="1" l="1"/>
  <c r="BD424" i="1"/>
  <c r="BI430" i="1"/>
  <c r="BB424" i="1"/>
  <c r="BF437" i="1"/>
  <c r="BE430" i="1"/>
  <c r="U432" i="1"/>
  <c r="T426" i="1"/>
  <c r="S426" i="1"/>
  <c r="R425" i="1"/>
  <c r="BC424" i="1"/>
  <c r="W424" i="1"/>
  <c r="X424" i="1" s="1"/>
  <c r="O424" i="1"/>
  <c r="N424" i="1"/>
  <c r="AU424" i="1"/>
  <c r="AI423" i="1"/>
  <c r="AJ423" i="1"/>
  <c r="AK423" i="1"/>
  <c r="S425" i="1" l="1"/>
  <c r="U431" i="1"/>
  <c r="T425" i="1"/>
  <c r="CR423" i="1"/>
  <c r="CO423" i="1"/>
  <c r="CJ423" i="1"/>
  <c r="CG423" i="1"/>
  <c r="CB423" i="1"/>
  <c r="BY423" i="1"/>
  <c r="BT423" i="1"/>
  <c r="C423" i="1" s="1"/>
  <c r="BQ423" i="1"/>
  <c r="B423" i="1" s="1"/>
  <c r="V424" i="1" s="1"/>
  <c r="AS423" i="1"/>
  <c r="AT423" i="1"/>
  <c r="AV423" i="1"/>
  <c r="AW423" i="1"/>
  <c r="AX423" i="1"/>
  <c r="AY423" i="1"/>
  <c r="AZ423" i="1"/>
  <c r="BA423" i="1"/>
  <c r="M423" i="1"/>
  <c r="Y423" i="1"/>
  <c r="AI422" i="1"/>
  <c r="AJ422" i="1"/>
  <c r="AK422" i="1"/>
  <c r="BG429" i="1" l="1"/>
  <c r="BD423" i="1"/>
  <c r="BI429" i="1"/>
  <c r="BH429" i="1"/>
  <c r="BF436" i="1"/>
  <c r="BE429" i="1"/>
  <c r="R424" i="1"/>
  <c r="BC423" i="1"/>
  <c r="BB423" i="1"/>
  <c r="W423" i="1"/>
  <c r="X423" i="1" s="1"/>
  <c r="N423" i="1"/>
  <c r="O423" i="1"/>
  <c r="AU423" i="1"/>
  <c r="CR422" i="1"/>
  <c r="CO422" i="1"/>
  <c r="CJ422" i="1"/>
  <c r="CG422" i="1"/>
  <c r="CB422" i="1"/>
  <c r="BY422" i="1"/>
  <c r="BT422" i="1"/>
  <c r="C422" i="1" s="1"/>
  <c r="BQ422" i="1"/>
  <c r="B422" i="1" s="1"/>
  <c r="V423" i="1" s="1"/>
  <c r="AS422" i="1"/>
  <c r="AT422" i="1"/>
  <c r="AV422" i="1"/>
  <c r="AW422" i="1"/>
  <c r="AX422" i="1"/>
  <c r="AY422" i="1"/>
  <c r="AZ422" i="1"/>
  <c r="BA422" i="1"/>
  <c r="M422" i="1"/>
  <c r="Y422" i="1"/>
  <c r="BC422" i="1" l="1"/>
  <c r="BH428" i="1"/>
  <c r="BF435" i="1"/>
  <c r="BE428" i="1"/>
  <c r="BD422" i="1"/>
  <c r="BI428" i="1"/>
  <c r="BG428" i="1"/>
  <c r="W422" i="1"/>
  <c r="X422" i="1" s="1"/>
  <c r="R423" i="1"/>
  <c r="U429" i="1" s="1"/>
  <c r="S424" i="1"/>
  <c r="U430" i="1"/>
  <c r="T424" i="1"/>
  <c r="T423" i="1"/>
  <c r="BB422" i="1"/>
  <c r="O422" i="1"/>
  <c r="N422" i="1"/>
  <c r="S423" i="1" s="1"/>
  <c r="AU422" i="1"/>
  <c r="AI421" i="1"/>
  <c r="AJ421" i="1"/>
  <c r="AK421" i="1"/>
  <c r="CR421" i="1" l="1"/>
  <c r="CO421" i="1"/>
  <c r="CJ421" i="1"/>
  <c r="CG421" i="1"/>
  <c r="CB421" i="1"/>
  <c r="BY421" i="1"/>
  <c r="BT421" i="1"/>
  <c r="C421" i="1" s="1"/>
  <c r="BQ421" i="1"/>
  <c r="B421" i="1" s="1"/>
  <c r="AS421" i="1"/>
  <c r="AT421" i="1"/>
  <c r="AV421" i="1"/>
  <c r="AW421" i="1"/>
  <c r="BG427" i="1" s="1"/>
  <c r="AX421" i="1"/>
  <c r="AY421" i="1"/>
  <c r="BH427" i="1" s="1"/>
  <c r="AZ421" i="1"/>
  <c r="BA421" i="1"/>
  <c r="M421" i="1"/>
  <c r="Y421" i="1"/>
  <c r="AI420" i="1"/>
  <c r="AJ420" i="1"/>
  <c r="AK420" i="1"/>
  <c r="BD421" i="1" l="1"/>
  <c r="BI427" i="1"/>
  <c r="BF434" i="1"/>
  <c r="BE427" i="1"/>
  <c r="N421" i="1"/>
  <c r="V422" i="1"/>
  <c r="W421" i="1"/>
  <c r="X421" i="1" s="1"/>
  <c r="R422" i="1"/>
  <c r="BC421" i="1"/>
  <c r="BB421" i="1"/>
  <c r="O421" i="1"/>
  <c r="AU421" i="1"/>
  <c r="CR420" i="1"/>
  <c r="CO420" i="1"/>
  <c r="CJ420" i="1"/>
  <c r="CG420" i="1"/>
  <c r="CB420" i="1"/>
  <c r="BY420" i="1"/>
  <c r="BT420" i="1"/>
  <c r="C420" i="1" s="1"/>
  <c r="BQ420" i="1"/>
  <c r="B420" i="1" s="1"/>
  <c r="V421" i="1" s="1"/>
  <c r="AS420" i="1"/>
  <c r="AT420" i="1"/>
  <c r="AV420" i="1"/>
  <c r="AW420" i="1"/>
  <c r="BG426" i="1" s="1"/>
  <c r="AX420" i="1"/>
  <c r="AY420" i="1"/>
  <c r="AZ420" i="1"/>
  <c r="BA420" i="1"/>
  <c r="M420" i="1"/>
  <c r="Y420" i="1"/>
  <c r="AI419" i="1"/>
  <c r="AJ419" i="1"/>
  <c r="AK419" i="1"/>
  <c r="BD420" i="1" l="1"/>
  <c r="BI426" i="1"/>
  <c r="BC420" i="1"/>
  <c r="BH426" i="1"/>
  <c r="BF433" i="1"/>
  <c r="BE426" i="1"/>
  <c r="U428" i="1"/>
  <c r="T422" i="1"/>
  <c r="R421" i="1"/>
  <c r="S422" i="1"/>
  <c r="BB420" i="1"/>
  <c r="W420" i="1"/>
  <c r="X420" i="1" s="1"/>
  <c r="N420" i="1"/>
  <c r="O420" i="1"/>
  <c r="AU420" i="1"/>
  <c r="CR419" i="1"/>
  <c r="CO419" i="1"/>
  <c r="CJ419" i="1"/>
  <c r="CG419" i="1"/>
  <c r="CB419" i="1"/>
  <c r="BY419" i="1"/>
  <c r="BT419" i="1"/>
  <c r="BQ419" i="1"/>
  <c r="B419" i="1" s="1"/>
  <c r="V420" i="1" s="1"/>
  <c r="AS419" i="1"/>
  <c r="AU419" i="1" s="1"/>
  <c r="AT419" i="1"/>
  <c r="AV419" i="1"/>
  <c r="AW419" i="1"/>
  <c r="BG425" i="1" s="1"/>
  <c r="AX419" i="1"/>
  <c r="AY419" i="1"/>
  <c r="AZ419" i="1"/>
  <c r="BA419" i="1"/>
  <c r="M419" i="1"/>
  <c r="Y419" i="1"/>
  <c r="C419" i="1"/>
  <c r="W419" i="1" s="1"/>
  <c r="X419" i="1" s="1"/>
  <c r="AI418" i="1"/>
  <c r="AJ418" i="1"/>
  <c r="AK418" i="1"/>
  <c r="BH425" i="1" l="1"/>
  <c r="BD419" i="1"/>
  <c r="BI425" i="1"/>
  <c r="BC419" i="1"/>
  <c r="BF432" i="1"/>
  <c r="BE425" i="1"/>
  <c r="R420" i="1"/>
  <c r="U426" i="1" s="1"/>
  <c r="S421" i="1"/>
  <c r="U427" i="1"/>
  <c r="T421" i="1"/>
  <c r="T420" i="1"/>
  <c r="BB419" i="1"/>
  <c r="N419" i="1"/>
  <c r="S420" i="1" s="1"/>
  <c r="O419" i="1"/>
  <c r="CR418" i="1"/>
  <c r="CO418" i="1"/>
  <c r="CJ418" i="1"/>
  <c r="CG418" i="1"/>
  <c r="CB418" i="1"/>
  <c r="BY418" i="1"/>
  <c r="BT418" i="1"/>
  <c r="C418" i="1" s="1"/>
  <c r="BQ418" i="1"/>
  <c r="B418" i="1" s="1"/>
  <c r="V419" i="1" s="1"/>
  <c r="AS418" i="1"/>
  <c r="AT418" i="1"/>
  <c r="AV418" i="1"/>
  <c r="AW418" i="1"/>
  <c r="AX418" i="1"/>
  <c r="AY418" i="1"/>
  <c r="BH424" i="1" s="1"/>
  <c r="AZ418" i="1"/>
  <c r="BA418" i="1"/>
  <c r="M418" i="1"/>
  <c r="Y418" i="1"/>
  <c r="AI417" i="1"/>
  <c r="AJ417" i="1"/>
  <c r="AK417" i="1"/>
  <c r="BG424" i="1" l="1"/>
  <c r="N418" i="1"/>
  <c r="S419" i="1" s="1"/>
  <c r="BD418" i="1"/>
  <c r="BI424" i="1"/>
  <c r="BF431" i="1"/>
  <c r="BE424" i="1"/>
  <c r="R419" i="1"/>
  <c r="U425" i="1" s="1"/>
  <c r="BC418" i="1"/>
  <c r="BB418" i="1"/>
  <c r="O418" i="1"/>
  <c r="W418" i="1"/>
  <c r="X418" i="1" s="1"/>
  <c r="AU418" i="1"/>
  <c r="CR417" i="1"/>
  <c r="CO417" i="1"/>
  <c r="CJ417" i="1"/>
  <c r="CG417" i="1"/>
  <c r="CB417" i="1"/>
  <c r="BY417" i="1"/>
  <c r="BT417" i="1"/>
  <c r="BQ417" i="1"/>
  <c r="B417" i="1" s="1"/>
  <c r="V418" i="1" s="1"/>
  <c r="AS417" i="1"/>
  <c r="AT417" i="1"/>
  <c r="AV417" i="1"/>
  <c r="AW417" i="1"/>
  <c r="BG423" i="1" s="1"/>
  <c r="AX417" i="1"/>
  <c r="AY417" i="1"/>
  <c r="AZ417" i="1"/>
  <c r="BA417" i="1"/>
  <c r="M417" i="1"/>
  <c r="Y417" i="1"/>
  <c r="C417" i="1"/>
  <c r="R418" i="1" s="1"/>
  <c r="AI416" i="1"/>
  <c r="AJ416" i="1"/>
  <c r="AK416" i="1"/>
  <c r="BD417" i="1" l="1"/>
  <c r="BI423" i="1"/>
  <c r="BH423" i="1"/>
  <c r="BF430" i="1"/>
  <c r="BE423" i="1"/>
  <c r="U424" i="1"/>
  <c r="N417" i="1"/>
  <c r="T419" i="1"/>
  <c r="T418" i="1"/>
  <c r="BC417" i="1"/>
  <c r="BB417" i="1"/>
  <c r="W417" i="1"/>
  <c r="X417" i="1" s="1"/>
  <c r="O417" i="1"/>
  <c r="AU417" i="1"/>
  <c r="CR416" i="1"/>
  <c r="CO416" i="1"/>
  <c r="CJ416" i="1"/>
  <c r="CG416" i="1"/>
  <c r="CB416" i="1"/>
  <c r="BY416" i="1"/>
  <c r="BT416" i="1"/>
  <c r="BQ416" i="1"/>
  <c r="B416" i="1" s="1"/>
  <c r="V417" i="1" s="1"/>
  <c r="AS416" i="1"/>
  <c r="AT416" i="1"/>
  <c r="AV416" i="1"/>
  <c r="AW416" i="1"/>
  <c r="AX416" i="1"/>
  <c r="AY416" i="1"/>
  <c r="AZ416" i="1"/>
  <c r="BA416" i="1"/>
  <c r="BB416" i="1"/>
  <c r="AI415" i="1"/>
  <c r="AJ415" i="1"/>
  <c r="AK415" i="1"/>
  <c r="M416" i="1"/>
  <c r="Y416" i="1"/>
  <c r="C416" i="1"/>
  <c r="W416" i="1" s="1"/>
  <c r="X416" i="1" s="1"/>
  <c r="BH422" i="1" l="1"/>
  <c r="BF429" i="1"/>
  <c r="BE422" i="1"/>
  <c r="BG422" i="1"/>
  <c r="BD416" i="1"/>
  <c r="BI422" i="1"/>
  <c r="R417" i="1"/>
  <c r="U423" i="1" s="1"/>
  <c r="S418" i="1"/>
  <c r="BC416" i="1"/>
  <c r="O416" i="1"/>
  <c r="N416" i="1"/>
  <c r="S417" i="1" s="1"/>
  <c r="AU416" i="1"/>
  <c r="CR415" i="1"/>
  <c r="CO415" i="1"/>
  <c r="CJ415" i="1"/>
  <c r="CG415" i="1"/>
  <c r="CB415" i="1"/>
  <c r="BY415" i="1"/>
  <c r="BT415" i="1"/>
  <c r="C415" i="1" s="1"/>
  <c r="R416" i="1" s="1"/>
  <c r="BQ415" i="1"/>
  <c r="B415" i="1" s="1"/>
  <c r="V416" i="1" s="1"/>
  <c r="AS415" i="1"/>
  <c r="AT415" i="1"/>
  <c r="AV415" i="1"/>
  <c r="AW415" i="1"/>
  <c r="BG421" i="1" s="1"/>
  <c r="AX415" i="1"/>
  <c r="AY415" i="1"/>
  <c r="BH421" i="1" s="1"/>
  <c r="AZ415" i="1"/>
  <c r="BA415" i="1"/>
  <c r="M415" i="1"/>
  <c r="Y415" i="1"/>
  <c r="BD415" i="1" l="1"/>
  <c r="BI421" i="1"/>
  <c r="U422" i="1"/>
  <c r="AU415" i="1"/>
  <c r="BF428" i="1"/>
  <c r="BE421" i="1"/>
  <c r="BC415" i="1"/>
  <c r="T417" i="1"/>
  <c r="T416" i="1"/>
  <c r="BB415" i="1"/>
  <c r="W415" i="1"/>
  <c r="X415" i="1" s="1"/>
  <c r="O415" i="1"/>
  <c r="N415" i="1"/>
  <c r="S416" i="1" s="1"/>
  <c r="AI414" i="1"/>
  <c r="AJ414" i="1"/>
  <c r="AK414" i="1"/>
  <c r="CR414" i="1" l="1"/>
  <c r="CO414" i="1"/>
  <c r="CJ414" i="1"/>
  <c r="CG414" i="1"/>
  <c r="CB414" i="1"/>
  <c r="BY414" i="1"/>
  <c r="BT414" i="1"/>
  <c r="C414" i="1" s="1"/>
  <c r="R415" i="1" s="1"/>
  <c r="BQ414" i="1"/>
  <c r="B414" i="1" s="1"/>
  <c r="V415" i="1" s="1"/>
  <c r="AS414" i="1"/>
  <c r="AT414" i="1"/>
  <c r="AV414" i="1"/>
  <c r="AW414" i="1"/>
  <c r="BG420" i="1" s="1"/>
  <c r="AX414" i="1"/>
  <c r="AY414" i="1"/>
  <c r="AZ414" i="1"/>
  <c r="BA414" i="1"/>
  <c r="M414" i="1"/>
  <c r="Y414" i="1"/>
  <c r="BD414" i="1" l="1"/>
  <c r="BI420" i="1"/>
  <c r="BC414" i="1"/>
  <c r="BH420" i="1"/>
  <c r="BF427" i="1"/>
  <c r="BE420" i="1"/>
  <c r="U421" i="1"/>
  <c r="T415" i="1"/>
  <c r="BB414" i="1"/>
  <c r="W414" i="1"/>
  <c r="X414" i="1" s="1"/>
  <c r="O414" i="1"/>
  <c r="N414" i="1"/>
  <c r="AU414" i="1"/>
  <c r="AI413" i="1"/>
  <c r="AJ413" i="1"/>
  <c r="AK413" i="1"/>
  <c r="S415" i="1" l="1"/>
  <c r="CR413" i="1"/>
  <c r="CO413" i="1"/>
  <c r="CO412" i="1"/>
  <c r="CR412" i="1"/>
  <c r="CJ413" i="1"/>
  <c r="CG413" i="1"/>
  <c r="CB413" i="1"/>
  <c r="BY413" i="1"/>
  <c r="BT413" i="1"/>
  <c r="C413" i="1" s="1"/>
  <c r="BQ413" i="1"/>
  <c r="B413" i="1" s="1"/>
  <c r="AS413" i="1"/>
  <c r="AT413" i="1"/>
  <c r="AV413" i="1"/>
  <c r="AW413" i="1"/>
  <c r="BG419" i="1" s="1"/>
  <c r="AX413" i="1"/>
  <c r="AY413" i="1"/>
  <c r="AZ413" i="1"/>
  <c r="BA413" i="1"/>
  <c r="M413" i="1"/>
  <c r="Y413" i="1"/>
  <c r="AI412" i="1"/>
  <c r="AJ412" i="1"/>
  <c r="AK412" i="1"/>
  <c r="BD413" i="1" l="1"/>
  <c r="BI419" i="1"/>
  <c r="BH419" i="1"/>
  <c r="BF426" i="1"/>
  <c r="BE419" i="1"/>
  <c r="V414" i="1"/>
  <c r="R414" i="1"/>
  <c r="BC413" i="1"/>
  <c r="BB413" i="1"/>
  <c r="W413" i="1"/>
  <c r="X413" i="1" s="1"/>
  <c r="O413" i="1"/>
  <c r="N413" i="1"/>
  <c r="AU413" i="1"/>
  <c r="CJ412" i="1"/>
  <c r="CG412" i="1"/>
  <c r="CB412" i="1"/>
  <c r="BY412" i="1"/>
  <c r="BT412" i="1"/>
  <c r="BQ412" i="1"/>
  <c r="B412" i="1" s="1"/>
  <c r="AS412" i="1"/>
  <c r="AT412" i="1"/>
  <c r="AV412" i="1"/>
  <c r="AW412" i="1"/>
  <c r="BG418" i="1" s="1"/>
  <c r="AX412" i="1"/>
  <c r="AY412" i="1"/>
  <c r="AZ412" i="1"/>
  <c r="BA412" i="1"/>
  <c r="M412" i="1"/>
  <c r="Y412" i="1"/>
  <c r="C412" i="1"/>
  <c r="R413" i="1" s="1"/>
  <c r="AI411" i="1"/>
  <c r="AJ411" i="1"/>
  <c r="AK411" i="1"/>
  <c r="BH418" i="1" l="1"/>
  <c r="BF425" i="1"/>
  <c r="BE418" i="1"/>
  <c r="BD412" i="1"/>
  <c r="BI418" i="1"/>
  <c r="V413" i="1"/>
  <c r="U419" i="1" s="1"/>
  <c r="U420" i="1"/>
  <c r="T414" i="1"/>
  <c r="S414" i="1"/>
  <c r="BC412" i="1"/>
  <c r="BB412" i="1"/>
  <c r="W412" i="1"/>
  <c r="X412" i="1" s="1"/>
  <c r="O412" i="1"/>
  <c r="N412" i="1"/>
  <c r="AU412" i="1"/>
  <c r="CR411" i="1"/>
  <c r="CO411" i="1"/>
  <c r="CJ411" i="1"/>
  <c r="CG411" i="1"/>
  <c r="CB411" i="1"/>
  <c r="BY411" i="1"/>
  <c r="BT411" i="1"/>
  <c r="C411" i="1" s="1"/>
  <c r="BQ411" i="1"/>
  <c r="B411" i="1" s="1"/>
  <c r="V412" i="1" s="1"/>
  <c r="AS411" i="1"/>
  <c r="AT411" i="1"/>
  <c r="AV411" i="1"/>
  <c r="AW411" i="1"/>
  <c r="AX411" i="1"/>
  <c r="AY411" i="1"/>
  <c r="AZ411" i="1"/>
  <c r="BA411" i="1"/>
  <c r="M411" i="1"/>
  <c r="Y411" i="1"/>
  <c r="BH417" i="1" l="1"/>
  <c r="BF424" i="1"/>
  <c r="BE417" i="1"/>
  <c r="T413" i="1"/>
  <c r="BD411" i="1"/>
  <c r="BI417" i="1"/>
  <c r="BG417" i="1"/>
  <c r="W411" i="1"/>
  <c r="X411" i="1" s="1"/>
  <c r="R412" i="1"/>
  <c r="S413" i="1"/>
  <c r="BC411" i="1"/>
  <c r="BB411" i="1"/>
  <c r="N411" i="1"/>
  <c r="O411" i="1"/>
  <c r="AU411" i="1"/>
  <c r="AI410" i="1"/>
  <c r="AJ410" i="1"/>
  <c r="AK410" i="1"/>
  <c r="S412" i="1" l="1"/>
  <c r="U418" i="1"/>
  <c r="T412" i="1"/>
  <c r="CR410" i="1"/>
  <c r="CO410" i="1"/>
  <c r="CJ410" i="1"/>
  <c r="CG410" i="1"/>
  <c r="CB410" i="1"/>
  <c r="BY410" i="1"/>
  <c r="BT410" i="1"/>
  <c r="BQ410" i="1"/>
  <c r="B410" i="1" s="1"/>
  <c r="AS410" i="1"/>
  <c r="AT410" i="1"/>
  <c r="AV410" i="1"/>
  <c r="AW410" i="1"/>
  <c r="BG416" i="1" s="1"/>
  <c r="AX410" i="1"/>
  <c r="AY410" i="1"/>
  <c r="AZ410" i="1"/>
  <c r="BA410" i="1"/>
  <c r="M410" i="1"/>
  <c r="Y410" i="1"/>
  <c r="C410" i="1"/>
  <c r="AI409" i="1"/>
  <c r="AJ409" i="1"/>
  <c r="AK409" i="1"/>
  <c r="BD410" i="1" l="1"/>
  <c r="BI416" i="1"/>
  <c r="BH416" i="1"/>
  <c r="BF423" i="1"/>
  <c r="BE416" i="1"/>
  <c r="V411" i="1"/>
  <c r="R411" i="1"/>
  <c r="BC410" i="1"/>
  <c r="BB410" i="1"/>
  <c r="W410" i="1"/>
  <c r="X410" i="1" s="1"/>
  <c r="N410" i="1"/>
  <c r="O410" i="1"/>
  <c r="AU410" i="1"/>
  <c r="CR409" i="1"/>
  <c r="CO409" i="1"/>
  <c r="CJ409" i="1"/>
  <c r="CG409" i="1"/>
  <c r="CB409" i="1"/>
  <c r="BY409" i="1"/>
  <c r="BT409" i="1"/>
  <c r="C409" i="1" s="1"/>
  <c r="BQ409" i="1"/>
  <c r="AS409" i="1"/>
  <c r="AT409" i="1"/>
  <c r="AV409" i="1"/>
  <c r="AW409" i="1"/>
  <c r="AX409" i="1"/>
  <c r="AY409" i="1"/>
  <c r="BH415" i="1" s="1"/>
  <c r="AZ409" i="1"/>
  <c r="BA409" i="1"/>
  <c r="M409" i="1"/>
  <c r="Y409" i="1"/>
  <c r="B409" i="1"/>
  <c r="V410" i="1" s="1"/>
  <c r="BG415" i="1" l="1"/>
  <c r="BD409" i="1"/>
  <c r="BI415" i="1"/>
  <c r="BF422" i="1"/>
  <c r="BE415" i="1"/>
  <c r="W409" i="1"/>
  <c r="X409" i="1" s="1"/>
  <c r="R410" i="1"/>
  <c r="T411" i="1"/>
  <c r="U417" i="1"/>
  <c r="S411" i="1"/>
  <c r="N409" i="1"/>
  <c r="S410" i="1" s="1"/>
  <c r="BC409" i="1"/>
  <c r="BB409" i="1"/>
  <c r="O409" i="1"/>
  <c r="AU409" i="1"/>
  <c r="AI408" i="1"/>
  <c r="AJ408" i="1"/>
  <c r="AK408" i="1"/>
  <c r="U416" i="1" l="1"/>
  <c r="T410" i="1"/>
  <c r="CR408" i="1"/>
  <c r="CO408" i="1"/>
  <c r="CJ408" i="1"/>
  <c r="CG408" i="1"/>
  <c r="CB408" i="1"/>
  <c r="BY408" i="1"/>
  <c r="BT408" i="1"/>
  <c r="C408" i="1" s="1"/>
  <c r="BQ408" i="1"/>
  <c r="B408" i="1" s="1"/>
  <c r="V409" i="1" s="1"/>
  <c r="AS408" i="1"/>
  <c r="AT408" i="1"/>
  <c r="AV408" i="1"/>
  <c r="AW408" i="1"/>
  <c r="BG414" i="1" s="1"/>
  <c r="AX408" i="1"/>
  <c r="AY408" i="1"/>
  <c r="BH414" i="1" s="1"/>
  <c r="AZ408" i="1"/>
  <c r="BA408" i="1"/>
  <c r="M408" i="1"/>
  <c r="Y408" i="1"/>
  <c r="AI407" i="1"/>
  <c r="AJ407" i="1"/>
  <c r="AK407" i="1"/>
  <c r="BD408" i="1" l="1"/>
  <c r="BI414" i="1"/>
  <c r="BF421" i="1"/>
  <c r="BE414" i="1"/>
  <c r="W408" i="1"/>
  <c r="X408" i="1" s="1"/>
  <c r="R409" i="1"/>
  <c r="BC408" i="1"/>
  <c r="BB408" i="1"/>
  <c r="N408" i="1"/>
  <c r="O408" i="1"/>
  <c r="AU408" i="1"/>
  <c r="CR407" i="1"/>
  <c r="CO407" i="1"/>
  <c r="CJ407" i="1"/>
  <c r="CG407" i="1"/>
  <c r="BT407" i="1"/>
  <c r="C407" i="1" s="1"/>
  <c r="CB407" i="1"/>
  <c r="BY407" i="1"/>
  <c r="BQ407" i="1"/>
  <c r="B407" i="1" s="1"/>
  <c r="V408" i="1" s="1"/>
  <c r="AS407" i="1"/>
  <c r="AT407" i="1"/>
  <c r="AV407" i="1"/>
  <c r="AW407" i="1"/>
  <c r="BG413" i="1" s="1"/>
  <c r="AX407" i="1"/>
  <c r="AY407" i="1"/>
  <c r="AZ407" i="1"/>
  <c r="BA407" i="1"/>
  <c r="M407" i="1"/>
  <c r="Y407" i="1"/>
  <c r="AI406" i="1"/>
  <c r="AJ406" i="1"/>
  <c r="AK406" i="1"/>
  <c r="AU407" i="1" l="1"/>
  <c r="BH413" i="1"/>
  <c r="BD407" i="1"/>
  <c r="BI413" i="1"/>
  <c r="BC407" i="1"/>
  <c r="BF420" i="1"/>
  <c r="BE413" i="1"/>
  <c r="S409" i="1"/>
  <c r="U415" i="1"/>
  <c r="T409" i="1"/>
  <c r="R408" i="1"/>
  <c r="N407" i="1"/>
  <c r="W407" i="1"/>
  <c r="X407" i="1" s="1"/>
  <c r="BB407" i="1"/>
  <c r="O407" i="1"/>
  <c r="CR406" i="1"/>
  <c r="CO406" i="1"/>
  <c r="CJ406" i="1"/>
  <c r="CG406" i="1"/>
  <c r="CB406" i="1"/>
  <c r="BY406" i="1"/>
  <c r="BT406" i="1"/>
  <c r="C406" i="1" s="1"/>
  <c r="BQ406" i="1"/>
  <c r="B406" i="1" s="1"/>
  <c r="V407" i="1" s="1"/>
  <c r="AS406" i="1"/>
  <c r="AT406" i="1"/>
  <c r="AV406" i="1"/>
  <c r="AW406" i="1"/>
  <c r="BG412" i="1" s="1"/>
  <c r="AX406" i="1"/>
  <c r="AY406" i="1"/>
  <c r="AZ406" i="1"/>
  <c r="BA406" i="1"/>
  <c r="AI405" i="1"/>
  <c r="AJ405" i="1"/>
  <c r="AK405" i="1"/>
  <c r="M406" i="1"/>
  <c r="Y406" i="1"/>
  <c r="BD406" i="1" l="1"/>
  <c r="BI412" i="1"/>
  <c r="BH412" i="1"/>
  <c r="BF419" i="1"/>
  <c r="BE412" i="1"/>
  <c r="R407" i="1"/>
  <c r="U413" i="1" s="1"/>
  <c r="T408" i="1"/>
  <c r="U414" i="1"/>
  <c r="S408" i="1"/>
  <c r="BC406" i="1"/>
  <c r="BB406" i="1"/>
  <c r="W406" i="1"/>
  <c r="X406" i="1" s="1"/>
  <c r="O406" i="1"/>
  <c r="N406" i="1"/>
  <c r="S407" i="1" s="1"/>
  <c r="AU406" i="1"/>
  <c r="CR405" i="1"/>
  <c r="CO405" i="1"/>
  <c r="CJ405" i="1"/>
  <c r="CG405" i="1"/>
  <c r="CB405" i="1"/>
  <c r="BY405" i="1"/>
  <c r="BT405" i="1"/>
  <c r="C405" i="1" s="1"/>
  <c r="W405" i="1" s="1"/>
  <c r="X405" i="1" s="1"/>
  <c r="BQ405" i="1"/>
  <c r="B405" i="1" s="1"/>
  <c r="AS405" i="1"/>
  <c r="AT405" i="1"/>
  <c r="AV405" i="1"/>
  <c r="AW405" i="1"/>
  <c r="BG411" i="1" s="1"/>
  <c r="AX405" i="1"/>
  <c r="AY405" i="1"/>
  <c r="AZ405" i="1"/>
  <c r="BA405" i="1"/>
  <c r="M405" i="1"/>
  <c r="Y405" i="1"/>
  <c r="AI404" i="1"/>
  <c r="AJ404" i="1"/>
  <c r="AK404" i="1"/>
  <c r="BD405" i="1" l="1"/>
  <c r="BI411" i="1"/>
  <c r="BF418" i="1"/>
  <c r="BE411" i="1"/>
  <c r="BC405" i="1"/>
  <c r="BH411" i="1"/>
  <c r="T407" i="1"/>
  <c r="V406" i="1"/>
  <c r="R406" i="1"/>
  <c r="O405" i="1"/>
  <c r="N405" i="1"/>
  <c r="S406" i="1" s="1"/>
  <c r="AU405" i="1"/>
  <c r="BB405" i="1"/>
  <c r="CR404" i="1"/>
  <c r="CO404" i="1"/>
  <c r="CJ404" i="1"/>
  <c r="CG404" i="1"/>
  <c r="CB404" i="1"/>
  <c r="BY404" i="1"/>
  <c r="BT404" i="1"/>
  <c r="C404" i="1" s="1"/>
  <c r="BQ404" i="1"/>
  <c r="AS404" i="1"/>
  <c r="AT404" i="1"/>
  <c r="AU404" i="1"/>
  <c r="AV404" i="1"/>
  <c r="AW404" i="1"/>
  <c r="AX404" i="1"/>
  <c r="AY404" i="1"/>
  <c r="BH410" i="1" s="1"/>
  <c r="AZ404" i="1"/>
  <c r="BA404" i="1"/>
  <c r="M404" i="1"/>
  <c r="Y404" i="1"/>
  <c r="B404" i="1"/>
  <c r="V405" i="1" s="1"/>
  <c r="AI403" i="1"/>
  <c r="AJ403" i="1"/>
  <c r="AK403" i="1"/>
  <c r="BC404" i="1" l="1"/>
  <c r="BF417" i="1"/>
  <c r="BE410" i="1"/>
  <c r="BB404" i="1"/>
  <c r="BG410" i="1"/>
  <c r="BD404" i="1"/>
  <c r="BI410" i="1"/>
  <c r="R405" i="1"/>
  <c r="T406" i="1"/>
  <c r="U412" i="1"/>
  <c r="W404" i="1"/>
  <c r="X404" i="1" s="1"/>
  <c r="O404" i="1"/>
  <c r="N404" i="1"/>
  <c r="S405" i="1" s="1"/>
  <c r="CR403" i="1"/>
  <c r="CO403" i="1"/>
  <c r="CJ403" i="1"/>
  <c r="CG403" i="1"/>
  <c r="CB403" i="1"/>
  <c r="BY403" i="1"/>
  <c r="BT403" i="1"/>
  <c r="C403" i="1" s="1"/>
  <c r="R404" i="1" s="1"/>
  <c r="BQ403" i="1"/>
  <c r="AS403" i="1"/>
  <c r="AT403" i="1"/>
  <c r="AV403" i="1"/>
  <c r="AW403" i="1"/>
  <c r="AX403" i="1"/>
  <c r="AY403" i="1"/>
  <c r="BH409" i="1" s="1"/>
  <c r="AZ403" i="1"/>
  <c r="BA403" i="1"/>
  <c r="M403" i="1"/>
  <c r="Y403" i="1"/>
  <c r="AI402" i="1"/>
  <c r="AJ402" i="1"/>
  <c r="AK402" i="1"/>
  <c r="B403" i="1"/>
  <c r="V404" i="1" s="1"/>
  <c r="BB403" i="1" l="1"/>
  <c r="U410" i="1"/>
  <c r="BF416" i="1"/>
  <c r="BE409" i="1"/>
  <c r="BD403" i="1"/>
  <c r="BI409" i="1"/>
  <c r="BG409" i="1"/>
  <c r="U411" i="1"/>
  <c r="T405" i="1"/>
  <c r="T404" i="1"/>
  <c r="BC403" i="1"/>
  <c r="W403" i="1"/>
  <c r="X403" i="1" s="1"/>
  <c r="O403" i="1"/>
  <c r="N403" i="1"/>
  <c r="AU403" i="1"/>
  <c r="CR402" i="1"/>
  <c r="CO402" i="1"/>
  <c r="CJ402" i="1"/>
  <c r="CG402" i="1"/>
  <c r="CB402" i="1"/>
  <c r="BY402" i="1"/>
  <c r="BT402" i="1"/>
  <c r="BQ402" i="1"/>
  <c r="B402" i="1" s="1"/>
  <c r="AS402" i="1"/>
  <c r="AT402" i="1"/>
  <c r="AV402" i="1"/>
  <c r="AW402" i="1"/>
  <c r="BG408" i="1" s="1"/>
  <c r="AX402" i="1"/>
  <c r="AY402" i="1"/>
  <c r="AZ402" i="1"/>
  <c r="BA402" i="1"/>
  <c r="M402" i="1"/>
  <c r="Y402" i="1"/>
  <c r="C402" i="1"/>
  <c r="W402" i="1" s="1"/>
  <c r="X402" i="1" s="1"/>
  <c r="BH408" i="1" l="1"/>
  <c r="BD402" i="1"/>
  <c r="BI408" i="1"/>
  <c r="BF415" i="1"/>
  <c r="BE408" i="1"/>
  <c r="V403" i="1"/>
  <c r="S404" i="1"/>
  <c r="R403" i="1"/>
  <c r="BC402" i="1"/>
  <c r="BB402" i="1"/>
  <c r="O402" i="1"/>
  <c r="N402" i="1"/>
  <c r="AU402" i="1"/>
  <c r="T403" i="1" l="1"/>
  <c r="S403" i="1"/>
  <c r="U409" i="1"/>
  <c r="AI400" i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C401" i="1" s="1"/>
  <c r="BQ401" i="1"/>
  <c r="B401" i="1" s="1"/>
  <c r="V402" i="1" s="1"/>
  <c r="AS401" i="1"/>
  <c r="AT401" i="1"/>
  <c r="AU401" i="1" s="1"/>
  <c r="AV401" i="1"/>
  <c r="AW401" i="1"/>
  <c r="AX401" i="1"/>
  <c r="AY401" i="1"/>
  <c r="AZ401" i="1"/>
  <c r="BA401" i="1"/>
  <c r="M401" i="1"/>
  <c r="Y401" i="1"/>
  <c r="BH407" i="1" l="1"/>
  <c r="BF414" i="1"/>
  <c r="BE407" i="1"/>
  <c r="BD401" i="1"/>
  <c r="BI407" i="1"/>
  <c r="BG407" i="1"/>
  <c r="N401" i="1"/>
  <c r="R402" i="1"/>
  <c r="BC401" i="1"/>
  <c r="BB401" i="1"/>
  <c r="O401" i="1"/>
  <c r="W401" i="1"/>
  <c r="X401" i="1" s="1"/>
  <c r="CR400" i="1"/>
  <c r="CO400" i="1"/>
  <c r="CJ400" i="1"/>
  <c r="CG400" i="1"/>
  <c r="CB400" i="1"/>
  <c r="BY400" i="1"/>
  <c r="BT400" i="1"/>
  <c r="C400" i="1" s="1"/>
  <c r="W400" i="1" s="1"/>
  <c r="X400" i="1" s="1"/>
  <c r="BQ400" i="1"/>
  <c r="B400" i="1" s="1"/>
  <c r="V401" i="1" s="1"/>
  <c r="AS400" i="1"/>
  <c r="AT400" i="1"/>
  <c r="AV400" i="1"/>
  <c r="AW400" i="1"/>
  <c r="AX400" i="1"/>
  <c r="AY400" i="1"/>
  <c r="AZ400" i="1"/>
  <c r="BA400" i="1"/>
  <c r="M400" i="1"/>
  <c r="Y400" i="1"/>
  <c r="AI399" i="1"/>
  <c r="AJ399" i="1"/>
  <c r="AK399" i="1"/>
  <c r="BD400" i="1" l="1"/>
  <c r="BI406" i="1"/>
  <c r="BB400" i="1"/>
  <c r="BG406" i="1"/>
  <c r="BC400" i="1"/>
  <c r="BH406" i="1"/>
  <c r="BF413" i="1"/>
  <c r="BE406" i="1"/>
  <c r="R401" i="1"/>
  <c r="U407" i="1" s="1"/>
  <c r="U408" i="1"/>
  <c r="T402" i="1"/>
  <c r="S402" i="1"/>
  <c r="T401" i="1"/>
  <c r="O400" i="1"/>
  <c r="N400" i="1"/>
  <c r="AU400" i="1"/>
  <c r="CR399" i="1"/>
  <c r="CO399" i="1"/>
  <c r="CJ399" i="1"/>
  <c r="CG399" i="1"/>
  <c r="CB399" i="1"/>
  <c r="BY399" i="1"/>
  <c r="BT399" i="1"/>
  <c r="C399" i="1" s="1"/>
  <c r="R400" i="1" s="1"/>
  <c r="BQ399" i="1"/>
  <c r="B399" i="1" s="1"/>
  <c r="V400" i="1" s="1"/>
  <c r="AS399" i="1"/>
  <c r="AT399" i="1"/>
  <c r="AV399" i="1"/>
  <c r="AW399" i="1"/>
  <c r="BG405" i="1" s="1"/>
  <c r="AX399" i="1"/>
  <c r="AY399" i="1"/>
  <c r="AZ399" i="1"/>
  <c r="BA399" i="1"/>
  <c r="M399" i="1"/>
  <c r="Y399" i="1"/>
  <c r="BD399" i="1" l="1"/>
  <c r="BI405" i="1"/>
  <c r="BH405" i="1"/>
  <c r="BF412" i="1"/>
  <c r="BE405" i="1"/>
  <c r="U406" i="1"/>
  <c r="T400" i="1"/>
  <c r="S401" i="1"/>
  <c r="BC399" i="1"/>
  <c r="BB399" i="1"/>
  <c r="N399" i="1"/>
  <c r="S400" i="1" s="1"/>
  <c r="W399" i="1"/>
  <c r="X399" i="1" s="1"/>
  <c r="O399" i="1"/>
  <c r="AU399" i="1"/>
  <c r="AI398" i="1"/>
  <c r="AJ398" i="1"/>
  <c r="AK398" i="1"/>
  <c r="CR398" i="1" l="1"/>
  <c r="CO398" i="1"/>
  <c r="CJ398" i="1"/>
  <c r="CG398" i="1"/>
  <c r="CB398" i="1"/>
  <c r="BY398" i="1"/>
  <c r="BT398" i="1"/>
  <c r="C398" i="1" s="1"/>
  <c r="R399" i="1" s="1"/>
  <c r="BQ398" i="1"/>
  <c r="B398" i="1" s="1"/>
  <c r="AS398" i="1"/>
  <c r="AT398" i="1"/>
  <c r="AV398" i="1"/>
  <c r="AW398" i="1"/>
  <c r="AX398" i="1"/>
  <c r="AY398" i="1"/>
  <c r="BH404" i="1" s="1"/>
  <c r="AZ398" i="1"/>
  <c r="BA398" i="1"/>
  <c r="M398" i="1"/>
  <c r="Y398" i="1"/>
  <c r="AI397" i="1"/>
  <c r="AJ397" i="1"/>
  <c r="AK397" i="1"/>
  <c r="BB398" i="1" l="1"/>
  <c r="BG404" i="1"/>
  <c r="BF411" i="1"/>
  <c r="BE404" i="1"/>
  <c r="BD398" i="1"/>
  <c r="BI404" i="1"/>
  <c r="W398" i="1"/>
  <c r="X398" i="1" s="1"/>
  <c r="N398" i="1"/>
  <c r="V399" i="1"/>
  <c r="BC398" i="1"/>
  <c r="O398" i="1"/>
  <c r="AU398" i="1"/>
  <c r="CR397" i="1"/>
  <c r="CO397" i="1"/>
  <c r="CJ397" i="1"/>
  <c r="CG397" i="1"/>
  <c r="CB397" i="1"/>
  <c r="BY397" i="1"/>
  <c r="BT397" i="1"/>
  <c r="C397" i="1" s="1"/>
  <c r="BQ397" i="1"/>
  <c r="B397" i="1" s="1"/>
  <c r="AS397" i="1"/>
  <c r="AT397" i="1"/>
  <c r="AV397" i="1"/>
  <c r="AW397" i="1"/>
  <c r="BG403" i="1" s="1"/>
  <c r="AX397" i="1"/>
  <c r="AY397" i="1"/>
  <c r="AZ397" i="1"/>
  <c r="BA397" i="1"/>
  <c r="M397" i="1"/>
  <c r="Y397" i="1"/>
  <c r="AI396" i="1"/>
  <c r="AJ396" i="1"/>
  <c r="AK396" i="1"/>
  <c r="BD397" i="1" l="1"/>
  <c r="BI403" i="1"/>
  <c r="BC397" i="1"/>
  <c r="BH403" i="1"/>
  <c r="BF410" i="1"/>
  <c r="BE403" i="1"/>
  <c r="W397" i="1"/>
  <c r="X397" i="1" s="1"/>
  <c r="R398" i="1"/>
  <c r="S399" i="1"/>
  <c r="U405" i="1"/>
  <c r="V398" i="1"/>
  <c r="T399" i="1"/>
  <c r="BB397" i="1"/>
  <c r="O397" i="1"/>
  <c r="N397" i="1"/>
  <c r="AU397" i="1"/>
  <c r="CR396" i="1"/>
  <c r="CO396" i="1"/>
  <c r="CJ396" i="1"/>
  <c r="CG396" i="1"/>
  <c r="CB396" i="1"/>
  <c r="BY396" i="1"/>
  <c r="BT396" i="1"/>
  <c r="BQ396" i="1"/>
  <c r="B396" i="1" s="1"/>
  <c r="V397" i="1" s="1"/>
  <c r="AS396" i="1"/>
  <c r="AT396" i="1"/>
  <c r="AV396" i="1"/>
  <c r="AW396" i="1"/>
  <c r="BG402" i="1" s="1"/>
  <c r="AX396" i="1"/>
  <c r="AY396" i="1"/>
  <c r="AZ396" i="1"/>
  <c r="BA396" i="1"/>
  <c r="M396" i="1"/>
  <c r="Y396" i="1"/>
  <c r="C396" i="1"/>
  <c r="R397" i="1" s="1"/>
  <c r="AI395" i="1"/>
  <c r="AJ395" i="1"/>
  <c r="AK395" i="1"/>
  <c r="BD396" i="1" l="1"/>
  <c r="BI402" i="1"/>
  <c r="BH402" i="1"/>
  <c r="BF409" i="1"/>
  <c r="BE402" i="1"/>
  <c r="U403" i="1"/>
  <c r="T397" i="1"/>
  <c r="U404" i="1"/>
  <c r="T398" i="1"/>
  <c r="S398" i="1"/>
  <c r="BC396" i="1"/>
  <c r="BB396" i="1"/>
  <c r="N396" i="1"/>
  <c r="W396" i="1"/>
  <c r="X396" i="1" s="1"/>
  <c r="O396" i="1"/>
  <c r="AU396" i="1"/>
  <c r="CR395" i="1"/>
  <c r="CO395" i="1"/>
  <c r="CJ395" i="1"/>
  <c r="CG395" i="1"/>
  <c r="CB395" i="1"/>
  <c r="BY395" i="1"/>
  <c r="BT395" i="1"/>
  <c r="C395" i="1" s="1"/>
  <c r="BQ395" i="1"/>
  <c r="B395" i="1" s="1"/>
  <c r="V396" i="1" s="1"/>
  <c r="AS395" i="1"/>
  <c r="AT395" i="1"/>
  <c r="AV395" i="1"/>
  <c r="AW395" i="1"/>
  <c r="AX395" i="1"/>
  <c r="AY395" i="1"/>
  <c r="AZ395" i="1"/>
  <c r="BA395" i="1"/>
  <c r="M395" i="1"/>
  <c r="Y395" i="1"/>
  <c r="AI394" i="1"/>
  <c r="AJ394" i="1"/>
  <c r="AK394" i="1"/>
  <c r="W395" i="1" l="1"/>
  <c r="X395" i="1" s="1"/>
  <c r="R396" i="1"/>
  <c r="T396" i="1" s="1"/>
  <c r="AU395" i="1"/>
  <c r="BF408" i="1"/>
  <c r="BE401" i="1"/>
  <c r="BH401" i="1"/>
  <c r="BD395" i="1"/>
  <c r="BI401" i="1"/>
  <c r="BG401" i="1"/>
  <c r="U402" i="1"/>
  <c r="S397" i="1"/>
  <c r="BC395" i="1"/>
  <c r="BB395" i="1"/>
  <c r="O395" i="1"/>
  <c r="N395" i="1"/>
  <c r="CR394" i="1"/>
  <c r="CO394" i="1"/>
  <c r="CJ394" i="1"/>
  <c r="CG394" i="1"/>
  <c r="CB394" i="1"/>
  <c r="BY394" i="1"/>
  <c r="BT394" i="1"/>
  <c r="C394" i="1" s="1"/>
  <c r="BQ394" i="1"/>
  <c r="B394" i="1" s="1"/>
  <c r="V395" i="1" s="1"/>
  <c r="AS394" i="1"/>
  <c r="AT394" i="1"/>
  <c r="AV394" i="1"/>
  <c r="AW394" i="1"/>
  <c r="BG400" i="1" s="1"/>
  <c r="AX394" i="1"/>
  <c r="AY394" i="1"/>
  <c r="AZ394" i="1"/>
  <c r="BA394" i="1"/>
  <c r="M394" i="1"/>
  <c r="Y394" i="1"/>
  <c r="AI393" i="1"/>
  <c r="AJ393" i="1"/>
  <c r="AK393" i="1"/>
  <c r="BD394" i="1" l="1"/>
  <c r="BI400" i="1"/>
  <c r="BH400" i="1"/>
  <c r="BF407" i="1"/>
  <c r="BE400" i="1"/>
  <c r="W394" i="1"/>
  <c r="X394" i="1" s="1"/>
  <c r="R395" i="1"/>
  <c r="S396" i="1"/>
  <c r="BC394" i="1"/>
  <c r="BB394" i="1"/>
  <c r="O394" i="1"/>
  <c r="N394" i="1"/>
  <c r="S395" i="1" s="1"/>
  <c r="AU394" i="1"/>
  <c r="CR393" i="1"/>
  <c r="CO393" i="1"/>
  <c r="CJ393" i="1"/>
  <c r="CG393" i="1"/>
  <c r="CB393" i="1"/>
  <c r="BY393" i="1"/>
  <c r="BT393" i="1"/>
  <c r="C393" i="1" s="1"/>
  <c r="BQ393" i="1"/>
  <c r="B393" i="1" s="1"/>
  <c r="V394" i="1" s="1"/>
  <c r="AS393" i="1"/>
  <c r="AT393" i="1"/>
  <c r="AV393" i="1"/>
  <c r="AW393" i="1"/>
  <c r="AX393" i="1"/>
  <c r="AY393" i="1"/>
  <c r="AZ393" i="1"/>
  <c r="BA393" i="1"/>
  <c r="M393" i="1"/>
  <c r="Y393" i="1"/>
  <c r="AI392" i="1"/>
  <c r="AJ392" i="1"/>
  <c r="AK392" i="1"/>
  <c r="BF406" i="1" l="1"/>
  <c r="BE399" i="1"/>
  <c r="BH399" i="1"/>
  <c r="BD393" i="1"/>
  <c r="BI399" i="1"/>
  <c r="BG399" i="1"/>
  <c r="R394" i="1"/>
  <c r="T395" i="1"/>
  <c r="U401" i="1"/>
  <c r="BC393" i="1"/>
  <c r="BB393" i="1"/>
  <c r="W393" i="1"/>
  <c r="X393" i="1" s="1"/>
  <c r="N393" i="1"/>
  <c r="S394" i="1" s="1"/>
  <c r="O393" i="1"/>
  <c r="AU393" i="1"/>
  <c r="CR392" i="1"/>
  <c r="CO392" i="1"/>
  <c r="CJ392" i="1"/>
  <c r="CG392" i="1"/>
  <c r="CB392" i="1"/>
  <c r="BY392" i="1"/>
  <c r="BT392" i="1"/>
  <c r="C392" i="1" s="1"/>
  <c r="R393" i="1" s="1"/>
  <c r="BQ392" i="1"/>
  <c r="B392" i="1" s="1"/>
  <c r="V393" i="1" s="1"/>
  <c r="AS392" i="1"/>
  <c r="AT392" i="1"/>
  <c r="AV392" i="1"/>
  <c r="AW392" i="1"/>
  <c r="AX392" i="1"/>
  <c r="AY392" i="1"/>
  <c r="AZ392" i="1"/>
  <c r="BA392" i="1"/>
  <c r="M392" i="1"/>
  <c r="Y392" i="1"/>
  <c r="BG398" i="1" l="1"/>
  <c r="BB392" i="1"/>
  <c r="BD392" i="1"/>
  <c r="BI398" i="1"/>
  <c r="BC392" i="1"/>
  <c r="BH398" i="1"/>
  <c r="BF405" i="1"/>
  <c r="BE398" i="1"/>
  <c r="U399" i="1"/>
  <c r="U400" i="1"/>
  <c r="T394" i="1"/>
  <c r="T393" i="1"/>
  <c r="W392" i="1"/>
  <c r="X392" i="1" s="1"/>
  <c r="N392" i="1"/>
  <c r="S393" i="1" s="1"/>
  <c r="O392" i="1"/>
  <c r="AU392" i="1"/>
  <c r="AI391" i="1"/>
  <c r="AJ391" i="1"/>
  <c r="AK391" i="1"/>
  <c r="CR391" i="1" l="1"/>
  <c r="CO391" i="1"/>
  <c r="CJ391" i="1"/>
  <c r="CG391" i="1"/>
  <c r="CB391" i="1"/>
  <c r="BY391" i="1"/>
  <c r="BT391" i="1"/>
  <c r="C391" i="1" s="1"/>
  <c r="BQ391" i="1"/>
  <c r="B391" i="1" s="1"/>
  <c r="V392" i="1" s="1"/>
  <c r="AS391" i="1"/>
  <c r="AT391" i="1"/>
  <c r="AU391" i="1"/>
  <c r="AV391" i="1"/>
  <c r="AW391" i="1"/>
  <c r="AX391" i="1"/>
  <c r="AY391" i="1"/>
  <c r="BH397" i="1" s="1"/>
  <c r="AZ391" i="1"/>
  <c r="BA391" i="1"/>
  <c r="M391" i="1"/>
  <c r="Y391" i="1"/>
  <c r="AI390" i="1"/>
  <c r="AJ390" i="1"/>
  <c r="AK390" i="1"/>
  <c r="BF404" i="1" l="1"/>
  <c r="BE397" i="1"/>
  <c r="BD391" i="1"/>
  <c r="BI397" i="1"/>
  <c r="BG397" i="1"/>
  <c r="R392" i="1"/>
  <c r="BC391" i="1"/>
  <c r="BB391" i="1"/>
  <c r="W391" i="1"/>
  <c r="X391" i="1" s="1"/>
  <c r="O391" i="1"/>
  <c r="N391" i="1"/>
  <c r="CR390" i="1"/>
  <c r="CO390" i="1"/>
  <c r="CJ390" i="1"/>
  <c r="CG390" i="1"/>
  <c r="CB390" i="1"/>
  <c r="BY390" i="1"/>
  <c r="BT390" i="1"/>
  <c r="C390" i="1" s="1"/>
  <c r="BQ390" i="1"/>
  <c r="B390" i="1" s="1"/>
  <c r="AS390" i="1"/>
  <c r="AU390" i="1" s="1"/>
  <c r="AT390" i="1"/>
  <c r="AV390" i="1"/>
  <c r="AW390" i="1"/>
  <c r="AX390" i="1"/>
  <c r="AY390" i="1"/>
  <c r="AZ390" i="1"/>
  <c r="BA390" i="1"/>
  <c r="M390" i="1"/>
  <c r="Y390" i="1"/>
  <c r="AI389" i="1"/>
  <c r="AJ389" i="1"/>
  <c r="AK389" i="1"/>
  <c r="BD390" i="1" l="1"/>
  <c r="BI396" i="1"/>
  <c r="BB390" i="1"/>
  <c r="BG396" i="1"/>
  <c r="BC390" i="1"/>
  <c r="BH396" i="1"/>
  <c r="BF403" i="1"/>
  <c r="BE396" i="1"/>
  <c r="R391" i="1"/>
  <c r="U398" i="1"/>
  <c r="T392" i="1"/>
  <c r="N390" i="1"/>
  <c r="S391" i="1" s="1"/>
  <c r="V391" i="1"/>
  <c r="S392" i="1"/>
  <c r="W390" i="1"/>
  <c r="X390" i="1" s="1"/>
  <c r="O390" i="1"/>
  <c r="CR389" i="1"/>
  <c r="CO389" i="1"/>
  <c r="CJ389" i="1"/>
  <c r="CG389" i="1"/>
  <c r="CB389" i="1"/>
  <c r="BY389" i="1"/>
  <c r="BT389" i="1"/>
  <c r="C389" i="1" s="1"/>
  <c r="BQ389" i="1"/>
  <c r="B389" i="1" s="1"/>
  <c r="AS389" i="1"/>
  <c r="AT389" i="1"/>
  <c r="AV389" i="1"/>
  <c r="AW389" i="1"/>
  <c r="AX389" i="1"/>
  <c r="AY389" i="1"/>
  <c r="AZ389" i="1"/>
  <c r="BA389" i="1"/>
  <c r="M389" i="1"/>
  <c r="Y389" i="1"/>
  <c r="T391" i="1" l="1"/>
  <c r="BF402" i="1"/>
  <c r="BE395" i="1"/>
  <c r="BH395" i="1"/>
  <c r="BD389" i="1"/>
  <c r="BI395" i="1"/>
  <c r="BG395" i="1"/>
  <c r="V390" i="1"/>
  <c r="N389" i="1"/>
  <c r="U397" i="1"/>
  <c r="R390" i="1"/>
  <c r="BC389" i="1"/>
  <c r="BB389" i="1"/>
  <c r="W389" i="1"/>
  <c r="X389" i="1" s="1"/>
  <c r="O389" i="1"/>
  <c r="AU389" i="1"/>
  <c r="AI388" i="1"/>
  <c r="AJ388" i="1"/>
  <c r="AK388" i="1"/>
  <c r="U396" i="1" l="1"/>
  <c r="T390" i="1"/>
  <c r="S390" i="1"/>
  <c r="CR388" i="1"/>
  <c r="CO388" i="1"/>
  <c r="CJ388" i="1"/>
  <c r="CG388" i="1"/>
  <c r="CB388" i="1"/>
  <c r="BY388" i="1"/>
  <c r="BT388" i="1"/>
  <c r="C388" i="1" s="1"/>
  <c r="R389" i="1" s="1"/>
  <c r="BQ388" i="1"/>
  <c r="B388" i="1" s="1"/>
  <c r="AS388" i="1"/>
  <c r="AT388" i="1"/>
  <c r="AV388" i="1"/>
  <c r="AW388" i="1"/>
  <c r="BG394" i="1" s="1"/>
  <c r="AX388" i="1"/>
  <c r="AY388" i="1"/>
  <c r="AZ388" i="1"/>
  <c r="BA388" i="1"/>
  <c r="M388" i="1"/>
  <c r="Y388" i="1"/>
  <c r="AI387" i="1"/>
  <c r="AJ387" i="1"/>
  <c r="AK387" i="1"/>
  <c r="BD388" i="1" l="1"/>
  <c r="BI394" i="1"/>
  <c r="BH394" i="1"/>
  <c r="BF401" i="1"/>
  <c r="BE394" i="1"/>
  <c r="V389" i="1"/>
  <c r="T389" i="1" s="1"/>
  <c r="U395" i="1"/>
  <c r="BC388" i="1"/>
  <c r="BB388" i="1"/>
  <c r="W388" i="1"/>
  <c r="X388" i="1" s="1"/>
  <c r="N388" i="1"/>
  <c r="O388" i="1"/>
  <c r="AU388" i="1"/>
  <c r="AS387" i="1"/>
  <c r="AT387" i="1"/>
  <c r="AU387" i="1"/>
  <c r="AV387" i="1"/>
  <c r="AW387" i="1"/>
  <c r="AX387" i="1"/>
  <c r="AY387" i="1"/>
  <c r="BH393" i="1" s="1"/>
  <c r="AZ387" i="1"/>
  <c r="BA387" i="1"/>
  <c r="CR387" i="1"/>
  <c r="CO387" i="1"/>
  <c r="CJ387" i="1"/>
  <c r="CG387" i="1"/>
  <c r="CB387" i="1"/>
  <c r="BY387" i="1"/>
  <c r="BT387" i="1"/>
  <c r="C387" i="1" s="1"/>
  <c r="BQ387" i="1"/>
  <c r="B387" i="1" s="1"/>
  <c r="V388" i="1" s="1"/>
  <c r="M387" i="1"/>
  <c r="Y387" i="1"/>
  <c r="AI386" i="1"/>
  <c r="AJ386" i="1"/>
  <c r="AK386" i="1"/>
  <c r="BB387" i="1" l="1"/>
  <c r="BG393" i="1"/>
  <c r="BC387" i="1"/>
  <c r="BF400" i="1"/>
  <c r="BE393" i="1"/>
  <c r="BD387" i="1"/>
  <c r="BI393" i="1"/>
  <c r="W387" i="1"/>
  <c r="X387" i="1" s="1"/>
  <c r="R388" i="1"/>
  <c r="S389" i="1"/>
  <c r="N387" i="1"/>
  <c r="S388" i="1" s="1"/>
  <c r="O387" i="1"/>
  <c r="AS386" i="1"/>
  <c r="AT386" i="1"/>
  <c r="AV386" i="1"/>
  <c r="AW386" i="1"/>
  <c r="BG392" i="1" s="1"/>
  <c r="AX386" i="1"/>
  <c r="AY386" i="1"/>
  <c r="AZ386" i="1"/>
  <c r="BA386" i="1"/>
  <c r="CR386" i="1"/>
  <c r="CO386" i="1"/>
  <c r="CJ386" i="1"/>
  <c r="CG386" i="1"/>
  <c r="CB386" i="1"/>
  <c r="BY386" i="1"/>
  <c r="BT386" i="1"/>
  <c r="C386" i="1" s="1"/>
  <c r="BQ386" i="1"/>
  <c r="B386" i="1" s="1"/>
  <c r="V387" i="1" s="1"/>
  <c r="M386" i="1"/>
  <c r="Y386" i="1"/>
  <c r="AI385" i="1"/>
  <c r="AJ385" i="1"/>
  <c r="AK385" i="1"/>
  <c r="AU386" i="1" l="1"/>
  <c r="BH392" i="1"/>
  <c r="BC386" i="1"/>
  <c r="BF399" i="1"/>
  <c r="BE392" i="1"/>
  <c r="BD386" i="1"/>
  <c r="BI392" i="1"/>
  <c r="BB386" i="1"/>
  <c r="R387" i="1"/>
  <c r="U394" i="1"/>
  <c r="T388" i="1"/>
  <c r="W386" i="1"/>
  <c r="X386" i="1" s="1"/>
  <c r="N386" i="1"/>
  <c r="O386" i="1"/>
  <c r="AS385" i="1"/>
  <c r="AT385" i="1"/>
  <c r="AV385" i="1"/>
  <c r="AW385" i="1"/>
  <c r="AX385" i="1"/>
  <c r="AY385" i="1"/>
  <c r="BH391" i="1" s="1"/>
  <c r="AZ385" i="1"/>
  <c r="BA385" i="1"/>
  <c r="CR385" i="1"/>
  <c r="CO385" i="1"/>
  <c r="CJ385" i="1"/>
  <c r="CG385" i="1"/>
  <c r="CB385" i="1"/>
  <c r="BY385" i="1"/>
  <c r="BT385" i="1"/>
  <c r="C385" i="1" s="1"/>
  <c r="W385" i="1" s="1"/>
  <c r="X385" i="1" s="1"/>
  <c r="BQ385" i="1"/>
  <c r="B385" i="1" s="1"/>
  <c r="M385" i="1"/>
  <c r="Y385" i="1"/>
  <c r="AI384" i="1"/>
  <c r="AJ384" i="1"/>
  <c r="AK384" i="1"/>
  <c r="AU385" i="1" l="1"/>
  <c r="N385" i="1"/>
  <c r="BG391" i="1"/>
  <c r="BD385" i="1"/>
  <c r="BI391" i="1"/>
  <c r="BB385" i="1"/>
  <c r="BC385" i="1"/>
  <c r="BF398" i="1"/>
  <c r="BE391" i="1"/>
  <c r="S386" i="1"/>
  <c r="S387" i="1"/>
  <c r="V386" i="1"/>
  <c r="U393" i="1"/>
  <c r="T387" i="1"/>
  <c r="R386" i="1"/>
  <c r="O385" i="1"/>
  <c r="AS384" i="1"/>
  <c r="AT384" i="1"/>
  <c r="AU384" i="1"/>
  <c r="AV384" i="1"/>
  <c r="BB384" i="1" s="1"/>
  <c r="AW384" i="1"/>
  <c r="AX384" i="1"/>
  <c r="AY384" i="1"/>
  <c r="BH390" i="1" s="1"/>
  <c r="AZ384" i="1"/>
  <c r="BA384" i="1"/>
  <c r="CR384" i="1"/>
  <c r="CO384" i="1"/>
  <c r="CJ384" i="1"/>
  <c r="CG384" i="1"/>
  <c r="CB384" i="1"/>
  <c r="BY384" i="1"/>
  <c r="BT384" i="1"/>
  <c r="C384" i="1" s="1"/>
  <c r="R385" i="1" s="1"/>
  <c r="BQ384" i="1"/>
  <c r="B384" i="1" s="1"/>
  <c r="V385" i="1" s="1"/>
  <c r="M384" i="1"/>
  <c r="Y384" i="1"/>
  <c r="AI383" i="1"/>
  <c r="AJ383" i="1"/>
  <c r="AK383" i="1"/>
  <c r="BC384" i="1" l="1"/>
  <c r="BF397" i="1"/>
  <c r="BE390" i="1"/>
  <c r="BD384" i="1"/>
  <c r="BI390" i="1"/>
  <c r="BG390" i="1"/>
  <c r="U391" i="1"/>
  <c r="T385" i="1"/>
  <c r="U392" i="1"/>
  <c r="T386" i="1"/>
  <c r="W384" i="1"/>
  <c r="X384" i="1" s="1"/>
  <c r="N384" i="1"/>
  <c r="O384" i="1"/>
  <c r="AS383" i="1"/>
  <c r="AT383" i="1"/>
  <c r="AU383" i="1"/>
  <c r="AV383" i="1"/>
  <c r="AW383" i="1"/>
  <c r="AX383" i="1"/>
  <c r="AY383" i="1"/>
  <c r="BH389" i="1" s="1"/>
  <c r="AZ383" i="1"/>
  <c r="BA383" i="1"/>
  <c r="CR383" i="1"/>
  <c r="CO383" i="1"/>
  <c r="CJ383" i="1"/>
  <c r="CG383" i="1"/>
  <c r="CB383" i="1"/>
  <c r="BY383" i="1"/>
  <c r="BT383" i="1"/>
  <c r="BQ383" i="1"/>
  <c r="B383" i="1" s="1"/>
  <c r="V384" i="1" s="1"/>
  <c r="M383" i="1"/>
  <c r="Y383" i="1"/>
  <c r="C383" i="1"/>
  <c r="AI381" i="1"/>
  <c r="AJ381" i="1"/>
  <c r="AK381" i="1"/>
  <c r="AI382" i="1"/>
  <c r="AJ382" i="1"/>
  <c r="AK382" i="1"/>
  <c r="Y380" i="1"/>
  <c r="Y381" i="1"/>
  <c r="Y382" i="1"/>
  <c r="BB383" i="1" l="1"/>
  <c r="BC383" i="1"/>
  <c r="BF396" i="1"/>
  <c r="BE389" i="1"/>
  <c r="BD383" i="1"/>
  <c r="BI389" i="1"/>
  <c r="BG389" i="1"/>
  <c r="S385" i="1"/>
  <c r="R384" i="1"/>
  <c r="W383" i="1"/>
  <c r="X383" i="1" s="1"/>
  <c r="N383" i="1"/>
  <c r="V383" i="1"/>
  <c r="O383" i="1"/>
  <c r="AS382" i="1"/>
  <c r="AT382" i="1"/>
  <c r="AU382" i="1"/>
  <c r="AV382" i="1"/>
  <c r="AW382" i="1"/>
  <c r="BG388" i="1" s="1"/>
  <c r="AX382" i="1"/>
  <c r="AY382" i="1"/>
  <c r="BH388" i="1" s="1"/>
  <c r="AZ382" i="1"/>
  <c r="BA382" i="1"/>
  <c r="CR382" i="1"/>
  <c r="CO382" i="1"/>
  <c r="CJ382" i="1"/>
  <c r="CG382" i="1"/>
  <c r="CB382" i="1"/>
  <c r="BY382" i="1"/>
  <c r="BT382" i="1"/>
  <c r="C382" i="1" s="1"/>
  <c r="BQ382" i="1"/>
  <c r="B382" i="1" s="1"/>
  <c r="M382" i="1"/>
  <c r="BC382" i="1" l="1"/>
  <c r="BF395" i="1"/>
  <c r="BE388" i="1"/>
  <c r="BD382" i="1"/>
  <c r="BI388" i="1"/>
  <c r="BB382" i="1"/>
  <c r="W382" i="1"/>
  <c r="X382" i="1" s="1"/>
  <c r="R383" i="1"/>
  <c r="S384" i="1"/>
  <c r="U390" i="1"/>
  <c r="T384" i="1"/>
  <c r="N382" i="1"/>
  <c r="S383" i="1" s="1"/>
  <c r="O382" i="1"/>
  <c r="U389" i="1" l="1"/>
  <c r="T383" i="1"/>
  <c r="AS381" i="1"/>
  <c r="AT381" i="1"/>
  <c r="AV381" i="1"/>
  <c r="AW381" i="1"/>
  <c r="BG387" i="1" s="1"/>
  <c r="AX381" i="1"/>
  <c r="AY381" i="1"/>
  <c r="BC381" i="1" s="1"/>
  <c r="AZ381" i="1"/>
  <c r="BA381" i="1"/>
  <c r="CR381" i="1"/>
  <c r="CO381" i="1"/>
  <c r="CJ381" i="1"/>
  <c r="CG381" i="1"/>
  <c r="CB381" i="1"/>
  <c r="BY381" i="1"/>
  <c r="BT381" i="1"/>
  <c r="C381" i="1" s="1"/>
  <c r="BQ381" i="1"/>
  <c r="B381" i="1" s="1"/>
  <c r="V382" i="1" s="1"/>
  <c r="M381" i="1"/>
  <c r="BF394" i="1" l="1"/>
  <c r="BE387" i="1"/>
  <c r="BD381" i="1"/>
  <c r="BI387" i="1"/>
  <c r="BB381" i="1"/>
  <c r="BH387" i="1"/>
  <c r="AU381" i="1"/>
  <c r="W381" i="1"/>
  <c r="X381" i="1" s="1"/>
  <c r="R382" i="1"/>
  <c r="N381" i="1"/>
  <c r="O381" i="1"/>
  <c r="AI380" i="1"/>
  <c r="AJ380" i="1"/>
  <c r="AK380" i="1"/>
  <c r="S382" i="1" l="1"/>
  <c r="U388" i="1"/>
  <c r="T382" i="1"/>
  <c r="AS380" i="1"/>
  <c r="AT380" i="1"/>
  <c r="AV380" i="1"/>
  <c r="AW380" i="1"/>
  <c r="BG386" i="1" s="1"/>
  <c r="AX380" i="1"/>
  <c r="BC380" i="1" s="1"/>
  <c r="AY380" i="1"/>
  <c r="AZ380" i="1"/>
  <c r="BA380" i="1"/>
  <c r="CR380" i="1"/>
  <c r="CO380" i="1"/>
  <c r="CJ380" i="1"/>
  <c r="CG380" i="1"/>
  <c r="CB380" i="1"/>
  <c r="BY380" i="1"/>
  <c r="BT380" i="1"/>
  <c r="C380" i="1" s="1"/>
  <c r="BQ380" i="1"/>
  <c r="B380" i="1" s="1"/>
  <c r="V381" i="1" s="1"/>
  <c r="M380" i="1"/>
  <c r="AI379" i="1"/>
  <c r="AJ379" i="1"/>
  <c r="AK379" i="1"/>
  <c r="BD380" i="1" l="1"/>
  <c r="BI386" i="1"/>
  <c r="BB380" i="1"/>
  <c r="BH386" i="1"/>
  <c r="AU380" i="1"/>
  <c r="BF393" i="1"/>
  <c r="BE386" i="1"/>
  <c r="R381" i="1"/>
  <c r="W380" i="1"/>
  <c r="X380" i="1" s="1"/>
  <c r="O380" i="1"/>
  <c r="N380" i="1"/>
  <c r="AS379" i="1"/>
  <c r="AT379" i="1"/>
  <c r="AV379" i="1"/>
  <c r="AW379" i="1"/>
  <c r="AX379" i="1"/>
  <c r="AY379" i="1"/>
  <c r="AZ379" i="1"/>
  <c r="BA379" i="1"/>
  <c r="CJ379" i="1"/>
  <c r="CR379" i="1"/>
  <c r="CO379" i="1"/>
  <c r="CG379" i="1"/>
  <c r="CB379" i="1"/>
  <c r="BY379" i="1"/>
  <c r="BT379" i="1"/>
  <c r="C379" i="1" s="1"/>
  <c r="BQ379" i="1"/>
  <c r="B379" i="1" s="1"/>
  <c r="M379" i="1"/>
  <c r="Y379" i="1"/>
  <c r="BB379" i="1" l="1"/>
  <c r="BH385" i="1"/>
  <c r="BC379" i="1"/>
  <c r="AU379" i="1"/>
  <c r="BF392" i="1"/>
  <c r="BE385" i="1"/>
  <c r="BD379" i="1"/>
  <c r="BI385" i="1"/>
  <c r="BG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S378" i="1"/>
  <c r="AT378" i="1"/>
  <c r="AV378" i="1"/>
  <c r="AW378" i="1"/>
  <c r="BG384" i="1" s="1"/>
  <c r="AX378" i="1"/>
  <c r="AY378" i="1"/>
  <c r="AZ378" i="1"/>
  <c r="BA378" i="1"/>
  <c r="BB378" i="1"/>
  <c r="CR378" i="1"/>
  <c r="CO378" i="1"/>
  <c r="CJ378" i="1"/>
  <c r="CG378" i="1"/>
  <c r="CB378" i="1"/>
  <c r="BY378" i="1"/>
  <c r="BT378" i="1"/>
  <c r="C378" i="1" s="1"/>
  <c r="BQ378" i="1"/>
  <c r="B378" i="1" s="1"/>
  <c r="V379" i="1" s="1"/>
  <c r="M378" i="1"/>
  <c r="Y378" i="1"/>
  <c r="BC378" i="1" l="1"/>
  <c r="BF391" i="1"/>
  <c r="BE384" i="1"/>
  <c r="BD378" i="1"/>
  <c r="BI384" i="1"/>
  <c r="BH384" i="1"/>
  <c r="AU378" i="1"/>
  <c r="R379" i="1"/>
  <c r="O378" i="1"/>
  <c r="W378" i="1"/>
  <c r="X378" i="1" s="1"/>
  <c r="N378" i="1"/>
  <c r="AI377" i="1"/>
  <c r="AJ377" i="1"/>
  <c r="AK377" i="1"/>
  <c r="S379" i="1" l="1"/>
  <c r="U385" i="1"/>
  <c r="T379" i="1"/>
  <c r="AS377" i="1"/>
  <c r="AU377" i="1" s="1"/>
  <c r="AT377" i="1"/>
  <c r="AV377" i="1"/>
  <c r="AW377" i="1"/>
  <c r="AX377" i="1"/>
  <c r="AY377" i="1"/>
  <c r="AZ377" i="1"/>
  <c r="BA377" i="1"/>
  <c r="CR377" i="1"/>
  <c r="CO377" i="1"/>
  <c r="CJ377" i="1"/>
  <c r="CG377" i="1"/>
  <c r="CB377" i="1"/>
  <c r="BY377" i="1"/>
  <c r="BT377" i="1"/>
  <c r="C377" i="1" s="1"/>
  <c r="BQ377" i="1"/>
  <c r="B377" i="1" s="1"/>
  <c r="V378" i="1" s="1"/>
  <c r="M377" i="1"/>
  <c r="Y377" i="1"/>
  <c r="AI376" i="1"/>
  <c r="AJ376" i="1"/>
  <c r="AK376" i="1"/>
  <c r="BG383" i="1" l="1"/>
  <c r="BH383" i="1"/>
  <c r="BD377" i="1"/>
  <c r="BI383" i="1"/>
  <c r="BB377" i="1"/>
  <c r="BC377" i="1"/>
  <c r="BF390" i="1"/>
  <c r="BE383" i="1"/>
  <c r="W377" i="1"/>
  <c r="X377" i="1" s="1"/>
  <c r="R378" i="1"/>
  <c r="N377" i="1"/>
  <c r="O377" i="1"/>
  <c r="AS376" i="1"/>
  <c r="AT376" i="1"/>
  <c r="AV376" i="1"/>
  <c r="AW376" i="1"/>
  <c r="AX376" i="1"/>
  <c r="AY376" i="1"/>
  <c r="AZ376" i="1"/>
  <c r="BA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V377" i="1" s="1"/>
  <c r="M376" i="1"/>
  <c r="Y376" i="1"/>
  <c r="AU376" i="1" l="1"/>
  <c r="BH382" i="1"/>
  <c r="BB376" i="1"/>
  <c r="BC376" i="1"/>
  <c r="BF389" i="1"/>
  <c r="BE382" i="1"/>
  <c r="BD376" i="1"/>
  <c r="BI382" i="1"/>
  <c r="BG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S375" i="1"/>
  <c r="AT375" i="1"/>
  <c r="AV375" i="1"/>
  <c r="AW375" i="1"/>
  <c r="AX375" i="1"/>
  <c r="AY375" i="1"/>
  <c r="AZ375" i="1"/>
  <c r="BA375" i="1"/>
  <c r="CR375" i="1"/>
  <c r="CO375" i="1"/>
  <c r="CJ375" i="1"/>
  <c r="CG375" i="1"/>
  <c r="BT375" i="1"/>
  <c r="C375" i="1" s="1"/>
  <c r="CB375" i="1"/>
  <c r="BY375" i="1"/>
  <c r="BQ375" i="1"/>
  <c r="B375" i="1" s="1"/>
  <c r="V376" i="1" s="1"/>
  <c r="M375" i="1"/>
  <c r="Y375" i="1"/>
  <c r="AI374" i="1"/>
  <c r="AJ374" i="1"/>
  <c r="AK374" i="1"/>
  <c r="BC375" i="1" l="1"/>
  <c r="BD375" i="1"/>
  <c r="BI381" i="1"/>
  <c r="BB375" i="1"/>
  <c r="BG381" i="1"/>
  <c r="BH381" i="1"/>
  <c r="AU375" i="1"/>
  <c r="BF388" i="1"/>
  <c r="BE381" i="1"/>
  <c r="R376" i="1"/>
  <c r="W375" i="1"/>
  <c r="X375" i="1" s="1"/>
  <c r="N375" i="1"/>
  <c r="O375" i="1"/>
  <c r="AS374" i="1"/>
  <c r="AT374" i="1"/>
  <c r="AV374" i="1"/>
  <c r="AW374" i="1"/>
  <c r="AX374" i="1"/>
  <c r="AY374" i="1"/>
  <c r="AZ374" i="1"/>
  <c r="BA374" i="1"/>
  <c r="CR374" i="1"/>
  <c r="CO374" i="1"/>
  <c r="CJ374" i="1"/>
  <c r="CG374" i="1"/>
  <c r="CB374" i="1"/>
  <c r="BY374" i="1"/>
  <c r="BT374" i="1"/>
  <c r="C374" i="1" s="1"/>
  <c r="BQ374" i="1"/>
  <c r="B374" i="1" s="1"/>
  <c r="V375" i="1" s="1"/>
  <c r="M374" i="1"/>
  <c r="Y374" i="1"/>
  <c r="BG380" i="1" l="1"/>
  <c r="BC374" i="1"/>
  <c r="BF387" i="1"/>
  <c r="BE380" i="1"/>
  <c r="BD374" i="1"/>
  <c r="BI380" i="1"/>
  <c r="BB374" i="1"/>
  <c r="BH380" i="1"/>
  <c r="AU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S373" i="1"/>
  <c r="AU373" i="1" s="1"/>
  <c r="AT373" i="1"/>
  <c r="AV373" i="1"/>
  <c r="AW373" i="1"/>
  <c r="BG379" i="1" s="1"/>
  <c r="AX373" i="1"/>
  <c r="AY373" i="1"/>
  <c r="AZ373" i="1"/>
  <c r="BA373" i="1"/>
  <c r="CR373" i="1"/>
  <c r="CO373" i="1"/>
  <c r="CJ373" i="1"/>
  <c r="CG373" i="1"/>
  <c r="CB373" i="1"/>
  <c r="BY373" i="1"/>
  <c r="BT373" i="1"/>
  <c r="C373" i="1" s="1"/>
  <c r="BQ373" i="1"/>
  <c r="B373" i="1" s="1"/>
  <c r="V374" i="1" s="1"/>
  <c r="M373" i="1"/>
  <c r="Y373" i="1"/>
  <c r="AI372" i="1"/>
  <c r="AJ372" i="1"/>
  <c r="AK372" i="1"/>
  <c r="BH379" i="1" l="1"/>
  <c r="BD373" i="1"/>
  <c r="BI379" i="1"/>
  <c r="BB373" i="1"/>
  <c r="BC373" i="1"/>
  <c r="BF386" i="1"/>
  <c r="BE379" i="1"/>
  <c r="W373" i="1"/>
  <c r="X373" i="1" s="1"/>
  <c r="R374" i="1"/>
  <c r="N373" i="1"/>
  <c r="O373" i="1"/>
  <c r="AS372" i="1"/>
  <c r="AU372" i="1" s="1"/>
  <c r="AT372" i="1"/>
  <c r="AV372" i="1"/>
  <c r="AW372" i="1"/>
  <c r="AX372" i="1"/>
  <c r="AY372" i="1"/>
  <c r="AZ372" i="1"/>
  <c r="BA372" i="1"/>
  <c r="CR372" i="1"/>
  <c r="CO372" i="1"/>
  <c r="CJ372" i="1"/>
  <c r="CG372" i="1"/>
  <c r="CB372" i="1"/>
  <c r="BY372" i="1"/>
  <c r="BT372" i="1"/>
  <c r="C372" i="1" s="1"/>
  <c r="W372" i="1" s="1"/>
  <c r="X372" i="1" s="1"/>
  <c r="BQ372" i="1"/>
  <c r="B372" i="1" s="1"/>
  <c r="M372" i="1"/>
  <c r="Y372" i="1"/>
  <c r="AI371" i="1"/>
  <c r="AJ371" i="1"/>
  <c r="AK371" i="1"/>
  <c r="BH378" i="1" l="1"/>
  <c r="BB372" i="1"/>
  <c r="BF385" i="1"/>
  <c r="BE378" i="1"/>
  <c r="BC372" i="1"/>
  <c r="BD372" i="1"/>
  <c r="BI378" i="1"/>
  <c r="BG378" i="1"/>
  <c r="R373" i="1"/>
  <c r="U380" i="1"/>
  <c r="T374" i="1"/>
  <c r="V373" i="1"/>
  <c r="S374" i="1"/>
  <c r="O372" i="1"/>
  <c r="N372" i="1"/>
  <c r="AS371" i="1"/>
  <c r="AT371" i="1"/>
  <c r="AV371" i="1"/>
  <c r="AW371" i="1"/>
  <c r="BG377" i="1" s="1"/>
  <c r="AX371" i="1"/>
  <c r="AY371" i="1"/>
  <c r="AZ371" i="1"/>
  <c r="BA371" i="1"/>
  <c r="CR371" i="1"/>
  <c r="CO371" i="1"/>
  <c r="CJ371" i="1"/>
  <c r="CG371" i="1"/>
  <c r="CB371" i="1"/>
  <c r="BY371" i="1"/>
  <c r="BT371" i="1"/>
  <c r="BQ371" i="1"/>
  <c r="B371" i="1" s="1"/>
  <c r="V372" i="1" s="1"/>
  <c r="M371" i="1"/>
  <c r="Y371" i="1"/>
  <c r="C371" i="1"/>
  <c r="AI370" i="1"/>
  <c r="AJ370" i="1"/>
  <c r="AK370" i="1"/>
  <c r="BH377" i="1" l="1"/>
  <c r="AU371" i="1"/>
  <c r="BC371" i="1"/>
  <c r="BD371" i="1"/>
  <c r="BI377" i="1"/>
  <c r="BB371" i="1"/>
  <c r="BF384" i="1"/>
  <c r="BE377" i="1"/>
  <c r="W371" i="1"/>
  <c r="X371" i="1" s="1"/>
  <c r="R372" i="1"/>
  <c r="S373" i="1"/>
  <c r="U379" i="1"/>
  <c r="T373" i="1"/>
  <c r="O371" i="1"/>
  <c r="N371" i="1"/>
  <c r="AS370" i="1"/>
  <c r="AT370" i="1"/>
  <c r="AV370" i="1"/>
  <c r="AW370" i="1"/>
  <c r="BG376" i="1" s="1"/>
  <c r="AX370" i="1"/>
  <c r="AY370" i="1"/>
  <c r="AZ370" i="1"/>
  <c r="BA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B370" i="1" s="1"/>
  <c r="V371" i="1" s="1"/>
  <c r="M370" i="1"/>
  <c r="Y370" i="1"/>
  <c r="AI369" i="1"/>
  <c r="AJ369" i="1"/>
  <c r="AK369" i="1"/>
  <c r="BH376" i="1" l="1"/>
  <c r="AU370" i="1"/>
  <c r="BD370" i="1"/>
  <c r="BI376" i="1"/>
  <c r="BB370" i="1"/>
  <c r="BC370" i="1"/>
  <c r="BF383" i="1"/>
  <c r="BE376" i="1"/>
  <c r="U378" i="1"/>
  <c r="T372" i="1"/>
  <c r="R371" i="1"/>
  <c r="S372" i="1"/>
  <c r="O370" i="1"/>
  <c r="N370" i="1"/>
  <c r="AS369" i="1"/>
  <c r="AT369" i="1"/>
  <c r="AU369" i="1" s="1"/>
  <c r="AV369" i="1"/>
  <c r="AW369" i="1"/>
  <c r="BG375" i="1" s="1"/>
  <c r="AX369" i="1"/>
  <c r="AY369" i="1"/>
  <c r="AZ369" i="1"/>
  <c r="BA369" i="1"/>
  <c r="CR369" i="1"/>
  <c r="CO369" i="1"/>
  <c r="CJ369" i="1"/>
  <c r="CG369" i="1"/>
  <c r="CB369" i="1"/>
  <c r="BY369" i="1"/>
  <c r="BT369" i="1"/>
  <c r="C369" i="1" s="1"/>
  <c r="R370" i="1" s="1"/>
  <c r="BQ369" i="1"/>
  <c r="B369" i="1" s="1"/>
  <c r="V370" i="1" s="1"/>
  <c r="M369" i="1"/>
  <c r="Y369" i="1"/>
  <c r="BH375" i="1" l="1"/>
  <c r="BC369" i="1"/>
  <c r="BF382" i="1"/>
  <c r="BE375" i="1"/>
  <c r="BD369" i="1"/>
  <c r="BI375" i="1"/>
  <c r="BB369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S368" i="1" l="1"/>
  <c r="AT368" i="1"/>
  <c r="AV368" i="1"/>
  <c r="AW368" i="1"/>
  <c r="BG374" i="1" s="1"/>
  <c r="AX368" i="1"/>
  <c r="AY368" i="1"/>
  <c r="AZ368" i="1"/>
  <c r="BA368" i="1"/>
  <c r="BH374" i="1" l="1"/>
  <c r="BD368" i="1"/>
  <c r="BI374" i="1"/>
  <c r="BB368" i="1"/>
  <c r="AU368" i="1"/>
  <c r="BF381" i="1"/>
  <c r="BE374" i="1"/>
  <c r="BC368" i="1"/>
  <c r="CJ368" i="1"/>
  <c r="CR368" i="1"/>
  <c r="CO368" i="1"/>
  <c r="CG368" i="1"/>
  <c r="CB368" i="1"/>
  <c r="BY368" i="1"/>
  <c r="BT368" i="1"/>
  <c r="C368" i="1" s="1"/>
  <c r="R369" i="1" s="1"/>
  <c r="BQ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S367" i="1"/>
  <c r="AT367" i="1"/>
  <c r="AV367" i="1"/>
  <c r="AW367" i="1"/>
  <c r="AX367" i="1"/>
  <c r="AY367" i="1"/>
  <c r="BH373" i="1" s="1"/>
  <c r="AZ367" i="1"/>
  <c r="BA367" i="1"/>
  <c r="CR367" i="1"/>
  <c r="CO367" i="1"/>
  <c r="CJ367" i="1"/>
  <c r="CG367" i="1"/>
  <c r="CB367" i="1"/>
  <c r="BY367" i="1"/>
  <c r="BT367" i="1"/>
  <c r="C367" i="1" s="1"/>
  <c r="BQ367" i="1"/>
  <c r="B367" i="1" s="1"/>
  <c r="V368" i="1" s="1"/>
  <c r="M367" i="1"/>
  <c r="Y367" i="1"/>
  <c r="AI366" i="1"/>
  <c r="AJ366" i="1"/>
  <c r="AK366" i="1"/>
  <c r="BD367" i="1" l="1"/>
  <c r="BI373" i="1"/>
  <c r="BF380" i="1"/>
  <c r="BE373" i="1"/>
  <c r="BC367" i="1"/>
  <c r="BB367" i="1"/>
  <c r="BG373" i="1"/>
  <c r="W367" i="1"/>
  <c r="X367" i="1" s="1"/>
  <c r="R368" i="1"/>
  <c r="AU367" i="1"/>
  <c r="N367" i="1"/>
  <c r="O367" i="1"/>
  <c r="AS366" i="1"/>
  <c r="AT366" i="1"/>
  <c r="AU366" i="1" s="1"/>
  <c r="AV366" i="1"/>
  <c r="AW366" i="1"/>
  <c r="AX366" i="1"/>
  <c r="AY366" i="1"/>
  <c r="AZ366" i="1"/>
  <c r="BA366" i="1"/>
  <c r="CR366" i="1"/>
  <c r="CO366" i="1"/>
  <c r="CJ366" i="1"/>
  <c r="CG366" i="1"/>
  <c r="CB366" i="1"/>
  <c r="BY366" i="1"/>
  <c r="BT366" i="1"/>
  <c r="C366" i="1" s="1"/>
  <c r="W366" i="1" s="1"/>
  <c r="X366" i="1" s="1"/>
  <c r="BQ366" i="1"/>
  <c r="B366" i="1" s="1"/>
  <c r="V367" i="1" s="1"/>
  <c r="M366" i="1"/>
  <c r="Y366" i="1"/>
  <c r="BB366" i="1" l="1"/>
  <c r="BH372" i="1"/>
  <c r="R367" i="1"/>
  <c r="U373" i="1" s="1"/>
  <c r="BC366" i="1"/>
  <c r="BF379" i="1"/>
  <c r="BE372" i="1"/>
  <c r="BD366" i="1"/>
  <c r="BI372" i="1"/>
  <c r="BG372" i="1"/>
  <c r="S368" i="1"/>
  <c r="T367" i="1"/>
  <c r="U374" i="1"/>
  <c r="T368" i="1"/>
  <c r="N366" i="1"/>
  <c r="O366" i="1"/>
  <c r="AI365" i="1"/>
  <c r="AJ365" i="1"/>
  <c r="AK365" i="1"/>
  <c r="S367" i="1" l="1"/>
  <c r="AS365" i="1"/>
  <c r="AT365" i="1"/>
  <c r="AU365" i="1"/>
  <c r="AV365" i="1"/>
  <c r="AW365" i="1"/>
  <c r="BG371" i="1" s="1"/>
  <c r="AX365" i="1"/>
  <c r="AY365" i="1"/>
  <c r="BH371" i="1" s="1"/>
  <c r="AZ365" i="1"/>
  <c r="BA365" i="1"/>
  <c r="CR365" i="1"/>
  <c r="CO365" i="1"/>
  <c r="CJ365" i="1"/>
  <c r="CG365" i="1"/>
  <c r="CB365" i="1"/>
  <c r="BY365" i="1"/>
  <c r="BT365" i="1"/>
  <c r="C365" i="1" s="1"/>
  <c r="R366" i="1" s="1"/>
  <c r="BQ365" i="1"/>
  <c r="B365" i="1" s="1"/>
  <c r="V366" i="1" s="1"/>
  <c r="M365" i="1"/>
  <c r="Y365" i="1"/>
  <c r="AI364" i="1"/>
  <c r="AJ364" i="1"/>
  <c r="AK364" i="1"/>
  <c r="BB365" i="1" l="1"/>
  <c r="BC365" i="1"/>
  <c r="BF378" i="1"/>
  <c r="BE371" i="1"/>
  <c r="BD365" i="1"/>
  <c r="BI371" i="1"/>
  <c r="U372" i="1"/>
  <c r="T366" i="1"/>
  <c r="W365" i="1"/>
  <c r="X365" i="1" s="1"/>
  <c r="N365" i="1"/>
  <c r="O365" i="1"/>
  <c r="AI363" i="1"/>
  <c r="AJ363" i="1"/>
  <c r="AK363" i="1"/>
  <c r="AS364" i="1"/>
  <c r="AT364" i="1"/>
  <c r="AV364" i="1"/>
  <c r="AW364" i="1"/>
  <c r="AX364" i="1"/>
  <c r="AY364" i="1"/>
  <c r="BH370" i="1" s="1"/>
  <c r="AZ364" i="1"/>
  <c r="BA364" i="1"/>
  <c r="CR364" i="1"/>
  <c r="CO364" i="1"/>
  <c r="CJ364" i="1"/>
  <c r="CG364" i="1"/>
  <c r="CB364" i="1"/>
  <c r="BY364" i="1"/>
  <c r="BT364" i="1"/>
  <c r="C364" i="1" s="1"/>
  <c r="R365" i="1" s="1"/>
  <c r="BQ364" i="1"/>
  <c r="B364" i="1" s="1"/>
  <c r="V365" i="1" s="1"/>
  <c r="M364" i="1"/>
  <c r="Y364" i="1"/>
  <c r="AU364" i="1" l="1"/>
  <c r="BC364" i="1"/>
  <c r="BF377" i="1"/>
  <c r="BE370" i="1"/>
  <c r="BD364" i="1"/>
  <c r="BI370" i="1"/>
  <c r="BG370" i="1"/>
  <c r="U371" i="1"/>
  <c r="T365" i="1"/>
  <c r="S366" i="1"/>
  <c r="BB364" i="1"/>
  <c r="W364" i="1"/>
  <c r="X364" i="1" s="1"/>
  <c r="N364" i="1"/>
  <c r="S365" i="1" s="1"/>
  <c r="O364" i="1"/>
  <c r="AS363" i="1"/>
  <c r="AT363" i="1"/>
  <c r="AV363" i="1"/>
  <c r="AW363" i="1"/>
  <c r="AX363" i="1"/>
  <c r="AY363" i="1"/>
  <c r="BH369" i="1" s="1"/>
  <c r="AZ363" i="1"/>
  <c r="BA363" i="1"/>
  <c r="CR363" i="1"/>
  <c r="CO363" i="1"/>
  <c r="CJ363" i="1"/>
  <c r="CG363" i="1"/>
  <c r="CB363" i="1"/>
  <c r="BY363" i="1"/>
  <c r="BT363" i="1"/>
  <c r="C363" i="1" s="1"/>
  <c r="W363" i="1" s="1"/>
  <c r="X363" i="1" s="1"/>
  <c r="BQ363" i="1"/>
  <c r="B363" i="1" s="1"/>
  <c r="V364" i="1" s="1"/>
  <c r="M363" i="1"/>
  <c r="Y363" i="1"/>
  <c r="AI362" i="1"/>
  <c r="AJ362" i="1"/>
  <c r="AK362" i="1"/>
  <c r="BG369" i="1" l="1"/>
  <c r="BD363" i="1"/>
  <c r="BI369" i="1"/>
  <c r="BB363" i="1"/>
  <c r="AU363" i="1"/>
  <c r="BF376" i="1"/>
  <c r="BE369" i="1"/>
  <c r="BC363" i="1"/>
  <c r="R364" i="1"/>
  <c r="U370" i="1" s="1"/>
  <c r="T364" i="1"/>
  <c r="O363" i="1"/>
  <c r="N363" i="1"/>
  <c r="AS362" i="1"/>
  <c r="AT362" i="1"/>
  <c r="AV362" i="1"/>
  <c r="AW362" i="1"/>
  <c r="AX362" i="1"/>
  <c r="AY362" i="1"/>
  <c r="BH368" i="1" s="1"/>
  <c r="AZ362" i="1"/>
  <c r="BA362" i="1"/>
  <c r="CR362" i="1"/>
  <c r="CO362" i="1"/>
  <c r="CJ362" i="1"/>
  <c r="CG362" i="1"/>
  <c r="CB362" i="1"/>
  <c r="BY362" i="1"/>
  <c r="BT362" i="1"/>
  <c r="BQ362" i="1"/>
  <c r="M362" i="1"/>
  <c r="Y362" i="1"/>
  <c r="BB362" i="1" l="1"/>
  <c r="AU362" i="1"/>
  <c r="BF375" i="1"/>
  <c r="BE368" i="1"/>
  <c r="BC362" i="1"/>
  <c r="BD362" i="1"/>
  <c r="BI368" i="1"/>
  <c r="BG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S361" i="1"/>
  <c r="AT361" i="1"/>
  <c r="AV361" i="1"/>
  <c r="BB361" i="1" s="1"/>
  <c r="AW361" i="1"/>
  <c r="AX361" i="1"/>
  <c r="AY361" i="1"/>
  <c r="BH367" i="1" s="1"/>
  <c r="AZ361" i="1"/>
  <c r="BA361" i="1"/>
  <c r="CR361" i="1"/>
  <c r="CO361" i="1"/>
  <c r="CJ361" i="1"/>
  <c r="CG361" i="1"/>
  <c r="CB361" i="1"/>
  <c r="BY361" i="1"/>
  <c r="BT361" i="1"/>
  <c r="C361" i="1" s="1"/>
  <c r="R362" i="1" s="1"/>
  <c r="BQ361" i="1"/>
  <c r="B361" i="1" s="1"/>
  <c r="V362" i="1" s="1"/>
  <c r="M361" i="1"/>
  <c r="Y361" i="1"/>
  <c r="AI360" i="1"/>
  <c r="AJ360" i="1"/>
  <c r="AK360" i="1"/>
  <c r="BC361" i="1" l="1"/>
  <c r="BG367" i="1"/>
  <c r="BF374" i="1"/>
  <c r="BE367" i="1"/>
  <c r="BD361" i="1"/>
  <c r="BI367" i="1"/>
  <c r="S363" i="1"/>
  <c r="U368" i="1"/>
  <c r="T362" i="1"/>
  <c r="AU361" i="1"/>
  <c r="W361" i="1"/>
  <c r="X361" i="1" s="1"/>
  <c r="N361" i="1"/>
  <c r="O361" i="1"/>
  <c r="AS360" i="1"/>
  <c r="AT360" i="1"/>
  <c r="AU360" i="1" s="1"/>
  <c r="AV360" i="1"/>
  <c r="AW360" i="1"/>
  <c r="AX360" i="1"/>
  <c r="AY360" i="1"/>
  <c r="BH366" i="1" s="1"/>
  <c r="AZ360" i="1"/>
  <c r="BA360" i="1"/>
  <c r="CR360" i="1"/>
  <c r="CO360" i="1"/>
  <c r="CJ360" i="1"/>
  <c r="CG360" i="1"/>
  <c r="CB360" i="1"/>
  <c r="BY360" i="1"/>
  <c r="BT360" i="1"/>
  <c r="C360" i="1" s="1"/>
  <c r="BQ360" i="1"/>
  <c r="M360" i="1"/>
  <c r="Y360" i="1"/>
  <c r="B360" i="1"/>
  <c r="V361" i="1" s="1"/>
  <c r="AI359" i="1"/>
  <c r="AJ359" i="1"/>
  <c r="AK359" i="1"/>
  <c r="BG366" i="1" l="1"/>
  <c r="BC360" i="1"/>
  <c r="BD360" i="1"/>
  <c r="BI366" i="1"/>
  <c r="BB360" i="1"/>
  <c r="BF373" i="1"/>
  <c r="BE366" i="1"/>
  <c r="W360" i="1"/>
  <c r="X360" i="1" s="1"/>
  <c r="R361" i="1"/>
  <c r="U367" i="1" s="1"/>
  <c r="N360" i="1"/>
  <c r="S362" i="1"/>
  <c r="O360" i="1"/>
  <c r="AS359" i="1"/>
  <c r="AT359" i="1"/>
  <c r="AU359" i="1" s="1"/>
  <c r="AV359" i="1"/>
  <c r="AW359" i="1"/>
  <c r="AX359" i="1"/>
  <c r="AY359" i="1"/>
  <c r="BH365" i="1" s="1"/>
  <c r="AZ359" i="1"/>
  <c r="BA359" i="1"/>
  <c r="CR359" i="1"/>
  <c r="CO359" i="1"/>
  <c r="CJ359" i="1"/>
  <c r="CG359" i="1"/>
  <c r="CB359" i="1"/>
  <c r="BY359" i="1"/>
  <c r="BT359" i="1"/>
  <c r="C359" i="1" s="1"/>
  <c r="W359" i="1" s="1"/>
  <c r="X359" i="1" s="1"/>
  <c r="BQ359" i="1"/>
  <c r="B359" i="1" s="1"/>
  <c r="V360" i="1" s="1"/>
  <c r="M359" i="1"/>
  <c r="Y359" i="1"/>
  <c r="AI358" i="1"/>
  <c r="AJ358" i="1"/>
  <c r="AK358" i="1"/>
  <c r="T361" i="1" l="1"/>
  <c r="BG365" i="1"/>
  <c r="BC359" i="1"/>
  <c r="BF372" i="1"/>
  <c r="BE365" i="1"/>
  <c r="BD359" i="1"/>
  <c r="BI365" i="1"/>
  <c r="BB359" i="1"/>
  <c r="R360" i="1"/>
  <c r="S361" i="1"/>
  <c r="N359" i="1"/>
  <c r="V359" i="1"/>
  <c r="O359" i="1"/>
  <c r="AS358" i="1"/>
  <c r="AT358" i="1"/>
  <c r="AV358" i="1"/>
  <c r="BB358" i="1" s="1"/>
  <c r="AW358" i="1"/>
  <c r="AX358" i="1"/>
  <c r="AY358" i="1"/>
  <c r="BH364" i="1" s="1"/>
  <c r="AZ358" i="1"/>
  <c r="BA358" i="1"/>
  <c r="CR358" i="1"/>
  <c r="CO358" i="1"/>
  <c r="CJ358" i="1"/>
  <c r="CG358" i="1"/>
  <c r="CB358" i="1"/>
  <c r="BY358" i="1"/>
  <c r="BT358" i="1"/>
  <c r="C358" i="1" s="1"/>
  <c r="R359" i="1" s="1"/>
  <c r="BQ358" i="1"/>
  <c r="B358" i="1" s="1"/>
  <c r="M358" i="1"/>
  <c r="Y358" i="1"/>
  <c r="AI357" i="1"/>
  <c r="AJ357" i="1"/>
  <c r="AK357" i="1"/>
  <c r="BC358" i="1" l="1"/>
  <c r="AU358" i="1"/>
  <c r="BF371" i="1"/>
  <c r="BE364" i="1"/>
  <c r="BD358" i="1"/>
  <c r="BI364" i="1"/>
  <c r="BG364" i="1"/>
  <c r="U365" i="1"/>
  <c r="T359" i="1"/>
  <c r="U366" i="1"/>
  <c r="T360" i="1"/>
  <c r="S360" i="1"/>
  <c r="W358" i="1"/>
  <c r="X358" i="1" s="1"/>
  <c r="N358" i="1"/>
  <c r="S359" i="1" s="1"/>
  <c r="O358" i="1"/>
  <c r="AS357" i="1" l="1"/>
  <c r="AT357" i="1"/>
  <c r="AV357" i="1"/>
  <c r="AW357" i="1"/>
  <c r="BG363" i="1" s="1"/>
  <c r="AX357" i="1"/>
  <c r="AY357" i="1"/>
  <c r="BH363" i="1" s="1"/>
  <c r="AZ357" i="1"/>
  <c r="BA357" i="1"/>
  <c r="CR357" i="1"/>
  <c r="CO357" i="1"/>
  <c r="CJ357" i="1"/>
  <c r="CG357" i="1"/>
  <c r="CB357" i="1"/>
  <c r="BY357" i="1"/>
  <c r="BT357" i="1"/>
  <c r="C357" i="1" s="1"/>
  <c r="BQ357" i="1"/>
  <c r="B357" i="1" s="1"/>
  <c r="M357" i="1"/>
  <c r="Y357" i="1"/>
  <c r="AI356" i="1"/>
  <c r="AJ356" i="1"/>
  <c r="AK356" i="1"/>
  <c r="BB357" i="1" l="1"/>
  <c r="AU357" i="1"/>
  <c r="BF370" i="1"/>
  <c r="BE363" i="1"/>
  <c r="BD357" i="1"/>
  <c r="BI363" i="1"/>
  <c r="BC357" i="1"/>
  <c r="R358" i="1"/>
  <c r="V358" i="1"/>
  <c r="W357" i="1"/>
  <c r="X357" i="1" s="1"/>
  <c r="O357" i="1"/>
  <c r="N357" i="1"/>
  <c r="AI355" i="1"/>
  <c r="AJ355" i="1"/>
  <c r="AK355" i="1"/>
  <c r="AS356" i="1"/>
  <c r="AT356" i="1"/>
  <c r="AV356" i="1"/>
  <c r="AW356" i="1"/>
  <c r="AX356" i="1"/>
  <c r="AY356" i="1"/>
  <c r="AZ356" i="1"/>
  <c r="BA356" i="1"/>
  <c r="CR356" i="1"/>
  <c r="CO356" i="1"/>
  <c r="CJ356" i="1"/>
  <c r="CG356" i="1"/>
  <c r="BT356" i="1"/>
  <c r="C356" i="1" s="1"/>
  <c r="R357" i="1" s="1"/>
  <c r="CB356" i="1"/>
  <c r="BY356" i="1"/>
  <c r="BQ356" i="1"/>
  <c r="B356" i="1" s="1"/>
  <c r="V357" i="1" s="1"/>
  <c r="M356" i="1"/>
  <c r="Y356" i="1"/>
  <c r="BB356" i="1" l="1"/>
  <c r="BH362" i="1"/>
  <c r="AU356" i="1"/>
  <c r="BF369" i="1"/>
  <c r="BE362" i="1"/>
  <c r="BC356" i="1"/>
  <c r="BD356" i="1"/>
  <c r="BI362" i="1"/>
  <c r="BG362" i="1"/>
  <c r="U363" i="1"/>
  <c r="T357" i="1"/>
  <c r="U364" i="1"/>
  <c r="T358" i="1"/>
  <c r="S358" i="1"/>
  <c r="W356" i="1"/>
  <c r="X356" i="1" s="1"/>
  <c r="O356" i="1"/>
  <c r="N356" i="1"/>
  <c r="S357" i="1" s="1"/>
  <c r="AS355" i="1"/>
  <c r="AT355" i="1"/>
  <c r="AV355" i="1"/>
  <c r="AW355" i="1"/>
  <c r="AX355" i="1"/>
  <c r="AY355" i="1"/>
  <c r="AZ355" i="1"/>
  <c r="BA355" i="1"/>
  <c r="CR355" i="1"/>
  <c r="CO355" i="1"/>
  <c r="CJ355" i="1"/>
  <c r="CG355" i="1"/>
  <c r="BT355" i="1"/>
  <c r="C355" i="1" s="1"/>
  <c r="R356" i="1" s="1"/>
  <c r="CB355" i="1"/>
  <c r="BY355" i="1"/>
  <c r="BQ355" i="1"/>
  <c r="B355" i="1" s="1"/>
  <c r="V356" i="1" s="1"/>
  <c r="M355" i="1"/>
  <c r="Y355" i="1"/>
  <c r="BH361" i="1" l="1"/>
  <c r="AU355" i="1"/>
  <c r="BC355" i="1"/>
  <c r="BG361" i="1"/>
  <c r="BD355" i="1"/>
  <c r="BI361" i="1"/>
  <c r="BB355" i="1"/>
  <c r="BF368" i="1"/>
  <c r="BE361" i="1"/>
  <c r="U362" i="1"/>
  <c r="T356" i="1"/>
  <c r="W355" i="1"/>
  <c r="X355" i="1" s="1"/>
  <c r="N355" i="1"/>
  <c r="S356" i="1" s="1"/>
  <c r="O355" i="1"/>
  <c r="AI354" i="1"/>
  <c r="AJ354" i="1"/>
  <c r="AK354" i="1"/>
  <c r="AS354" i="1" l="1"/>
  <c r="AT354" i="1"/>
  <c r="AV354" i="1"/>
  <c r="AW354" i="1"/>
  <c r="AX354" i="1"/>
  <c r="AY354" i="1"/>
  <c r="BH360" i="1" s="1"/>
  <c r="AZ354" i="1"/>
  <c r="BA354" i="1"/>
  <c r="CR354" i="1"/>
  <c r="CO354" i="1"/>
  <c r="CJ354" i="1"/>
  <c r="CG354" i="1"/>
  <c r="BT354" i="1"/>
  <c r="CB354" i="1"/>
  <c r="BY354" i="1"/>
  <c r="BQ354" i="1"/>
  <c r="B354" i="1" s="1"/>
  <c r="V355" i="1" s="1"/>
  <c r="M354" i="1"/>
  <c r="Y354" i="1"/>
  <c r="C354" i="1"/>
  <c r="AU354" i="1" l="1"/>
  <c r="BB354" i="1"/>
  <c r="BC354" i="1"/>
  <c r="BF367" i="1"/>
  <c r="BE360" i="1"/>
  <c r="BD354" i="1"/>
  <c r="BI360" i="1"/>
  <c r="BG360" i="1"/>
  <c r="R355" i="1"/>
  <c r="W354" i="1"/>
  <c r="X354" i="1" s="1"/>
  <c r="O354" i="1"/>
  <c r="N354" i="1"/>
  <c r="Z352" i="1"/>
  <c r="Z353" i="1"/>
  <c r="AI353" i="1" s="1"/>
  <c r="Z351" i="1"/>
  <c r="AI351" i="1"/>
  <c r="T355" i="1" l="1"/>
  <c r="U361" i="1"/>
  <c r="S355" i="1"/>
  <c r="AS353" i="1"/>
  <c r="AT353" i="1"/>
  <c r="AV353" i="1"/>
  <c r="AW353" i="1"/>
  <c r="BG359" i="1" s="1"/>
  <c r="AX353" i="1"/>
  <c r="AY353" i="1"/>
  <c r="AZ353" i="1"/>
  <c r="BA353" i="1"/>
  <c r="CR353" i="1"/>
  <c r="CO353" i="1"/>
  <c r="CJ353" i="1"/>
  <c r="CG353" i="1"/>
  <c r="CB353" i="1"/>
  <c r="BY353" i="1"/>
  <c r="BT353" i="1"/>
  <c r="BQ353" i="1"/>
  <c r="B353" i="1" s="1"/>
  <c r="V354" i="1" s="1"/>
  <c r="AI352" i="1"/>
  <c r="M353" i="1"/>
  <c r="Y353" i="1"/>
  <c r="C353" i="1"/>
  <c r="BH359" i="1" l="1"/>
  <c r="AU353" i="1"/>
  <c r="BD353" i="1"/>
  <c r="BI359" i="1"/>
  <c r="BC353" i="1"/>
  <c r="BF366" i="1"/>
  <c r="BE359" i="1"/>
  <c r="R354" i="1"/>
  <c r="BB353" i="1"/>
  <c r="W353" i="1"/>
  <c r="X353" i="1" s="1"/>
  <c r="N353" i="1"/>
  <c r="O353" i="1"/>
  <c r="AS352" i="1"/>
  <c r="AT352" i="1"/>
  <c r="AV352" i="1"/>
  <c r="AW352" i="1"/>
  <c r="BG358" i="1" s="1"/>
  <c r="AX352" i="1"/>
  <c r="AY352" i="1"/>
  <c r="AZ352" i="1"/>
  <c r="BA352" i="1"/>
  <c r="CR352" i="1"/>
  <c r="AB353" i="1" s="1"/>
  <c r="AK353" i="1" s="1"/>
  <c r="CO352" i="1"/>
  <c r="CJ352" i="1"/>
  <c r="AA353" i="1" s="1"/>
  <c r="AJ353" i="1" s="1"/>
  <c r="CG352" i="1"/>
  <c r="CB352" i="1"/>
  <c r="BY352" i="1"/>
  <c r="BT352" i="1"/>
  <c r="C352" i="1" s="1"/>
  <c r="R353" i="1" s="1"/>
  <c r="BQ352" i="1"/>
  <c r="B352" i="1" s="1"/>
  <c r="V353" i="1" s="1"/>
  <c r="M352" i="1"/>
  <c r="Y352" i="1"/>
  <c r="BH358" i="1" l="1"/>
  <c r="BB352" i="1"/>
  <c r="AU352" i="1"/>
  <c r="BF365" i="1"/>
  <c r="BE358" i="1"/>
  <c r="BD352" i="1"/>
  <c r="BI358" i="1"/>
  <c r="U359" i="1"/>
  <c r="BC352" i="1"/>
  <c r="S354" i="1"/>
  <c r="U360" i="1"/>
  <c r="T354" i="1"/>
  <c r="T353" i="1"/>
  <c r="W352" i="1"/>
  <c r="X352" i="1" s="1"/>
  <c r="O352" i="1"/>
  <c r="N352" i="1"/>
  <c r="AI350" i="1"/>
  <c r="AJ350" i="1"/>
  <c r="AK350" i="1"/>
  <c r="AS351" i="1"/>
  <c r="AT351" i="1"/>
  <c r="AV351" i="1"/>
  <c r="AW351" i="1"/>
  <c r="AX351" i="1"/>
  <c r="AY351" i="1"/>
  <c r="AZ351" i="1"/>
  <c r="BA351" i="1"/>
  <c r="CR351" i="1"/>
  <c r="AB352" i="1" s="1"/>
  <c r="AK352" i="1" s="1"/>
  <c r="CO351" i="1"/>
  <c r="CJ351" i="1"/>
  <c r="AA352" i="1" s="1"/>
  <c r="AJ352" i="1" s="1"/>
  <c r="CG351" i="1"/>
  <c r="CB351" i="1"/>
  <c r="BY351" i="1"/>
  <c r="BT351" i="1"/>
  <c r="BQ351" i="1"/>
  <c r="B351" i="1" s="1"/>
  <c r="V352" i="1" s="1"/>
  <c r="M351" i="1"/>
  <c r="Y351" i="1"/>
  <c r="C351" i="1"/>
  <c r="W351" i="1" s="1"/>
  <c r="X351" i="1" s="1"/>
  <c r="BB351" i="1" l="1"/>
  <c r="BC351" i="1"/>
  <c r="BH357" i="1"/>
  <c r="BF364" i="1"/>
  <c r="BE357" i="1"/>
  <c r="BD351" i="1"/>
  <c r="BI357" i="1"/>
  <c r="BG357" i="1"/>
  <c r="R352" i="1"/>
  <c r="U358" i="1" s="1"/>
  <c r="S353" i="1"/>
  <c r="T352" i="1"/>
  <c r="AU351" i="1"/>
  <c r="N351" i="1"/>
  <c r="S352" i="1" s="1"/>
  <c r="O351" i="1"/>
  <c r="AS350" i="1"/>
  <c r="AT350" i="1"/>
  <c r="AV350" i="1"/>
  <c r="AW350" i="1"/>
  <c r="BG356" i="1" s="1"/>
  <c r="AX350" i="1"/>
  <c r="AY350" i="1"/>
  <c r="BC350" i="1" s="1"/>
  <c r="AZ350" i="1"/>
  <c r="BA350" i="1"/>
  <c r="CR350" i="1"/>
  <c r="AB351" i="1" s="1"/>
  <c r="AK351" i="1" s="1"/>
  <c r="CO350" i="1"/>
  <c r="CJ350" i="1"/>
  <c r="AA351" i="1" s="1"/>
  <c r="AJ351" i="1" s="1"/>
  <c r="CG350" i="1"/>
  <c r="CB350" i="1"/>
  <c r="BY350" i="1"/>
  <c r="BT350" i="1"/>
  <c r="C350" i="1" s="1"/>
  <c r="BQ350" i="1"/>
  <c r="B350" i="1" s="1"/>
  <c r="M350" i="1"/>
  <c r="Y350" i="1"/>
  <c r="BB350" i="1" l="1"/>
  <c r="BD350" i="1"/>
  <c r="BI356" i="1"/>
  <c r="BH356" i="1"/>
  <c r="AU350" i="1"/>
  <c r="BF363" i="1"/>
  <c r="BE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S349" i="1"/>
  <c r="AT349" i="1"/>
  <c r="AV349" i="1"/>
  <c r="AW349" i="1"/>
  <c r="BG355" i="1" s="1"/>
  <c r="AX349" i="1"/>
  <c r="AY349" i="1"/>
  <c r="BC349" i="1" s="1"/>
  <c r="AZ349" i="1"/>
  <c r="BA349" i="1"/>
  <c r="CR349" i="1"/>
  <c r="CO349" i="1"/>
  <c r="CJ349" i="1"/>
  <c r="CG349" i="1"/>
  <c r="CB349" i="1"/>
  <c r="BY349" i="1"/>
  <c r="BT349" i="1"/>
  <c r="C349" i="1" s="1"/>
  <c r="R350" i="1" s="1"/>
  <c r="BQ349" i="1"/>
  <c r="B349" i="1" s="1"/>
  <c r="M349" i="1"/>
  <c r="Y349" i="1"/>
  <c r="AI348" i="1"/>
  <c r="AJ348" i="1"/>
  <c r="AK348" i="1"/>
  <c r="BD349" i="1" l="1"/>
  <c r="BI355" i="1"/>
  <c r="BB349" i="1"/>
  <c r="BF362" i="1"/>
  <c r="BE355" i="1"/>
  <c r="BH355" i="1"/>
  <c r="AU349" i="1"/>
  <c r="V350" i="1"/>
  <c r="T350" i="1" s="1"/>
  <c r="W349" i="1"/>
  <c r="X349" i="1" s="1"/>
  <c r="O349" i="1"/>
  <c r="N349" i="1"/>
  <c r="AS348" i="1"/>
  <c r="AT348" i="1"/>
  <c r="AV348" i="1"/>
  <c r="AW348" i="1"/>
  <c r="AX348" i="1"/>
  <c r="AY348" i="1"/>
  <c r="AZ348" i="1"/>
  <c r="BA348" i="1"/>
  <c r="CR348" i="1"/>
  <c r="CO348" i="1"/>
  <c r="CJ348" i="1"/>
  <c r="CG348" i="1"/>
  <c r="CB348" i="1"/>
  <c r="BY348" i="1"/>
  <c r="BT348" i="1"/>
  <c r="C348" i="1" s="1"/>
  <c r="W348" i="1" s="1"/>
  <c r="X348" i="1" s="1"/>
  <c r="BQ348" i="1"/>
  <c r="B348" i="1" s="1"/>
  <c r="V349" i="1" s="1"/>
  <c r="M348" i="1"/>
  <c r="Y348" i="1"/>
  <c r="AI347" i="1"/>
  <c r="AJ347" i="1"/>
  <c r="AK347" i="1"/>
  <c r="BB348" i="1" l="1"/>
  <c r="BH354" i="1"/>
  <c r="AU348" i="1"/>
  <c r="BF361" i="1"/>
  <c r="BE354" i="1"/>
  <c r="R349" i="1"/>
  <c r="U355" i="1" s="1"/>
  <c r="BC348" i="1"/>
  <c r="BD348" i="1"/>
  <c r="BI354" i="1"/>
  <c r="BG354" i="1"/>
  <c r="S350" i="1"/>
  <c r="U356" i="1"/>
  <c r="N348" i="1"/>
  <c r="S349" i="1" s="1"/>
  <c r="O348" i="1"/>
  <c r="AS347" i="1"/>
  <c r="AT347" i="1"/>
  <c r="AV347" i="1"/>
  <c r="AW347" i="1"/>
  <c r="AX347" i="1"/>
  <c r="AY347" i="1"/>
  <c r="AZ347" i="1"/>
  <c r="BA347" i="1"/>
  <c r="CR347" i="1"/>
  <c r="CO347" i="1"/>
  <c r="CJ347" i="1"/>
  <c r="CG347" i="1"/>
  <c r="BY347" i="1"/>
  <c r="CB347" i="1"/>
  <c r="BT347" i="1"/>
  <c r="C347" i="1" s="1"/>
  <c r="BQ347" i="1"/>
  <c r="B347" i="1" s="1"/>
  <c r="M347" i="1"/>
  <c r="Y347" i="1"/>
  <c r="AI346" i="1"/>
  <c r="AJ346" i="1"/>
  <c r="AK346" i="1"/>
  <c r="BC347" i="1" l="1"/>
  <c r="BG353" i="1"/>
  <c r="BD347" i="1"/>
  <c r="BI353" i="1"/>
  <c r="BB347" i="1"/>
  <c r="T349" i="1"/>
  <c r="BH353" i="1"/>
  <c r="AU347" i="1"/>
  <c r="BF360" i="1"/>
  <c r="BE353" i="1"/>
  <c r="R348" i="1"/>
  <c r="O347" i="1"/>
  <c r="N347" i="1"/>
  <c r="S348" i="1" s="1"/>
  <c r="V348" i="1"/>
  <c r="W347" i="1"/>
  <c r="X347" i="1" s="1"/>
  <c r="AS346" i="1"/>
  <c r="AT346" i="1"/>
  <c r="AV346" i="1"/>
  <c r="AW346" i="1"/>
  <c r="BG352" i="1" s="1"/>
  <c r="AX346" i="1"/>
  <c r="BC346" i="1" s="1"/>
  <c r="AY346" i="1"/>
  <c r="AZ346" i="1"/>
  <c r="BA346" i="1"/>
  <c r="CR346" i="1"/>
  <c r="CO346" i="1"/>
  <c r="CJ346" i="1"/>
  <c r="CG346" i="1"/>
  <c r="CB346" i="1"/>
  <c r="BY346" i="1"/>
  <c r="BT346" i="1"/>
  <c r="C346" i="1" s="1"/>
  <c r="BQ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F359" i="1" l="1"/>
  <c r="BE352" i="1"/>
  <c r="BD346" i="1"/>
  <c r="BI352" i="1"/>
  <c r="BB346" i="1"/>
  <c r="BH352" i="1"/>
  <c r="AU346" i="1"/>
  <c r="W346" i="1"/>
  <c r="X346" i="1" s="1"/>
  <c r="R347" i="1"/>
  <c r="U354" i="1"/>
  <c r="T348" i="1"/>
  <c r="N346" i="1"/>
  <c r="S347" i="1" s="1"/>
  <c r="O346" i="1"/>
  <c r="AS345" i="1"/>
  <c r="AT345" i="1"/>
  <c r="AU345" i="1"/>
  <c r="AV345" i="1"/>
  <c r="AW345" i="1"/>
  <c r="BG351" i="1" s="1"/>
  <c r="AX345" i="1"/>
  <c r="AY345" i="1"/>
  <c r="BH351" i="1" s="1"/>
  <c r="AZ345" i="1"/>
  <c r="BA345" i="1"/>
  <c r="CR345" i="1"/>
  <c r="CO345" i="1"/>
  <c r="CJ345" i="1"/>
  <c r="CG345" i="1"/>
  <c r="CB345" i="1"/>
  <c r="BY345" i="1"/>
  <c r="BT345" i="1"/>
  <c r="BQ345" i="1"/>
  <c r="B345" i="1" s="1"/>
  <c r="V346" i="1" s="1"/>
  <c r="Y345" i="1"/>
  <c r="M345" i="1"/>
  <c r="C345" i="1"/>
  <c r="W345" i="1" s="1"/>
  <c r="X345" i="1" s="1"/>
  <c r="BC345" i="1" l="1"/>
  <c r="BF358" i="1"/>
  <c r="BE351" i="1"/>
  <c r="BD345" i="1"/>
  <c r="BI351" i="1"/>
  <c r="BB345" i="1"/>
  <c r="U353" i="1"/>
  <c r="T347" i="1"/>
  <c r="R346" i="1"/>
  <c r="O345" i="1"/>
  <c r="N345" i="1"/>
  <c r="U352" i="1" l="1"/>
  <c r="T346" i="1"/>
  <c r="S346" i="1"/>
  <c r="AS344" i="1"/>
  <c r="AT344" i="1"/>
  <c r="AV344" i="1"/>
  <c r="AW344" i="1"/>
  <c r="BG350" i="1" s="1"/>
  <c r="AX344" i="1"/>
  <c r="AY344" i="1"/>
  <c r="AZ344" i="1"/>
  <c r="BA344" i="1"/>
  <c r="BQ344" i="1"/>
  <c r="B344" i="1" s="1"/>
  <c r="V345" i="1" s="1"/>
  <c r="BT344" i="1"/>
  <c r="C344" i="1" s="1"/>
  <c r="R345" i="1" s="1"/>
  <c r="BY344" i="1"/>
  <c r="CB344" i="1"/>
  <c r="CG344" i="1"/>
  <c r="CJ344" i="1"/>
  <c r="CO344" i="1"/>
  <c r="CR344" i="1"/>
  <c r="M344" i="1"/>
  <c r="Y344" i="1"/>
  <c r="BB344" i="1" l="1"/>
  <c r="N344" i="1"/>
  <c r="S345" i="1" s="1"/>
  <c r="U351" i="1"/>
  <c r="BH350" i="1"/>
  <c r="O344" i="1"/>
  <c r="AU344" i="1"/>
  <c r="BF357" i="1"/>
  <c r="BE350" i="1"/>
  <c r="BC344" i="1"/>
  <c r="W344" i="1"/>
  <c r="X344" i="1" s="1"/>
  <c r="BD344" i="1"/>
  <c r="BI350" i="1"/>
  <c r="T345" i="1"/>
  <c r="AS343" i="1"/>
  <c r="AT343" i="1"/>
  <c r="AU343" i="1"/>
  <c r="AV343" i="1"/>
  <c r="AW343" i="1"/>
  <c r="AX343" i="1"/>
  <c r="AY343" i="1"/>
  <c r="AZ343" i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BG349" i="1" l="1"/>
  <c r="BC343" i="1"/>
  <c r="BH349" i="1"/>
  <c r="BF356" i="1"/>
  <c r="BE349" i="1"/>
  <c r="BD343" i="1"/>
  <c r="BI349" i="1"/>
  <c r="R344" i="1"/>
  <c r="BB343" i="1"/>
  <c r="W343" i="1"/>
  <c r="X343" i="1" s="1"/>
  <c r="N343" i="1"/>
  <c r="O343" i="1"/>
  <c r="AS342" i="1"/>
  <c r="AT342" i="1"/>
  <c r="AV342" i="1"/>
  <c r="AW342" i="1"/>
  <c r="BG348" i="1" s="1"/>
  <c r="AX342" i="1"/>
  <c r="AY342" i="1"/>
  <c r="AZ342" i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H348" i="1" l="1"/>
  <c r="BD342" i="1"/>
  <c r="BI348" i="1"/>
  <c r="T344" i="1"/>
  <c r="U350" i="1"/>
  <c r="BB342" i="1"/>
  <c r="AU342" i="1"/>
  <c r="BF355" i="1"/>
  <c r="BE348" i="1"/>
  <c r="BC342" i="1"/>
  <c r="R343" i="1"/>
  <c r="W342" i="1"/>
  <c r="X342" i="1" s="1"/>
  <c r="S344" i="1"/>
  <c r="N342" i="1"/>
  <c r="S343" i="1" s="1"/>
  <c r="O342" i="1"/>
  <c r="AS341" i="1"/>
  <c r="AU341" i="1" s="1"/>
  <c r="AT341" i="1"/>
  <c r="AV341" i="1"/>
  <c r="AW341" i="1"/>
  <c r="BG347" i="1" s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H347" i="1" l="1"/>
  <c r="T343" i="1"/>
  <c r="U349" i="1"/>
  <c r="BD341" i="1"/>
  <c r="BI347" i="1"/>
  <c r="BF354" i="1"/>
  <c r="BE347" i="1"/>
  <c r="BC341" i="1"/>
  <c r="N341" i="1"/>
  <c r="S342" i="1" s="1"/>
  <c r="V341" i="1"/>
  <c r="V342" i="1"/>
  <c r="R342" i="1"/>
  <c r="U348" i="1" s="1"/>
  <c r="O341" i="1"/>
  <c r="W341" i="1"/>
  <c r="X341" i="1" s="1"/>
  <c r="R341" i="1"/>
  <c r="BB341" i="1"/>
  <c r="AS340" i="1"/>
  <c r="AT340" i="1"/>
  <c r="AV340" i="1"/>
  <c r="AW340" i="1"/>
  <c r="BG346" i="1" s="1"/>
  <c r="AX340" i="1"/>
  <c r="AY340" i="1"/>
  <c r="BH346" i="1" s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BI346" i="1"/>
  <c r="U347" i="1"/>
  <c r="U346" i="1"/>
  <c r="BF353" i="1"/>
  <c r="BE346" i="1"/>
  <c r="T341" i="1"/>
  <c r="T342" i="1"/>
  <c r="BC340" i="1"/>
  <c r="BB340" i="1"/>
  <c r="AU340" i="1"/>
  <c r="T340" i="1"/>
  <c r="S341" i="1"/>
  <c r="AS339" i="1"/>
  <c r="AT339" i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H345" i="1" l="1"/>
  <c r="U345" i="1"/>
  <c r="BG345" i="1"/>
  <c r="AU339" i="1"/>
  <c r="BF352" i="1"/>
  <c r="BE345" i="1"/>
  <c r="BD339" i="1"/>
  <c r="BI345" i="1"/>
  <c r="BC339" i="1"/>
  <c r="T339" i="1"/>
  <c r="BB339" i="1"/>
  <c r="S340" i="1"/>
  <c r="AI338" i="1"/>
  <c r="AJ338" i="1"/>
  <c r="AK338" i="1"/>
  <c r="AS338" i="1" l="1"/>
  <c r="AT338" i="1"/>
  <c r="AV338" i="1"/>
  <c r="AW338" i="1"/>
  <c r="BG344" i="1" s="1"/>
  <c r="AX338" i="1"/>
  <c r="AY338" i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B338" i="1" l="1"/>
  <c r="BF351" i="1"/>
  <c r="BE344" i="1"/>
  <c r="BC338" i="1"/>
  <c r="BH344" i="1"/>
  <c r="AU338" i="1"/>
  <c r="BD338" i="1"/>
  <c r="BI344" i="1"/>
  <c r="T338" i="1"/>
  <c r="U344" i="1"/>
  <c r="AS337" i="1"/>
  <c r="AT337" i="1"/>
  <c r="BF350" i="1" s="1"/>
  <c r="AV337" i="1"/>
  <c r="AW337" i="1"/>
  <c r="BG343" i="1" s="1"/>
  <c r="AX337" i="1"/>
  <c r="AY337" i="1"/>
  <c r="AZ337" i="1"/>
  <c r="BA337" i="1"/>
  <c r="M337" i="1"/>
  <c r="N337" i="1"/>
  <c r="O337" i="1"/>
  <c r="R337" i="1"/>
  <c r="V337" i="1"/>
  <c r="W337" i="1"/>
  <c r="X337" i="1" s="1"/>
  <c r="Y337" i="1"/>
  <c r="AI336" i="1"/>
  <c r="AJ336" i="1"/>
  <c r="AK336" i="1"/>
  <c r="AU337" i="1" l="1"/>
  <c r="BI343" i="1"/>
  <c r="BD337" i="1"/>
  <c r="BH343" i="1"/>
  <c r="BB337" i="1"/>
  <c r="T337" i="1"/>
  <c r="U343" i="1"/>
  <c r="BC337" i="1"/>
  <c r="BE343" i="1"/>
  <c r="S338" i="1"/>
  <c r="AS336" i="1"/>
  <c r="AT336" i="1"/>
  <c r="BF349" i="1" s="1"/>
  <c r="AV336" i="1"/>
  <c r="AW336" i="1"/>
  <c r="BG342" i="1" s="1"/>
  <c r="AX336" i="1"/>
  <c r="AY336" i="1"/>
  <c r="AZ336" i="1"/>
  <c r="BA336" i="1"/>
  <c r="M336" i="1"/>
  <c r="N336" i="1"/>
  <c r="O336" i="1"/>
  <c r="R336" i="1"/>
  <c r="V336" i="1"/>
  <c r="W336" i="1"/>
  <c r="X336" i="1" s="1"/>
  <c r="Y336" i="1"/>
  <c r="AI335" i="1"/>
  <c r="AJ335" i="1"/>
  <c r="AK335" i="1"/>
  <c r="BI342" i="1" l="1"/>
  <c r="BD336" i="1"/>
  <c r="BB336" i="1"/>
  <c r="AU336" i="1"/>
  <c r="BE342" i="1"/>
  <c r="S337" i="1"/>
  <c r="BC336" i="1"/>
  <c r="BH342" i="1"/>
  <c r="T336" i="1"/>
  <c r="U342" i="1"/>
  <c r="AI334" i="1"/>
  <c r="AJ334" i="1"/>
  <c r="AK334" i="1"/>
  <c r="AI333" i="1"/>
  <c r="AJ333" i="1"/>
  <c r="AK333" i="1"/>
  <c r="AS335" i="1"/>
  <c r="AT335" i="1"/>
  <c r="BF348" i="1" s="1"/>
  <c r="AV335" i="1"/>
  <c r="AW335" i="1"/>
  <c r="BG341" i="1" s="1"/>
  <c r="AX335" i="1"/>
  <c r="AY335" i="1"/>
  <c r="AZ335" i="1"/>
  <c r="BA335" i="1"/>
  <c r="M335" i="1"/>
  <c r="N335" i="1"/>
  <c r="O335" i="1"/>
  <c r="R335" i="1"/>
  <c r="V335" i="1"/>
  <c r="W335" i="1"/>
  <c r="X335" i="1" s="1"/>
  <c r="Y335" i="1"/>
  <c r="BI341" i="1" l="1"/>
  <c r="BD335" i="1"/>
  <c r="BH341" i="1"/>
  <c r="T335" i="1"/>
  <c r="U341" i="1"/>
  <c r="AU335" i="1"/>
  <c r="BE341" i="1"/>
  <c r="BB335" i="1"/>
  <c r="BC335" i="1"/>
  <c r="S336" i="1"/>
  <c r="AS334" i="1"/>
  <c r="AT334" i="1"/>
  <c r="BF347" i="1" s="1"/>
  <c r="AV334" i="1"/>
  <c r="AW334" i="1"/>
  <c r="AX334" i="1"/>
  <c r="AY334" i="1"/>
  <c r="AZ334" i="1"/>
  <c r="BA334" i="1"/>
  <c r="BD334" i="1" s="1"/>
  <c r="M334" i="1"/>
  <c r="N334" i="1"/>
  <c r="O334" i="1"/>
  <c r="R334" i="1"/>
  <c r="V334" i="1"/>
  <c r="W334" i="1"/>
  <c r="X334" i="1" s="1"/>
  <c r="Y334" i="1"/>
  <c r="T334" i="1" l="1"/>
  <c r="U340" i="1"/>
  <c r="BH340" i="1"/>
  <c r="BC334" i="1"/>
  <c r="AU334" i="1"/>
  <c r="BE340" i="1"/>
  <c r="BI340" i="1"/>
  <c r="BB334" i="1"/>
  <c r="BG340" i="1"/>
  <c r="S335" i="1"/>
  <c r="AS333" i="1"/>
  <c r="AT333" i="1"/>
  <c r="BF346" i="1" s="1"/>
  <c r="AV333" i="1"/>
  <c r="AW333" i="1"/>
  <c r="BG339" i="1" s="1"/>
  <c r="AX333" i="1"/>
  <c r="AY333" i="1"/>
  <c r="AZ333" i="1"/>
  <c r="BA333" i="1"/>
  <c r="M333" i="1"/>
  <c r="N333" i="1"/>
  <c r="S334" i="1" s="1"/>
  <c r="O333" i="1"/>
  <c r="R333" i="1"/>
  <c r="V333" i="1"/>
  <c r="W333" i="1"/>
  <c r="X333" i="1" s="1"/>
  <c r="Y333" i="1"/>
  <c r="BI339" i="1" l="1"/>
  <c r="BD333" i="1"/>
  <c r="BC333" i="1"/>
  <c r="BB333" i="1"/>
  <c r="T333" i="1"/>
  <c r="U339" i="1"/>
  <c r="BH339" i="1"/>
  <c r="AU333" i="1"/>
  <c r="BE339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A332" i="1"/>
  <c r="M332" i="1"/>
  <c r="N332" i="1"/>
  <c r="S333" i="1" s="1"/>
  <c r="O332" i="1"/>
  <c r="R332" i="1"/>
  <c r="V332" i="1"/>
  <c r="W332" i="1"/>
  <c r="X332" i="1" s="1"/>
  <c r="Y332" i="1"/>
  <c r="BF345" i="1" l="1"/>
  <c r="BI338" i="1"/>
  <c r="BD332" i="1"/>
  <c r="AU332" i="1"/>
  <c r="BE338" i="1"/>
  <c r="T332" i="1"/>
  <c r="U338" i="1"/>
  <c r="BB332" i="1"/>
  <c r="BC332" i="1"/>
  <c r="AI331" i="1"/>
  <c r="AJ331" i="1"/>
  <c r="AK331" i="1"/>
  <c r="AS331" i="1" l="1"/>
  <c r="AT331" i="1"/>
  <c r="BF344" i="1" s="1"/>
  <c r="AV331" i="1"/>
  <c r="AW331" i="1"/>
  <c r="AX331" i="1"/>
  <c r="AY331" i="1"/>
  <c r="AZ331" i="1"/>
  <c r="BA331" i="1"/>
  <c r="BD331" i="1" s="1"/>
  <c r="M331" i="1"/>
  <c r="N331" i="1"/>
  <c r="S332" i="1" s="1"/>
  <c r="O331" i="1"/>
  <c r="R331" i="1"/>
  <c r="V331" i="1"/>
  <c r="W331" i="1"/>
  <c r="X331" i="1" s="1"/>
  <c r="Y331" i="1"/>
  <c r="BB331" i="1" l="1"/>
  <c r="AU331" i="1"/>
  <c r="BC331" i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A330" i="1"/>
  <c r="M330" i="1"/>
  <c r="N330" i="1"/>
  <c r="S331" i="1" s="1"/>
  <c r="O330" i="1"/>
  <c r="R330" i="1"/>
  <c r="V330" i="1"/>
  <c r="W330" i="1"/>
  <c r="X330" i="1" s="1"/>
  <c r="Y330" i="1"/>
  <c r="BD330" i="1" l="1"/>
  <c r="T330" i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D329" i="1" l="1"/>
  <c r="BC329" i="1"/>
  <c r="BH335" i="1"/>
  <c r="BF342" i="1"/>
  <c r="BE335" i="1"/>
  <c r="T329" i="1"/>
  <c r="U335" i="1"/>
  <c r="BI335" i="1"/>
  <c r="BG335" i="1"/>
  <c r="BB329" i="1"/>
  <c r="AS328" i="1"/>
  <c r="AT328" i="1"/>
  <c r="AU328" i="1" s="1"/>
  <c r="AV328" i="1"/>
  <c r="AW328" i="1"/>
  <c r="BG334" i="1" s="1"/>
  <c r="AX328" i="1"/>
  <c r="AY328" i="1"/>
  <c r="AZ328" i="1"/>
  <c r="BA328" i="1"/>
  <c r="M328" i="1"/>
  <c r="N328" i="1"/>
  <c r="O328" i="1"/>
  <c r="R328" i="1"/>
  <c r="V328" i="1"/>
  <c r="W328" i="1"/>
  <c r="X328" i="1" s="1"/>
  <c r="Y328" i="1"/>
  <c r="AI327" i="1"/>
  <c r="AJ327" i="1"/>
  <c r="AK327" i="1"/>
  <c r="BI334" i="1" l="1"/>
  <c r="BD328" i="1"/>
  <c r="BF341" i="1"/>
  <c r="BE334" i="1"/>
  <c r="U334" i="1"/>
  <c r="BC328" i="1"/>
  <c r="BH334" i="1"/>
  <c r="BB328" i="1"/>
  <c r="S329" i="1"/>
  <c r="T328" i="1"/>
  <c r="AS327" i="1"/>
  <c r="AT327" i="1"/>
  <c r="AV327" i="1"/>
  <c r="AW327" i="1"/>
  <c r="AX327" i="1"/>
  <c r="AY327" i="1"/>
  <c r="AZ327" i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BD327" i="1" l="1"/>
  <c r="AU327" i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M326" i="1"/>
  <c r="N326" i="1"/>
  <c r="S327" i="1" s="1"/>
  <c r="O326" i="1"/>
  <c r="R326" i="1"/>
  <c r="V326" i="1"/>
  <c r="W326" i="1"/>
  <c r="X326" i="1" s="1"/>
  <c r="Y326" i="1"/>
  <c r="BI332" i="1" l="1"/>
  <c r="BD326" i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A325" i="1"/>
  <c r="BD325" i="1" s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D324" i="1" l="1"/>
  <c r="BE330" i="1"/>
  <c r="BF337" i="1"/>
  <c r="BB324" i="1"/>
  <c r="BI330" i="1"/>
  <c r="BG330" i="1"/>
  <c r="S325" i="1"/>
  <c r="T324" i="1"/>
  <c r="U330" i="1"/>
  <c r="BC324" i="1"/>
  <c r="AS323" i="1"/>
  <c r="AT323" i="1"/>
  <c r="BF336" i="1" s="1"/>
  <c r="AV323" i="1"/>
  <c r="AW323" i="1"/>
  <c r="AX323" i="1"/>
  <c r="AY323" i="1"/>
  <c r="BH329" i="1" s="1"/>
  <c r="AZ323" i="1"/>
  <c r="BA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29" i="1" l="1"/>
  <c r="BI329" i="1"/>
  <c r="BD323" i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A322" i="1"/>
  <c r="M322" i="1"/>
  <c r="N322" i="1"/>
  <c r="S323" i="1" s="1"/>
  <c r="O322" i="1"/>
  <c r="R322" i="1"/>
  <c r="V322" i="1"/>
  <c r="W322" i="1"/>
  <c r="X322" i="1" s="1"/>
  <c r="Y322" i="1"/>
  <c r="BD322" i="1" l="1"/>
  <c r="AU322" i="1"/>
  <c r="BE328" i="1"/>
  <c r="BC322" i="1"/>
  <c r="T322" i="1"/>
  <c r="U328" i="1"/>
  <c r="BI328" i="1"/>
  <c r="BB322" i="1"/>
  <c r="BG328" i="1"/>
  <c r="AS321" i="1"/>
  <c r="AT321" i="1"/>
  <c r="AV321" i="1"/>
  <c r="AW321" i="1"/>
  <c r="AX321" i="1"/>
  <c r="AY321" i="1"/>
  <c r="AZ321" i="1"/>
  <c r="BA321" i="1"/>
  <c r="M321" i="1"/>
  <c r="N321" i="1"/>
  <c r="S322" i="1" s="1"/>
  <c r="O321" i="1"/>
  <c r="R321" i="1"/>
  <c r="V321" i="1"/>
  <c r="W321" i="1"/>
  <c r="X321" i="1" s="1"/>
  <c r="Y321" i="1"/>
  <c r="BG327" i="1" l="1"/>
  <c r="BI327" i="1"/>
  <c r="BD321" i="1"/>
  <c r="AU321" i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A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I326" i="1" l="1"/>
  <c r="BD320" i="1"/>
  <c r="T320" i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AZ319" i="1"/>
  <c r="BA319" i="1"/>
  <c r="M319" i="1"/>
  <c r="N319" i="1"/>
  <c r="O319" i="1"/>
  <c r="R319" i="1"/>
  <c r="V319" i="1"/>
  <c r="W319" i="1"/>
  <c r="X319" i="1" s="1"/>
  <c r="Y319" i="1"/>
  <c r="BC319" i="1" l="1"/>
  <c r="BI325" i="1"/>
  <c r="BD319" i="1"/>
  <c r="BE325" i="1"/>
  <c r="BF332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BD318" i="1" s="1"/>
  <c r="M318" i="1"/>
  <c r="N318" i="1"/>
  <c r="S319" i="1" s="1"/>
  <c r="O318" i="1"/>
  <c r="R318" i="1"/>
  <c r="V318" i="1"/>
  <c r="W318" i="1"/>
  <c r="X318" i="1" s="1"/>
  <c r="Y318" i="1"/>
  <c r="AU318" i="1" l="1"/>
  <c r="BB318" i="1"/>
  <c r="BC318" i="1"/>
  <c r="BF331" i="1"/>
  <c r="BE324" i="1"/>
  <c r="T318" i="1"/>
  <c r="U324" i="1"/>
  <c r="BI324" i="1"/>
  <c r="BG324" i="1"/>
  <c r="AI317" i="1"/>
  <c r="AJ317" i="1"/>
  <c r="AK317" i="1"/>
  <c r="AS317" i="1" l="1"/>
  <c r="AT317" i="1"/>
  <c r="AV317" i="1"/>
  <c r="AW317" i="1"/>
  <c r="AX317" i="1"/>
  <c r="AY317" i="1"/>
  <c r="BH323" i="1" s="1"/>
  <c r="AZ317" i="1"/>
  <c r="BA317" i="1"/>
  <c r="BD317" i="1" s="1"/>
  <c r="M317" i="1"/>
  <c r="N317" i="1"/>
  <c r="S318" i="1" s="1"/>
  <c r="O317" i="1"/>
  <c r="R317" i="1"/>
  <c r="V317" i="1"/>
  <c r="W317" i="1"/>
  <c r="X317" i="1" s="1"/>
  <c r="Y317" i="1"/>
  <c r="AU317" i="1" l="1"/>
  <c r="U323" i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A316" i="1"/>
  <c r="M316" i="1"/>
  <c r="N316" i="1"/>
  <c r="O316" i="1"/>
  <c r="R316" i="1"/>
  <c r="V316" i="1"/>
  <c r="W316" i="1"/>
  <c r="X316" i="1"/>
  <c r="Y316" i="1"/>
  <c r="AI315" i="1"/>
  <c r="AJ315" i="1"/>
  <c r="AK315" i="1"/>
  <c r="BI322" i="1" l="1"/>
  <c r="BD316" i="1"/>
  <c r="BB316" i="1"/>
  <c r="BG322" i="1"/>
  <c r="AU316" i="1"/>
  <c r="BF329" i="1"/>
  <c r="BE322" i="1"/>
  <c r="T316" i="1"/>
  <c r="U322" i="1"/>
  <c r="S317" i="1"/>
  <c r="BC316" i="1"/>
  <c r="AS315" i="1"/>
  <c r="AT315" i="1"/>
  <c r="AV315" i="1"/>
  <c r="AW315" i="1"/>
  <c r="AX315" i="1"/>
  <c r="AY315" i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H321" i="1"/>
  <c r="BB315" i="1"/>
  <c r="BC315" i="1"/>
  <c r="BF328" i="1"/>
  <c r="BE321" i="1"/>
  <c r="T315" i="1"/>
  <c r="U321" i="1"/>
  <c r="BI321" i="1"/>
  <c r="BG321" i="1"/>
  <c r="AU315" i="1"/>
  <c r="AS314" i="1"/>
  <c r="AT314" i="1"/>
  <c r="AV314" i="1"/>
  <c r="AW314" i="1"/>
  <c r="AX314" i="1"/>
  <c r="AY314" i="1"/>
  <c r="AZ314" i="1"/>
  <c r="BA314" i="1"/>
  <c r="M314" i="1"/>
  <c r="N314" i="1"/>
  <c r="S315" i="1" s="1"/>
  <c r="O314" i="1"/>
  <c r="R314" i="1"/>
  <c r="V314" i="1"/>
  <c r="W314" i="1"/>
  <c r="X314" i="1" s="1"/>
  <c r="Y314" i="1"/>
  <c r="AU314" i="1" l="1"/>
  <c r="BD314" i="1"/>
  <c r="BH320" i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D313" i="1" l="1"/>
  <c r="BC313" i="1"/>
  <c r="BH319" i="1"/>
  <c r="BF326" i="1"/>
  <c r="BE319" i="1"/>
  <c r="U319" i="1"/>
  <c r="S314" i="1"/>
  <c r="BI319" i="1"/>
  <c r="BG319" i="1"/>
  <c r="T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D312" i="1" l="1"/>
  <c r="BI318" i="1"/>
  <c r="BG318" i="1"/>
  <c r="BC312" i="1"/>
  <c r="BF325" i="1"/>
  <c r="BE318" i="1"/>
  <c r="T312" i="1"/>
  <c r="U318" i="1"/>
  <c r="AS311" i="1"/>
  <c r="AT311" i="1"/>
  <c r="AV311" i="1"/>
  <c r="AW311" i="1"/>
  <c r="AX311" i="1"/>
  <c r="AY311" i="1"/>
  <c r="BH317" i="1" s="1"/>
  <c r="AZ311" i="1"/>
  <c r="BA311" i="1"/>
  <c r="BD311" i="1" s="1"/>
  <c r="M311" i="1"/>
  <c r="N311" i="1"/>
  <c r="O311" i="1"/>
  <c r="R311" i="1"/>
  <c r="V311" i="1"/>
  <c r="W311" i="1"/>
  <c r="X311" i="1" s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AS310" i="1"/>
  <c r="AT310" i="1"/>
  <c r="AV310" i="1"/>
  <c r="AW310" i="1"/>
  <c r="AX310" i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B310" i="1"/>
  <c r="BC310" i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M309" i="1"/>
  <c r="N309" i="1"/>
  <c r="O309" i="1"/>
  <c r="R309" i="1"/>
  <c r="V309" i="1"/>
  <c r="W309" i="1"/>
  <c r="X309" i="1" s="1"/>
  <c r="Y309" i="1"/>
  <c r="AI308" i="1"/>
  <c r="AJ308" i="1"/>
  <c r="AK308" i="1"/>
  <c r="BI315" i="1" l="1"/>
  <c r="BD309" i="1"/>
  <c r="BC309" i="1"/>
  <c r="T309" i="1"/>
  <c r="U315" i="1"/>
  <c r="BB309" i="1"/>
  <c r="BG315" i="1"/>
  <c r="BH315" i="1"/>
  <c r="AU309" i="1"/>
  <c r="BF322" i="1"/>
  <c r="BE315" i="1"/>
  <c r="S310" i="1"/>
  <c r="AS308" i="1"/>
  <c r="AT308" i="1"/>
  <c r="AV308" i="1"/>
  <c r="AW308" i="1"/>
  <c r="BG314" i="1" s="1"/>
  <c r="AX308" i="1"/>
  <c r="AY308" i="1"/>
  <c r="AZ308" i="1"/>
  <c r="BA308" i="1"/>
  <c r="M308" i="1"/>
  <c r="N308" i="1"/>
  <c r="O308" i="1"/>
  <c r="R308" i="1"/>
  <c r="V308" i="1"/>
  <c r="W308" i="1"/>
  <c r="X308" i="1" s="1"/>
  <c r="Y308" i="1"/>
  <c r="AI307" i="1"/>
  <c r="AJ307" i="1"/>
  <c r="AK307" i="1"/>
  <c r="BC308" i="1" l="1"/>
  <c r="BI314" i="1"/>
  <c r="BD308" i="1"/>
  <c r="AU308" i="1"/>
  <c r="BH314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I313" i="1" l="1"/>
  <c r="BD307" i="1"/>
  <c r="BH313" i="1"/>
  <c r="BB307" i="1"/>
  <c r="BC307" i="1"/>
  <c r="AU307" i="1"/>
  <c r="BF320" i="1"/>
  <c r="BE313" i="1"/>
  <c r="U313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D306" i="1" l="1"/>
  <c r="BI312" i="1"/>
  <c r="BG312" i="1"/>
  <c r="AU306" i="1"/>
  <c r="BF319" i="1"/>
  <c r="BE312" i="1"/>
  <c r="T306" i="1"/>
  <c r="U312" i="1"/>
  <c r="BC306" i="1"/>
  <c r="S307" i="1"/>
  <c r="BB306" i="1"/>
  <c r="AS305" i="1"/>
  <c r="AT305" i="1"/>
  <c r="AV305" i="1"/>
  <c r="AW305" i="1"/>
  <c r="AX305" i="1"/>
  <c r="AY305" i="1"/>
  <c r="AZ305" i="1"/>
  <c r="BA305" i="1"/>
  <c r="BD305" i="1" s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AS304" i="1"/>
  <c r="AT304" i="1"/>
  <c r="AV304" i="1"/>
  <c r="AW304" i="1"/>
  <c r="BG310" i="1" s="1"/>
  <c r="AX304" i="1"/>
  <c r="AY304" i="1"/>
  <c r="AZ304" i="1"/>
  <c r="BA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I310" i="1" l="1"/>
  <c r="BD304" i="1"/>
  <c r="BH310" i="1"/>
  <c r="AU304" i="1"/>
  <c r="BF317" i="1"/>
  <c r="BE310" i="1"/>
  <c r="U310" i="1"/>
  <c r="BB304" i="1"/>
  <c r="BC304" i="1"/>
  <c r="T304" i="1"/>
  <c r="AS303" i="1"/>
  <c r="AT303" i="1"/>
  <c r="AU303" i="1" s="1"/>
  <c r="AV303" i="1"/>
  <c r="AW303" i="1"/>
  <c r="AX303" i="1"/>
  <c r="AY303" i="1"/>
  <c r="AZ303" i="1"/>
  <c r="BA303" i="1"/>
  <c r="M303" i="1"/>
  <c r="N303" i="1"/>
  <c r="O303" i="1"/>
  <c r="R303" i="1"/>
  <c r="V303" i="1"/>
  <c r="W303" i="1"/>
  <c r="X303" i="1" s="1"/>
  <c r="Y303" i="1"/>
  <c r="BG309" i="1" l="1"/>
  <c r="BI309" i="1"/>
  <c r="BD303" i="1"/>
  <c r="BC303" i="1"/>
  <c r="BH309" i="1"/>
  <c r="BF316" i="1"/>
  <c r="BE309" i="1"/>
  <c r="U309" i="1"/>
  <c r="BB303" i="1"/>
  <c r="T303" i="1"/>
  <c r="S304" i="1"/>
  <c r="AI302" i="1"/>
  <c r="AJ302" i="1"/>
  <c r="AK302" i="1"/>
  <c r="AS302" i="1" l="1"/>
  <c r="AT302" i="1"/>
  <c r="AV302" i="1"/>
  <c r="AW302" i="1"/>
  <c r="AX302" i="1"/>
  <c r="AY302" i="1"/>
  <c r="AZ302" i="1"/>
  <c r="BA302" i="1"/>
  <c r="M302" i="1"/>
  <c r="N302" i="1"/>
  <c r="O302" i="1"/>
  <c r="R302" i="1"/>
  <c r="V302" i="1"/>
  <c r="W302" i="1"/>
  <c r="X302" i="1" s="1"/>
  <c r="Y302" i="1"/>
  <c r="BH308" i="1" l="1"/>
  <c r="BI308" i="1"/>
  <c r="BD302" i="1"/>
  <c r="BF315" i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AV301" i="1"/>
  <c r="AW301" i="1"/>
  <c r="BG307" i="1" s="1"/>
  <c r="AX301" i="1"/>
  <c r="AY301" i="1"/>
  <c r="AZ301" i="1"/>
  <c r="BA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H307" i="1" l="1"/>
  <c r="BF314" i="1"/>
  <c r="BI307" i="1"/>
  <c r="BD301" i="1"/>
  <c r="BC301" i="1"/>
  <c r="BB301" i="1"/>
  <c r="AU301" i="1"/>
  <c r="BE307" i="1"/>
  <c r="T301" i="1"/>
  <c r="U307" i="1"/>
  <c r="AS300" i="1"/>
  <c r="AT300" i="1"/>
  <c r="AV300" i="1"/>
  <c r="AW300" i="1"/>
  <c r="BG306" i="1" s="1"/>
  <c r="AX300" i="1"/>
  <c r="AY300" i="1"/>
  <c r="AZ300" i="1"/>
  <c r="BA300" i="1"/>
  <c r="M300" i="1"/>
  <c r="N300" i="1"/>
  <c r="O300" i="1"/>
  <c r="R300" i="1"/>
  <c r="V300" i="1"/>
  <c r="W300" i="1"/>
  <c r="X300" i="1" s="1"/>
  <c r="Y300" i="1"/>
  <c r="AI299" i="1"/>
  <c r="AJ299" i="1"/>
  <c r="AK299" i="1"/>
  <c r="BF313" i="1" l="1"/>
  <c r="BI306" i="1"/>
  <c r="BD300" i="1"/>
  <c r="BC300" i="1"/>
  <c r="T300" i="1"/>
  <c r="U306" i="1"/>
  <c r="S301" i="1"/>
  <c r="BB300" i="1"/>
  <c r="BH306" i="1"/>
  <c r="AU300" i="1"/>
  <c r="BE306" i="1"/>
  <c r="AS299" i="1"/>
  <c r="AT299" i="1"/>
  <c r="AV299" i="1"/>
  <c r="AW299" i="1"/>
  <c r="AX299" i="1"/>
  <c r="AY299" i="1"/>
  <c r="AZ299" i="1"/>
  <c r="BA299" i="1"/>
  <c r="M299" i="1"/>
  <c r="N299" i="1"/>
  <c r="S300" i="1" s="1"/>
  <c r="O299" i="1"/>
  <c r="R299" i="1"/>
  <c r="V299" i="1"/>
  <c r="W299" i="1"/>
  <c r="X299" i="1" s="1"/>
  <c r="Y299" i="1"/>
  <c r="BC299" i="1" l="1"/>
  <c r="BF312" i="1"/>
  <c r="BG305" i="1"/>
  <c r="BI305" i="1"/>
  <c r="BD299" i="1"/>
  <c r="U305" i="1"/>
  <c r="T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BD298" i="1" s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H304" i="1"/>
  <c r="AU298" i="1"/>
  <c r="T298" i="1"/>
  <c r="U304" i="1"/>
  <c r="BI304" i="1"/>
  <c r="BG304" i="1"/>
  <c r="AS297" i="1"/>
  <c r="AT297" i="1"/>
  <c r="AV297" i="1"/>
  <c r="AW297" i="1"/>
  <c r="AX297" i="1"/>
  <c r="AY297" i="1"/>
  <c r="AZ297" i="1"/>
  <c r="BA297" i="1"/>
  <c r="M297" i="1"/>
  <c r="N297" i="1"/>
  <c r="O297" i="1"/>
  <c r="R297" i="1"/>
  <c r="V297" i="1"/>
  <c r="W297" i="1"/>
  <c r="X297" i="1" s="1"/>
  <c r="Y297" i="1"/>
  <c r="AI296" i="1"/>
  <c r="AJ296" i="1"/>
  <c r="AK296" i="1"/>
  <c r="BG303" i="1" l="1"/>
  <c r="BC297" i="1"/>
  <c r="BI303" i="1"/>
  <c r="BD297" i="1"/>
  <c r="BF310" i="1"/>
  <c r="T297" i="1"/>
  <c r="U303" i="1"/>
  <c r="BB297" i="1"/>
  <c r="BH303" i="1"/>
  <c r="BE303" i="1"/>
  <c r="S298" i="1"/>
  <c r="AU297" i="1"/>
  <c r="AS296" i="1"/>
  <c r="AT296" i="1"/>
  <c r="AV296" i="1"/>
  <c r="AW296" i="1"/>
  <c r="AX296" i="1"/>
  <c r="AY296" i="1"/>
  <c r="AZ296" i="1"/>
  <c r="BA296" i="1"/>
  <c r="BD296" i="1" s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C296" i="1" l="1"/>
  <c r="AU296" i="1"/>
  <c r="BB296" i="1"/>
  <c r="BH302" i="1"/>
  <c r="BE302" i="1"/>
  <c r="BF309" i="1"/>
  <c r="T296" i="1"/>
  <c r="U302" i="1"/>
  <c r="BI302" i="1"/>
  <c r="BG302" i="1"/>
  <c r="AS295" i="1"/>
  <c r="AT295" i="1"/>
  <c r="AV295" i="1"/>
  <c r="AW295" i="1"/>
  <c r="BG301" i="1" s="1"/>
  <c r="AX295" i="1"/>
  <c r="AY295" i="1"/>
  <c r="AZ295" i="1"/>
  <c r="BA295" i="1"/>
  <c r="M295" i="1"/>
  <c r="N295" i="1"/>
  <c r="O295" i="1"/>
  <c r="R295" i="1"/>
  <c r="V295" i="1"/>
  <c r="W295" i="1"/>
  <c r="X295" i="1" s="1"/>
  <c r="Y295" i="1"/>
  <c r="BI301" i="1" l="1"/>
  <c r="BD295" i="1"/>
  <c r="BC295" i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AX294" i="1"/>
  <c r="AY294" i="1"/>
  <c r="AZ294" i="1"/>
  <c r="BA294" i="1"/>
  <c r="M294" i="1"/>
  <c r="N294" i="1"/>
  <c r="O294" i="1"/>
  <c r="R294" i="1"/>
  <c r="V294" i="1"/>
  <c r="W294" i="1"/>
  <c r="X294" i="1" s="1"/>
  <c r="Y294" i="1"/>
  <c r="BG300" i="1" l="1"/>
  <c r="BI300" i="1"/>
  <c r="BD294" i="1"/>
  <c r="BH300" i="1"/>
  <c r="BB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AZ293" i="1"/>
  <c r="BA293" i="1"/>
  <c r="M293" i="1"/>
  <c r="N293" i="1"/>
  <c r="S294" i="1" s="1"/>
  <c r="O293" i="1"/>
  <c r="R293" i="1"/>
  <c r="V293" i="1"/>
  <c r="W293" i="1"/>
  <c r="X293" i="1" s="1"/>
  <c r="Y293" i="1"/>
  <c r="BH299" i="1" l="1"/>
  <c r="BI299" i="1"/>
  <c r="BD293" i="1"/>
  <c r="BB293" i="1"/>
  <c r="BG299" i="1"/>
  <c r="T293" i="1"/>
  <c r="U299" i="1"/>
  <c r="AU293" i="1"/>
  <c r="BF306" i="1"/>
  <c r="BE299" i="1"/>
  <c r="BC293" i="1"/>
  <c r="AS292" i="1"/>
  <c r="AT292" i="1"/>
  <c r="AV292" i="1"/>
  <c r="AW292" i="1"/>
  <c r="AX292" i="1"/>
  <c r="AY292" i="1"/>
  <c r="AZ292" i="1"/>
  <c r="BA292" i="1"/>
  <c r="M292" i="1"/>
  <c r="N292" i="1"/>
  <c r="S293" i="1" s="1"/>
  <c r="O292" i="1"/>
  <c r="R292" i="1"/>
  <c r="V292" i="1"/>
  <c r="W292" i="1"/>
  <c r="X292" i="1" s="1"/>
  <c r="Y292" i="1"/>
  <c r="BG298" i="1" l="1"/>
  <c r="BI298" i="1"/>
  <c r="BD292" i="1"/>
  <c r="BC292" i="1"/>
  <c r="BB292" i="1"/>
  <c r="T292" i="1"/>
  <c r="U298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A291" i="1"/>
  <c r="BD291" i="1" s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AI289" i="1"/>
  <c r="AJ289" i="1"/>
  <c r="AK289" i="1"/>
  <c r="M290" i="1"/>
  <c r="N290" i="1"/>
  <c r="O290" i="1"/>
  <c r="R290" i="1"/>
  <c r="V290" i="1"/>
  <c r="W290" i="1"/>
  <c r="X290" i="1" s="1"/>
  <c r="Y290" i="1"/>
  <c r="BI296" i="1" l="1"/>
  <c r="BD290" i="1"/>
  <c r="BH296" i="1"/>
  <c r="T290" i="1"/>
  <c r="U296" i="1"/>
  <c r="BB290" i="1"/>
  <c r="AU290" i="1"/>
  <c r="BF303" i="1"/>
  <c r="BE296" i="1"/>
  <c r="S291" i="1"/>
  <c r="BC290" i="1"/>
  <c r="AS289" i="1"/>
  <c r="AT289" i="1"/>
  <c r="AV289" i="1"/>
  <c r="AW289" i="1"/>
  <c r="AX289" i="1"/>
  <c r="AY289" i="1"/>
  <c r="AZ289" i="1"/>
  <c r="BA289" i="1"/>
  <c r="BD289" i="1" s="1"/>
  <c r="M289" i="1"/>
  <c r="N289" i="1"/>
  <c r="O289" i="1"/>
  <c r="R289" i="1"/>
  <c r="V289" i="1"/>
  <c r="W289" i="1"/>
  <c r="X289" i="1" s="1"/>
  <c r="Y289" i="1"/>
  <c r="AI288" i="1"/>
  <c r="AJ288" i="1"/>
  <c r="AK288" i="1"/>
  <c r="BH295" i="1" l="1"/>
  <c r="BB289" i="1"/>
  <c r="S290" i="1"/>
  <c r="AU289" i="1"/>
  <c r="BF302" i="1"/>
  <c r="BE295" i="1"/>
  <c r="BC289" i="1"/>
  <c r="T289" i="1"/>
  <c r="U295" i="1"/>
  <c r="BI295" i="1"/>
  <c r="BG295" i="1"/>
  <c r="AS288" i="1"/>
  <c r="AT288" i="1"/>
  <c r="AV288" i="1"/>
  <c r="AW288" i="1"/>
  <c r="BG294" i="1" s="1"/>
  <c r="AX288" i="1"/>
  <c r="AY288" i="1"/>
  <c r="AZ288" i="1"/>
  <c r="BA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U288" i="1" l="1"/>
  <c r="BI294" i="1"/>
  <c r="BD288" i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A287" i="1"/>
  <c r="BD287" i="1" s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I292" i="1" l="1"/>
  <c r="BD286" i="1"/>
  <c r="BB286" i="1"/>
  <c r="BG292" i="1"/>
  <c r="T286" i="1"/>
  <c r="U292" i="1"/>
  <c r="BH292" i="1"/>
  <c r="AU286" i="1"/>
  <c r="BF299" i="1"/>
  <c r="BE292" i="1"/>
  <c r="BC286" i="1"/>
  <c r="AS285" i="1"/>
  <c r="AT285" i="1"/>
  <c r="AV285" i="1"/>
  <c r="AW285" i="1"/>
  <c r="AX285" i="1"/>
  <c r="AY285" i="1"/>
  <c r="AZ285" i="1"/>
  <c r="BA285" i="1"/>
  <c r="M285" i="1"/>
  <c r="N285" i="1"/>
  <c r="S286" i="1" s="1"/>
  <c r="O285" i="1"/>
  <c r="R285" i="1"/>
  <c r="V285" i="1"/>
  <c r="W285" i="1"/>
  <c r="X285" i="1" s="1"/>
  <c r="Y285" i="1"/>
  <c r="BD285" i="1" l="1"/>
  <c r="BH291" i="1"/>
  <c r="AU285" i="1"/>
  <c r="BF298" i="1"/>
  <c r="BE291" i="1"/>
  <c r="BC285" i="1"/>
  <c r="T285" i="1"/>
  <c r="U291" i="1"/>
  <c r="BI291" i="1"/>
  <c r="BG291" i="1"/>
  <c r="BB285" i="1"/>
  <c r="AS284" i="1"/>
  <c r="AT284" i="1"/>
  <c r="AV284" i="1"/>
  <c r="AW284" i="1"/>
  <c r="AX284" i="1"/>
  <c r="AY284" i="1"/>
  <c r="AZ284" i="1"/>
  <c r="BA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G290" i="1" l="1"/>
  <c r="BH290" i="1"/>
  <c r="AU284" i="1"/>
  <c r="BI290" i="1"/>
  <c r="BD284" i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M282" i="1"/>
  <c r="N282" i="1"/>
  <c r="O282" i="1"/>
  <c r="R282" i="1"/>
  <c r="V282" i="1"/>
  <c r="W282" i="1"/>
  <c r="X282" i="1" s="1"/>
  <c r="Y282" i="1"/>
  <c r="AI281" i="1"/>
  <c r="AJ281" i="1"/>
  <c r="AK281" i="1"/>
  <c r="BI289" i="1" l="1"/>
  <c r="BD283" i="1"/>
  <c r="BI288" i="1"/>
  <c r="BD282" i="1"/>
  <c r="BG289" i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AZ281" i="1"/>
  <c r="BA281" i="1"/>
  <c r="M281" i="1"/>
  <c r="N281" i="1"/>
  <c r="S282" i="1" s="1"/>
  <c r="O281" i="1"/>
  <c r="R281" i="1"/>
  <c r="V281" i="1"/>
  <c r="W281" i="1"/>
  <c r="X281" i="1" s="1"/>
  <c r="Y281" i="1"/>
  <c r="BD281" i="1" l="1"/>
  <c r="BH287" i="1"/>
  <c r="BI287" i="1"/>
  <c r="BF294" i="1"/>
  <c r="BE287" i="1"/>
  <c r="U287" i="1"/>
  <c r="BC281" i="1"/>
  <c r="BB281" i="1"/>
  <c r="BG287" i="1"/>
  <c r="T281" i="1"/>
  <c r="AU281" i="1"/>
  <c r="AI280" i="1"/>
  <c r="AJ280" i="1"/>
  <c r="AK280" i="1"/>
  <c r="AS280" i="1" l="1"/>
  <c r="AT280" i="1"/>
  <c r="AV280" i="1"/>
  <c r="AW280" i="1"/>
  <c r="AX280" i="1"/>
  <c r="AY280" i="1"/>
  <c r="AZ280" i="1"/>
  <c r="BA280" i="1"/>
  <c r="BD280" i="1" s="1"/>
  <c r="M280" i="1"/>
  <c r="N280" i="1"/>
  <c r="S281" i="1" s="1"/>
  <c r="O280" i="1"/>
  <c r="R280" i="1"/>
  <c r="V280" i="1"/>
  <c r="W280" i="1"/>
  <c r="X280" i="1" s="1"/>
  <c r="Y280" i="1"/>
  <c r="AU280" i="1" l="1"/>
  <c r="BB280" i="1"/>
  <c r="BC280" i="1"/>
  <c r="BH286" i="1"/>
  <c r="BF293" i="1"/>
  <c r="BE286" i="1"/>
  <c r="U286" i="1"/>
  <c r="BI286" i="1"/>
  <c r="BG286" i="1"/>
  <c r="T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M279" i="1"/>
  <c r="N279" i="1"/>
  <c r="O279" i="1"/>
  <c r="R279" i="1"/>
  <c r="V279" i="1"/>
  <c r="W279" i="1"/>
  <c r="X279" i="1" s="1"/>
  <c r="Y279" i="1"/>
  <c r="BI285" i="1" l="1"/>
  <c r="BD279" i="1"/>
  <c r="AU279" i="1"/>
  <c r="BF292" i="1"/>
  <c r="BE285" i="1"/>
  <c r="U285" i="1"/>
  <c r="BB279" i="1"/>
  <c r="BG285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BD278" i="1" s="1"/>
  <c r="M278" i="1"/>
  <c r="N278" i="1"/>
  <c r="S279" i="1" s="1"/>
  <c r="O278" i="1"/>
  <c r="R278" i="1"/>
  <c r="V278" i="1"/>
  <c r="W278" i="1"/>
  <c r="X278" i="1" s="1"/>
  <c r="Y278" i="1"/>
  <c r="BI284" i="1" l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M276" i="1"/>
  <c r="N276" i="1"/>
  <c r="O276" i="1"/>
  <c r="R276" i="1"/>
  <c r="V276" i="1"/>
  <c r="W276" i="1"/>
  <c r="X276" i="1" s="1"/>
  <c r="Y276" i="1"/>
  <c r="BI282" i="1" l="1"/>
  <c r="BD276" i="1"/>
  <c r="BH282" i="1"/>
  <c r="AU276" i="1"/>
  <c r="BF289" i="1"/>
  <c r="BE282" i="1"/>
  <c r="U282" i="1"/>
  <c r="BC276" i="1"/>
  <c r="T276" i="1"/>
  <c r="S277" i="1"/>
  <c r="BB276" i="1"/>
  <c r="AI274" i="1"/>
  <c r="AJ274" i="1"/>
  <c r="AK274" i="1"/>
  <c r="AI275" i="1"/>
  <c r="AJ275" i="1"/>
  <c r="AK275" i="1"/>
  <c r="AS275" i="1" l="1"/>
  <c r="AT275" i="1"/>
  <c r="AV275" i="1"/>
  <c r="AW275" i="1"/>
  <c r="AX275" i="1"/>
  <c r="AY275" i="1"/>
  <c r="BH281" i="1" s="1"/>
  <c r="AZ275" i="1"/>
  <c r="BA275" i="1"/>
  <c r="Y275" i="1"/>
  <c r="M275" i="1"/>
  <c r="N275" i="1"/>
  <c r="S276" i="1" s="1"/>
  <c r="O275" i="1"/>
  <c r="R275" i="1"/>
  <c r="V275" i="1"/>
  <c r="W275" i="1"/>
  <c r="X275" i="1" s="1"/>
  <c r="BF288" i="1" l="1"/>
  <c r="BI281" i="1"/>
  <c r="BD275" i="1"/>
  <c r="BB275" i="1"/>
  <c r="BG281" i="1"/>
  <c r="AU275" i="1"/>
  <c r="BE281" i="1"/>
  <c r="T275" i="1"/>
  <c r="U281" i="1"/>
  <c r="BC275" i="1"/>
  <c r="AS274" i="1"/>
  <c r="AT274" i="1"/>
  <c r="BF287" i="1" s="1"/>
  <c r="AV274" i="1"/>
  <c r="AW274" i="1"/>
  <c r="AX274" i="1"/>
  <c r="AY274" i="1"/>
  <c r="AZ274" i="1"/>
  <c r="BA274" i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G280" i="1" l="1"/>
  <c r="BI280" i="1"/>
  <c r="BD274" i="1"/>
  <c r="BC274" i="1"/>
  <c r="T274" i="1"/>
  <c r="U280" i="1"/>
  <c r="BH280" i="1"/>
  <c r="AU274" i="1"/>
  <c r="BE280" i="1"/>
  <c r="BB274" i="1"/>
  <c r="AT273" i="1"/>
  <c r="BF286" i="1" s="1"/>
  <c r="AV273" i="1"/>
  <c r="AW273" i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B273" i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D272" i="1" l="1"/>
  <c r="BI278" i="1"/>
  <c r="BG278" i="1"/>
  <c r="BH278" i="1"/>
  <c r="BF285" i="1"/>
  <c r="BC272" i="1"/>
  <c r="AU272" i="1"/>
  <c r="BE278" i="1"/>
  <c r="BB272" i="1"/>
  <c r="BM262" i="1"/>
  <c r="AS513" i="1" s="1"/>
  <c r="AU513" i="1" s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AZ513" i="1" s="1"/>
  <c r="BD513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06" i="1" l="1"/>
  <c r="BD506" i="1" s="1"/>
  <c r="AZ510" i="1"/>
  <c r="BD510" i="1" s="1"/>
  <c r="AS506" i="1"/>
  <c r="AU506" i="1" s="1"/>
  <c r="AS510" i="1"/>
  <c r="AU510" i="1" s="1"/>
  <c r="AZ502" i="1"/>
  <c r="BD502" i="1" s="1"/>
  <c r="AZ504" i="1"/>
  <c r="BD504" i="1" s="1"/>
  <c r="AS502" i="1"/>
  <c r="AU502" i="1" s="1"/>
  <c r="AS504" i="1"/>
  <c r="AU504" i="1" s="1"/>
  <c r="AZ481" i="1"/>
  <c r="AZ493" i="1"/>
  <c r="BD493" i="1" s="1"/>
  <c r="AZ495" i="1"/>
  <c r="BD495" i="1" s="1"/>
  <c r="AZ496" i="1"/>
  <c r="BD496" i="1" s="1"/>
  <c r="AZ500" i="1"/>
  <c r="BD500" i="1" s="1"/>
  <c r="AS493" i="1"/>
  <c r="AU493" i="1" s="1"/>
  <c r="AS496" i="1"/>
  <c r="AU496" i="1" s="1"/>
  <c r="AS481" i="1"/>
  <c r="AS495" i="1"/>
  <c r="AU495" i="1" s="1"/>
  <c r="AS500" i="1"/>
  <c r="AU500" i="1" s="1"/>
  <c r="U278" i="1"/>
  <c r="T272" i="1"/>
  <c r="AS271" i="1"/>
  <c r="AT271" i="1"/>
  <c r="BF284" i="1" s="1"/>
  <c r="AV271" i="1"/>
  <c r="AW271" i="1"/>
  <c r="AX271" i="1"/>
  <c r="AY271" i="1"/>
  <c r="BH277" i="1" s="1"/>
  <c r="AZ271" i="1"/>
  <c r="BA271" i="1"/>
  <c r="M271" i="1"/>
  <c r="N271" i="1"/>
  <c r="O271" i="1"/>
  <c r="R271" i="1"/>
  <c r="V271" i="1"/>
  <c r="W271" i="1"/>
  <c r="X271" i="1" s="1"/>
  <c r="Y271" i="1"/>
  <c r="AI270" i="1"/>
  <c r="AJ270" i="1"/>
  <c r="AK270" i="1"/>
  <c r="AU481" i="1" l="1"/>
  <c r="BE481" i="1"/>
  <c r="BF481" i="1"/>
  <c r="BD481" i="1"/>
  <c r="BI481" i="1"/>
  <c r="BI277" i="1"/>
  <c r="BD271" i="1"/>
  <c r="BG277" i="1"/>
  <c r="U277" i="1"/>
  <c r="AU271" i="1"/>
  <c r="BE277" i="1"/>
  <c r="BC271" i="1"/>
  <c r="BB271" i="1"/>
  <c r="S272" i="1"/>
  <c r="T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BD267" i="1" s="1"/>
  <c r="AV268" i="1"/>
  <c r="AW268" i="1"/>
  <c r="AX268" i="1"/>
  <c r="AY268" i="1"/>
  <c r="AZ268" i="1"/>
  <c r="BA268" i="1"/>
  <c r="BD268" i="1" s="1"/>
  <c r="AV269" i="1"/>
  <c r="AW269" i="1"/>
  <c r="AX269" i="1"/>
  <c r="AY269" i="1"/>
  <c r="AZ269" i="1"/>
  <c r="BA269" i="1"/>
  <c r="BD269" i="1" s="1"/>
  <c r="AV270" i="1"/>
  <c r="AW270" i="1"/>
  <c r="AX270" i="1"/>
  <c r="AY270" i="1"/>
  <c r="AZ270" i="1"/>
  <c r="BA270" i="1"/>
  <c r="BD270" i="1" s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D266" i="1" l="1"/>
  <c r="BD265" i="1"/>
  <c r="BI276" i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C270" i="1"/>
  <c r="BH276" i="1"/>
  <c r="BI275" i="1"/>
  <c r="BB269" i="1"/>
  <c r="BG275" i="1"/>
  <c r="BC268" i="1"/>
  <c r="BH274" i="1"/>
  <c r="BI270" i="1"/>
  <c r="BI273" i="1"/>
  <c r="BB267" i="1"/>
  <c r="BG273" i="1"/>
  <c r="BH272" i="1"/>
  <c r="BE269" i="1"/>
  <c r="BI272" i="1"/>
  <c r="AU269" i="1"/>
  <c r="BE275" i="1"/>
  <c r="BI271" i="1"/>
  <c r="BE268" i="1"/>
  <c r="BE265" i="1"/>
  <c r="BE270" i="1"/>
  <c r="BI269" i="1"/>
  <c r="BI268" i="1"/>
  <c r="BI267" i="1"/>
  <c r="BI266" i="1"/>
  <c r="BI265" i="1"/>
  <c r="BG271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L1" i="1"/>
  <c r="AY513" i="1" s="1"/>
  <c r="BC513" i="1" s="1"/>
  <c r="CG1" i="1"/>
  <c r="CD1" i="1"/>
  <c r="CJ1" i="1"/>
  <c r="CC1" i="1"/>
  <c r="BY1" i="1"/>
  <c r="BV1" i="1"/>
  <c r="AW513" i="1" s="1"/>
  <c r="CB1" i="1"/>
  <c r="BU1" i="1"/>
  <c r="AV513" i="1" s="1"/>
  <c r="CK1" i="1"/>
  <c r="AX513" i="1" s="1"/>
  <c r="AI269" i="1"/>
  <c r="AJ269" i="1"/>
  <c r="AK269" i="1"/>
  <c r="BB513" i="1" l="1"/>
  <c r="AY506" i="1"/>
  <c r="AY510" i="1"/>
  <c r="AW506" i="1"/>
  <c r="AW510" i="1"/>
  <c r="AV506" i="1"/>
  <c r="AV510" i="1"/>
  <c r="AX506" i="1"/>
  <c r="BC506" i="1" s="1"/>
  <c r="AX510" i="1"/>
  <c r="AY502" i="1"/>
  <c r="AY504" i="1"/>
  <c r="AX502" i="1"/>
  <c r="BC502" i="1" s="1"/>
  <c r="AX504" i="1"/>
  <c r="BC504" i="1" s="1"/>
  <c r="AV502" i="1"/>
  <c r="AV504" i="1"/>
  <c r="AW502" i="1"/>
  <c r="AW504" i="1"/>
  <c r="BB504" i="1" s="1"/>
  <c r="AX493" i="1"/>
  <c r="AX496" i="1"/>
  <c r="AX500" i="1"/>
  <c r="AX481" i="1"/>
  <c r="AX495" i="1"/>
  <c r="AV500" i="1"/>
  <c r="AV481" i="1"/>
  <c r="AV493" i="1"/>
  <c r="AV495" i="1"/>
  <c r="AV496" i="1"/>
  <c r="AY493" i="1"/>
  <c r="BC493" i="1" s="1"/>
  <c r="AY500" i="1"/>
  <c r="AY481" i="1"/>
  <c r="AY495" i="1"/>
  <c r="BC495" i="1" s="1"/>
  <c r="AY496" i="1"/>
  <c r="AW481" i="1"/>
  <c r="AW493" i="1"/>
  <c r="AW495" i="1"/>
  <c r="BB495" i="1" s="1"/>
  <c r="AW496" i="1"/>
  <c r="AW50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B506" i="1" l="1"/>
  <c r="BB510" i="1"/>
  <c r="BC510" i="1"/>
  <c r="BB500" i="1"/>
  <c r="BB502" i="1"/>
  <c r="BB496" i="1"/>
  <c r="BC496" i="1"/>
  <c r="BC500" i="1"/>
  <c r="BB481" i="1"/>
  <c r="BG481" i="1"/>
  <c r="BB493" i="1"/>
  <c r="BC481" i="1"/>
  <c r="BH481" i="1"/>
  <c r="T269" i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C261" i="1"/>
  <c r="BB261" i="1"/>
  <c r="AU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E257" i="1"/>
  <c r="BF257" i="1"/>
  <c r="BG257" i="1"/>
  <c r="BH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C254" i="1"/>
  <c r="BB254" i="1"/>
  <c r="AU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B249" i="1"/>
  <c r="BC249" i="1"/>
  <c r="AU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C243" i="1"/>
  <c r="BB243" i="1"/>
  <c r="AU243" i="1"/>
  <c r="R243" i="1"/>
  <c r="V243" i="1"/>
  <c r="W243" i="1"/>
  <c r="X243" i="1" s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C242" i="1" l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 s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V510" i="1" l="1"/>
  <c r="V506" i="1"/>
  <c r="R510" i="1"/>
  <c r="T510" i="1" s="1"/>
  <c r="R506" i="1"/>
  <c r="T506" i="1" s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T492" i="1" s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U506" i="1" l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N2" i="4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</calcChain>
</file>

<file path=xl/sharedStrings.xml><?xml version="1.0" encoding="utf-8"?>
<sst xmlns="http://schemas.openxmlformats.org/spreadsheetml/2006/main" count="496" uniqueCount="451">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</sst>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515"/>
  <sheetViews>
    <sheetView tabSelected="1" zoomScale="112" zoomScaleNormal="112" workbookViewId="0">
      <pane xSplit="1" ySplit="1" topLeftCell="BA505" activePane="bottomRight" state="frozen"/>
      <selection pane="topRight" activeCell="B1" sqref="B1"/>
      <selection pane="bottomLeft" activeCell="A2" sqref="A2"/>
      <selection pane="bottomRight" activeCell="BO515" sqref="BO515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1" width="8.7265625" customWidth="1"/>
    <col min="62" max="64" width="0" style="20" hidden="1" customWidth="1"/>
    <col min="65" max="96" width="8.7265625" style="21"/>
  </cols>
  <sheetData>
    <row r="1" spans="1:95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P1" s="21" t="str">
        <f>"Positive "&amp;CM1</f>
        <v>Positive BH PCR Individuals</v>
      </c>
      <c r="CQ1" s="21" t="str">
        <f>"Positive "&amp;CN1</f>
        <v>Positive BH Antigen Individuals</v>
      </c>
    </row>
    <row r="2" spans="1:95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5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5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5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5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5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5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5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5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5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5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5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5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5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5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C237" si="670">AY235/AX235</f>
        <v>0.32577319587628867</v>
      </c>
      <c r="BD235">
        <f>BA235/AZ235</f>
        <v>0.69387755102040816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ref="BD236:BD299" si="682">BA236/AZ236</f>
        <v>0.48275862068965519</v>
      </c>
      <c r="BE236">
        <f t="shared" ref="BE236:BE243" si="683">SUM(AT230:AT236)/SUM(AS230:AS236)</f>
        <v>0.25802867286376324</v>
      </c>
      <c r="BF236">
        <f t="shared" ref="BF236:BF243" si="684">SUM(AT223:AT236)/SUM(AS223:AS236)</f>
        <v>0.25219941348973607</v>
      </c>
      <c r="BG236">
        <f t="shared" ref="BG236:BG239" si="685">SUM(AW230:AW236)/SUM(AV230:AV236)</f>
        <v>0.46206896551724136</v>
      </c>
      <c r="BH236">
        <f t="shared" ref="BH236:BH239" si="686">SUM(AY230:AY236)/SUM(AX230:AX236)</f>
        <v>0.31145251396648044</v>
      </c>
      <c r="BI236">
        <f t="shared" ref="BI236:BI256" si="687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8">C237-C236</f>
        <v>3871</v>
      </c>
      <c r="S237">
        <f t="shared" ref="S237" si="689">N237-N236</f>
        <v>4404</v>
      </c>
      <c r="T237" s="8">
        <f t="shared" ref="T237" si="690">R237/V237</f>
        <v>0.46779456193353475</v>
      </c>
      <c r="U237" s="8">
        <f t="shared" ref="U237" si="691">SUM(R231:R237)/SUM(V231:V237)</f>
        <v>0.44082113545140483</v>
      </c>
      <c r="V237">
        <f t="shared" ref="V237" si="692">B237-B236</f>
        <v>8275</v>
      </c>
      <c r="W237">
        <f t="shared" ref="W237" si="693">C237-D237-E237</f>
        <v>49567</v>
      </c>
      <c r="X237" s="3">
        <f t="shared" ref="X237" si="694">F237/W237</f>
        <v>2.0013315310589707E-2</v>
      </c>
      <c r="Y237">
        <f t="shared" ref="Y237" si="695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6">Z237-AC237-AF237</f>
        <v>476</v>
      </c>
      <c r="AJ237">
        <f t="shared" ref="AJ237" si="697">AA237-AD237-AG237</f>
        <v>146</v>
      </c>
      <c r="AK237">
        <f t="shared" ref="AK237" si="698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82"/>
        <v>0.26470588235294118</v>
      </c>
      <c r="BE237">
        <f t="shared" si="683"/>
        <v>0.26234477802977568</v>
      </c>
      <c r="BF237">
        <f t="shared" si="684"/>
        <v>0.25687747035573122</v>
      </c>
      <c r="BG237">
        <f t="shared" si="685"/>
        <v>0.40654205607476634</v>
      </c>
      <c r="BH237">
        <f t="shared" si="686"/>
        <v>0.3079777365491651</v>
      </c>
      <c r="BI237">
        <f t="shared" si="687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9">C238-C237</f>
        <v>4699</v>
      </c>
      <c r="S238">
        <f t="shared" ref="S238" si="700">N238-N237</f>
        <v>6321</v>
      </c>
      <c r="T238" s="8">
        <f t="shared" ref="T238" si="701">R238/V238</f>
        <v>0.4264065335753176</v>
      </c>
      <c r="U238" s="8">
        <f t="shared" ref="U238" si="702">SUM(R232:R238)/SUM(V232:V238)</f>
        <v>0.44513645906228133</v>
      </c>
      <c r="V238">
        <f t="shared" ref="V238" si="703">B238-B237</f>
        <v>11020</v>
      </c>
      <c r="W238">
        <f t="shared" ref="W238" si="704">C238-D238-E238</f>
        <v>53935</v>
      </c>
      <c r="X238" s="3">
        <f t="shared" ref="X238" si="705">F238/W238</f>
        <v>1.9171224622230462E-2</v>
      </c>
      <c r="Y238">
        <f t="shared" ref="Y238" si="706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7">Z238-AC238-AF238</f>
        <v>550</v>
      </c>
      <c r="AJ238">
        <f t="shared" ref="AJ238" si="708">AA238-AD238-AG238</f>
        <v>163</v>
      </c>
      <c r="AK238">
        <f t="shared" ref="AK238" si="709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10">AY238/AX238</f>
        <v>0.26666666666666666</v>
      </c>
      <c r="BD238">
        <f t="shared" si="682"/>
        <v>0.41463414634146339</v>
      </c>
      <c r="BE238">
        <f t="shared" si="683"/>
        <v>0.27028105240061434</v>
      </c>
      <c r="BF238">
        <f t="shared" si="684"/>
        <v>0.26019575856443722</v>
      </c>
      <c r="BG238">
        <f t="shared" si="685"/>
        <v>0.37920489296636084</v>
      </c>
      <c r="BH238">
        <f t="shared" si="686"/>
        <v>0.29731589814177561</v>
      </c>
      <c r="BI238">
        <f t="shared" si="687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10"/>
        <v>0.32089552238805968</v>
      </c>
      <c r="BD239">
        <f t="shared" si="682"/>
        <v>0.36206896551724138</v>
      </c>
      <c r="BE239">
        <f t="shared" si="683"/>
        <v>0.27482896490448688</v>
      </c>
      <c r="BF239">
        <f t="shared" si="684"/>
        <v>0.26444554245782453</v>
      </c>
      <c r="BG239">
        <f t="shared" si="685"/>
        <v>0.38983050847457629</v>
      </c>
      <c r="BH239">
        <f t="shared" si="686"/>
        <v>0.30242587601078169</v>
      </c>
      <c r="BI239">
        <f t="shared" si="687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10"/>
        <v>0.33995037220843671</v>
      </c>
      <c r="BD240">
        <f t="shared" si="682"/>
        <v>0.27419354838709675</v>
      </c>
      <c r="BE240">
        <f t="shared" si="683"/>
        <v>0.27971783069841905</v>
      </c>
      <c r="BF240">
        <f t="shared" si="684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7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10"/>
        <v>0.34226190476190477</v>
      </c>
      <c r="BD241">
        <f t="shared" si="682"/>
        <v>0.55555555555555558</v>
      </c>
      <c r="BE241">
        <f t="shared" si="683"/>
        <v>0.28468850655982403</v>
      </c>
      <c r="BF241">
        <f t="shared" si="684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7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10"/>
        <v>0.30769230769230771</v>
      </c>
      <c r="BD242">
        <f t="shared" si="682"/>
        <v>0.375</v>
      </c>
      <c r="BE242">
        <f t="shared" si="683"/>
        <v>0.28683559145388221</v>
      </c>
      <c r="BF242">
        <f t="shared" si="684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7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10"/>
        <v>0.31486880466472306</v>
      </c>
      <c r="BD243">
        <f t="shared" si="682"/>
        <v>0.28205128205128205</v>
      </c>
      <c r="BE243">
        <f t="shared" si="683"/>
        <v>0.28682274847506278</v>
      </c>
      <c r="BF243">
        <f t="shared" si="684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7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10"/>
        <v>0.23178807947019867</v>
      </c>
      <c r="BD244">
        <f t="shared" si="682"/>
        <v>0.40740740740740738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7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10"/>
        <v>0.29032258064516131</v>
      </c>
      <c r="BD245">
        <f t="shared" si="682"/>
        <v>0.2857142857142857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7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10"/>
        <v>0.2636986301369863</v>
      </c>
      <c r="BD246">
        <f t="shared" si="682"/>
        <v>0.26315789473684209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7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10"/>
        <v>0.23780487804878048</v>
      </c>
      <c r="BD247">
        <f t="shared" si="682"/>
        <v>0.15625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7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10"/>
        <v>0.25</v>
      </c>
      <c r="BD248">
        <f t="shared" si="682"/>
        <v>0.25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7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10"/>
        <v>0.21479713603818615</v>
      </c>
      <c r="BD249">
        <f t="shared" si="682"/>
        <v>0.36585365853658536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7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10"/>
        <v>0.2386634844868735</v>
      </c>
      <c r="BD250">
        <f t="shared" si="682"/>
        <v>0.21621621621621623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7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10"/>
        <v>0.18378378378378379</v>
      </c>
      <c r="BD251">
        <f t="shared" si="682"/>
        <v>0.20689655172413793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7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10"/>
        <v>0.1746987951807229</v>
      </c>
      <c r="BD252">
        <f t="shared" si="682"/>
        <v>0.25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7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10"/>
        <v>0.19306930693069307</v>
      </c>
      <c r="BD253">
        <f t="shared" si="682"/>
        <v>0.20588235294117646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7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10"/>
        <v>0.20816326530612245</v>
      </c>
      <c r="BD254">
        <f t="shared" si="682"/>
        <v>0.36363636363636365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7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10"/>
        <v>0.15753424657534246</v>
      </c>
      <c r="BD255">
        <f t="shared" si="682"/>
        <v>0.32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7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10"/>
        <v>0.22222222222222221</v>
      </c>
      <c r="BD256">
        <f t="shared" si="682"/>
        <v>0.38461538461538464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7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10"/>
        <v>0.15918367346938775</v>
      </c>
      <c r="BD257">
        <f t="shared" si="682"/>
        <v>0.24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10"/>
        <v>0.16071428571428573</v>
      </c>
      <c r="BD258">
        <f t="shared" si="682"/>
        <v>0.4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10"/>
        <v>0.14084507042253522</v>
      </c>
      <c r="BD259">
        <f t="shared" si="682"/>
        <v>0.45454545454545453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10"/>
        <v>0.26543209876543211</v>
      </c>
      <c r="BD260">
        <f t="shared" si="682"/>
        <v>0.21428571428571427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10"/>
        <v>0.11632653061224489</v>
      </c>
      <c r="BD261">
        <f t="shared" si="682"/>
        <v>0.34782608695652173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10"/>
        <v>0.16585365853658537</v>
      </c>
      <c r="BD262">
        <f t="shared" si="682"/>
        <v>0.19047619047619047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10"/>
        <v>0.16597510373443983</v>
      </c>
      <c r="BD263">
        <f t="shared" si="682"/>
        <v>0.25925925925925924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D264" t="e">
        <f t="shared" si="682"/>
        <v>#DIV/0!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si="682"/>
        <v>3.9215686274509803E-2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5">C266/B266</f>
        <v>0.1956603560991631</v>
      </c>
      <c r="R266">
        <f t="shared" ref="R266" si="1106">C266-C265</f>
        <v>919</v>
      </c>
      <c r="S266">
        <f t="shared" ref="S266" si="1107">N266-N265</f>
        <v>1477</v>
      </c>
      <c r="T266" s="8">
        <f t="shared" ref="T266" si="1108">R266/V266</f>
        <v>0.38355592654424042</v>
      </c>
      <c r="U266" s="8">
        <f t="shared" ref="U266" si="1109">SUM(R260:R266)/SUM(V260:V266)</f>
        <v>0.39362308779411398</v>
      </c>
      <c r="V266">
        <f t="shared" ref="V266" si="1110">B266-B265</f>
        <v>2396</v>
      </c>
      <c r="W266">
        <f t="shared" ref="W266" si="1111">C266-D266-E266</f>
        <v>81294</v>
      </c>
      <c r="X266" s="3">
        <f t="shared" ref="X266" si="1112">F266/W266</f>
        <v>1.104632568209216E-2</v>
      </c>
      <c r="Y266">
        <f t="shared" ref="Y266" si="1113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4">Z266-AC266-AF266</f>
        <v>822</v>
      </c>
      <c r="AJ266">
        <f t="shared" ref="AJ266:AJ268" si="1115">AA266-AD266-AG266</f>
        <v>446</v>
      </c>
      <c r="AK266">
        <f t="shared" ref="AK266:AK268" si="1116">AB266-AE266-AH266</f>
        <v>3280</v>
      </c>
      <c r="AV266">
        <f t="shared" ref="AV266:AV270" si="1117">BU266-BU265</f>
        <v>54</v>
      </c>
      <c r="AW266">
        <f t="shared" ref="AW266:AW297" si="1118">BV266-BV265</f>
        <v>2</v>
      </c>
      <c r="AX266">
        <f t="shared" ref="AX266:AX270" si="1119">CK266-CK265</f>
        <v>285</v>
      </c>
      <c r="AY266">
        <f t="shared" ref="AY266:AY297" si="1120">CL266-CL265</f>
        <v>19</v>
      </c>
      <c r="AZ266">
        <f t="shared" ref="AZ266:AZ270" si="1121">CC266-CC265</f>
        <v>29</v>
      </c>
      <c r="BA266">
        <f t="shared" ref="BA266:BA297" si="1122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682"/>
        <v>0.10344827586206896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3">-(J267-J266)+L267</f>
        <v>27</v>
      </c>
      <c r="N267" s="7">
        <f t="shared" ref="N267" si="1124">B267-C267</f>
        <v>1008781</v>
      </c>
      <c r="O267" s="4">
        <f t="shared" ref="O267" si="1125">C267/B267</f>
        <v>0.19620388822179072</v>
      </c>
      <c r="R267">
        <f t="shared" ref="R267" si="1126">C267-C266</f>
        <v>1392</v>
      </c>
      <c r="S267">
        <f t="shared" ref="S267" si="1127">N267-N266</f>
        <v>2236</v>
      </c>
      <c r="T267" s="8">
        <f t="shared" ref="T267" si="1128">R267/V267</f>
        <v>0.38368246968026459</v>
      </c>
      <c r="U267" s="8">
        <f t="shared" ref="U267" si="1129">SUM(R261:R267)/SUM(V261:V267)</f>
        <v>0.38987573378059009</v>
      </c>
      <c r="V267">
        <f t="shared" ref="V267" si="1130">B267-B266</f>
        <v>3628</v>
      </c>
      <c r="W267">
        <f t="shared" ref="W267" si="1131">C267-D267-E267</f>
        <v>75285</v>
      </c>
      <c r="X267" s="3">
        <f t="shared" ref="X267" si="1132">F267/W267</f>
        <v>1.1954572624028692E-2</v>
      </c>
      <c r="Y267">
        <f t="shared" ref="Y267" si="1133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4"/>
        <v>818</v>
      </c>
      <c r="AJ267">
        <f t="shared" si="1115"/>
        <v>454</v>
      </c>
      <c r="AK267">
        <f t="shared" si="1116"/>
        <v>3292</v>
      </c>
      <c r="AV267">
        <f t="shared" si="1117"/>
        <v>250</v>
      </c>
      <c r="AW267">
        <f t="shared" si="1118"/>
        <v>18</v>
      </c>
      <c r="AX267">
        <f t="shared" si="1119"/>
        <v>1245</v>
      </c>
      <c r="AY267">
        <f t="shared" si="1120"/>
        <v>63</v>
      </c>
      <c r="AZ267">
        <f t="shared" si="1121"/>
        <v>232</v>
      </c>
      <c r="BA267">
        <f t="shared" si="1122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682"/>
        <v>6.0344827586206899E-2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4">-(J268-J267)+L268</f>
        <v>22</v>
      </c>
      <c r="N268" s="7">
        <f t="shared" ref="N268" si="1135">B268-C268</f>
        <v>1009677</v>
      </c>
      <c r="O268" s="4">
        <f t="shared" ref="O268" si="1136">C268/B268</f>
        <v>0.19641518353859158</v>
      </c>
      <c r="R268">
        <f t="shared" ref="R268" si="1137">C268-C267</f>
        <v>549</v>
      </c>
      <c r="S268">
        <f t="shared" ref="S268" si="1138">N268-N267</f>
        <v>896</v>
      </c>
      <c r="T268" s="8">
        <f t="shared" ref="T268" si="1139">R268/V268</f>
        <v>0.37993079584775086</v>
      </c>
      <c r="U268" s="8">
        <f t="shared" ref="U268" si="1140">SUM(R262:R268)/SUM(V262:V268)</f>
        <v>0.38125165973267239</v>
      </c>
      <c r="V268">
        <f t="shared" ref="V268" si="1141">B268-B267</f>
        <v>1445</v>
      </c>
      <c r="W268">
        <f t="shared" ref="W268" si="1142">C268-D268-E268</f>
        <v>75814</v>
      </c>
      <c r="X268" s="3">
        <f t="shared" ref="X268" si="1143">F268/W268</f>
        <v>1.1792017305510856E-2</v>
      </c>
      <c r="Y268">
        <f t="shared" ref="Y268" si="1144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4"/>
        <v>722</v>
      </c>
      <c r="AJ268">
        <f t="shared" si="1115"/>
        <v>415</v>
      </c>
      <c r="AK268">
        <f t="shared" si="1116"/>
        <v>2953</v>
      </c>
      <c r="AS268">
        <f t="shared" si="1102"/>
        <v>23942</v>
      </c>
      <c r="AT268">
        <f t="shared" ref="AT268:AT299" si="1145">BN268-BN267</f>
        <v>2203</v>
      </c>
      <c r="AU268">
        <f t="shared" si="624"/>
        <v>9.2014033915295293E-2</v>
      </c>
      <c r="AV268">
        <f t="shared" si="1117"/>
        <v>101</v>
      </c>
      <c r="AW268">
        <f t="shared" si="1118"/>
        <v>13</v>
      </c>
      <c r="AX268">
        <f t="shared" si="1119"/>
        <v>882</v>
      </c>
      <c r="AY268">
        <f t="shared" si="1120"/>
        <v>77</v>
      </c>
      <c r="AZ268">
        <f t="shared" si="1121"/>
        <v>156</v>
      </c>
      <c r="BA268">
        <f t="shared" si="1122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682"/>
        <v>8.9743589743589744E-2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6">-(J269-J268)+L269</f>
        <v>21</v>
      </c>
      <c r="N269" s="7">
        <f t="shared" ref="N269" si="1147">B269-C269</f>
        <v>1017052</v>
      </c>
      <c r="O269" s="4">
        <f t="shared" ref="O269" si="1148">C269/B269</f>
        <v>0.19795848681351871</v>
      </c>
      <c r="R269">
        <f t="shared" ref="R269" si="1149">C269-C268</f>
        <v>4238</v>
      </c>
      <c r="S269">
        <f t="shared" ref="S269" si="1150">N269-N268</f>
        <v>7375</v>
      </c>
      <c r="T269" s="8">
        <f t="shared" ref="T269" si="1151">R269/V269</f>
        <v>0.36493584775682425</v>
      </c>
      <c r="U269" s="8">
        <f t="shared" ref="U269" si="1152">SUM(R263:R269)/SUM(V263:V269)</f>
        <v>0.3696171627447925</v>
      </c>
      <c r="V269">
        <f t="shared" ref="V269" si="1153">B269-B268</f>
        <v>11613</v>
      </c>
      <c r="W269">
        <f t="shared" ref="W269" si="1154">C269-D269-E269</f>
        <v>70207</v>
      </c>
      <c r="X269" s="3">
        <f t="shared" ref="X269" si="1155">F269/W269</f>
        <v>1.2292221573347388E-2</v>
      </c>
      <c r="Y269">
        <f t="shared" ref="Y269" si="1156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7">Z269-AC269-AF269</f>
        <v>694</v>
      </c>
      <c r="AJ269">
        <f t="shared" ref="AJ269" si="1158">AA269-AD269-AG269</f>
        <v>402</v>
      </c>
      <c r="AK269">
        <f t="shared" ref="AK269" si="1159">AB269-AE269-AH269</f>
        <v>2789</v>
      </c>
      <c r="AS269">
        <f t="shared" si="1102"/>
        <v>21830</v>
      </c>
      <c r="AT269">
        <f t="shared" si="1145"/>
        <v>2462</v>
      </c>
      <c r="AU269">
        <f t="shared" si="624"/>
        <v>0.11278057718735685</v>
      </c>
      <c r="AV269">
        <f t="shared" si="1117"/>
        <v>127</v>
      </c>
      <c r="AW269">
        <f t="shared" si="1118"/>
        <v>9</v>
      </c>
      <c r="AX269">
        <f t="shared" si="1119"/>
        <v>1052</v>
      </c>
      <c r="AY269">
        <f t="shared" si="1120"/>
        <v>82</v>
      </c>
      <c r="AZ269">
        <f t="shared" si="1121"/>
        <v>138</v>
      </c>
      <c r="BA269">
        <f t="shared" si="1122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682"/>
        <v>6.5217391304347824E-2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0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1">-(J270-J269)+L270</f>
        <v>39</v>
      </c>
      <c r="N270" s="7">
        <f t="shared" ref="N270" si="1162">B270-C270</f>
        <v>1020577</v>
      </c>
      <c r="O270" s="4">
        <f t="shared" ref="O270" si="1163">C270/B270</f>
        <v>0.19869523980013254</v>
      </c>
      <c r="R270">
        <f t="shared" ref="R270" si="1164">C270-C269</f>
        <v>2040</v>
      </c>
      <c r="S270">
        <f t="shared" ref="S270" si="1165">N270-N269</f>
        <v>3525</v>
      </c>
      <c r="T270" s="8">
        <f t="shared" ref="T270" si="1166">R270/V270</f>
        <v>0.36657681940700809</v>
      </c>
      <c r="U270" s="8">
        <f t="shared" ref="U270" si="1167">SUM(R264:R270)/SUM(V264:V270)</f>
        <v>0.36677631578947367</v>
      </c>
      <c r="V270">
        <f t="shared" ref="V270" si="1168">B270-B269</f>
        <v>5565</v>
      </c>
      <c r="W270">
        <f t="shared" ref="W270" si="1169">C270-D270-E270</f>
        <v>66736</v>
      </c>
      <c r="X270" s="3">
        <f t="shared" ref="X270" si="1170">F270/W270</f>
        <v>1.2482018700551427E-2</v>
      </c>
      <c r="Y270">
        <f t="shared" ref="Y270" si="1171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2">Z270-AC270-AF270</f>
        <v>694</v>
      </c>
      <c r="AJ270">
        <f t="shared" ref="AJ270" si="1173">AA270-AD270-AG270</f>
        <v>402</v>
      </c>
      <c r="AK270">
        <f t="shared" ref="AK270" si="1174">AB270-AE270-AH270</f>
        <v>2789</v>
      </c>
      <c r="AS270">
        <f t="shared" si="1102"/>
        <v>26494</v>
      </c>
      <c r="AT270">
        <f t="shared" si="1145"/>
        <v>2126</v>
      </c>
      <c r="AU270">
        <f t="shared" si="624"/>
        <v>8.0244583679323619E-2</v>
      </c>
      <c r="AV270">
        <f t="shared" si="1117"/>
        <v>274</v>
      </c>
      <c r="AW270">
        <f t="shared" si="1118"/>
        <v>16</v>
      </c>
      <c r="AX270">
        <f t="shared" si="1119"/>
        <v>1153</v>
      </c>
      <c r="AY270">
        <f t="shared" si="1120"/>
        <v>65</v>
      </c>
      <c r="AZ270">
        <f t="shared" si="1121"/>
        <v>158</v>
      </c>
      <c r="BA270">
        <f t="shared" si="1122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682"/>
        <v>6.3291139240506333E-2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0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5">-(J271-J270)+L271</f>
        <v>40</v>
      </c>
      <c r="N271" s="7">
        <f t="shared" ref="N271" si="1176">B271-C271</f>
        <v>1023942</v>
      </c>
      <c r="O271" s="4">
        <f t="shared" ref="O271" si="1177">C271/B271</f>
        <v>0.1993904388980674</v>
      </c>
      <c r="R271">
        <f t="shared" ref="R271" si="1178">C271-C270</f>
        <v>1944</v>
      </c>
      <c r="S271">
        <f t="shared" ref="S271" si="1179">N271-N270</f>
        <v>3365</v>
      </c>
      <c r="T271" s="8">
        <f t="shared" ref="T271" si="1180">R271/V271</f>
        <v>0.36617065360708229</v>
      </c>
      <c r="U271" s="8">
        <f t="shared" ref="U271" si="1181">SUM(R265:R271)/SUM(V265:V271)</f>
        <v>0.36614540621553598</v>
      </c>
      <c r="V271">
        <f t="shared" ref="V271" si="1182">B271-B270</f>
        <v>5309</v>
      </c>
      <c r="W271">
        <f t="shared" ref="W271" si="1183">C271-D271-E271</f>
        <v>64350</v>
      </c>
      <c r="X271" s="3">
        <f t="shared" ref="X271" si="1184">F271/W271</f>
        <v>1.2742812742812743E-2</v>
      </c>
      <c r="Y271">
        <f t="shared" ref="Y271" si="1185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6">Z271-AC271-AF271</f>
        <v>596</v>
      </c>
      <c r="AJ271">
        <f t="shared" ref="AJ271" si="1187">AA271-AD271-AG271</f>
        <v>372</v>
      </c>
      <c r="AK271">
        <f t="shared" ref="AK271" si="1188">AB271-AE271-AH271</f>
        <v>2514</v>
      </c>
      <c r="AS271">
        <f t="shared" ref="AS271" si="1189">BM271-BM270</f>
        <v>25526</v>
      </c>
      <c r="AT271">
        <f t="shared" si="1145"/>
        <v>2124</v>
      </c>
      <c r="AU271">
        <f t="shared" ref="AU271" si="1190">AT271/AS271</f>
        <v>8.3209276815795666E-2</v>
      </c>
      <c r="AV271">
        <f t="shared" ref="AV271" si="1191">BU271-BU270</f>
        <v>177</v>
      </c>
      <c r="AW271">
        <f t="shared" si="1118"/>
        <v>17</v>
      </c>
      <c r="AX271">
        <f t="shared" ref="AX271" si="1192">CK271-CK270</f>
        <v>820</v>
      </c>
      <c r="AY271">
        <f t="shared" si="1120"/>
        <v>85</v>
      </c>
      <c r="AZ271">
        <f t="shared" ref="AZ271" si="1193">CC271-CC270</f>
        <v>157</v>
      </c>
      <c r="BA271">
        <f t="shared" si="1122"/>
        <v>9</v>
      </c>
      <c r="BB271">
        <f t="shared" ref="BB271" si="1194">AW271/AV271</f>
        <v>9.6045197740112997E-2</v>
      </c>
      <c r="BC271">
        <f t="shared" ref="BC271" si="1195">AY271/AX271</f>
        <v>0.10365853658536585</v>
      </c>
      <c r="BD271">
        <f t="shared" si="682"/>
        <v>5.7324840764331211E-2</v>
      </c>
      <c r="BE271">
        <f t="shared" ref="BE271" si="1196">SUM(AT265:AT271)/SUM(AS265:AS271)</f>
        <v>9.386148463227223E-2</v>
      </c>
      <c r="BF271">
        <f t="shared" ref="BF271" si="1197">SUM(AT258:AT271)/SUM(AS258:AS271)</f>
        <v>0.12181159129515937</v>
      </c>
      <c r="BG271">
        <f t="shared" ref="BG271" si="1198">SUM(AW265:AW271)/SUM(AV265:AV271)</f>
        <v>7.8524124881740778E-2</v>
      </c>
      <c r="BH271">
        <f t="shared" ref="BH271" si="1199">SUM(AY265:AY271)/SUM(AX265:AX271)</f>
        <v>7.5767472240365771E-2</v>
      </c>
      <c r="BI271">
        <f t="shared" ref="BI271" si="1200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0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1">-(J272-J271)+L272</f>
        <v>37</v>
      </c>
      <c r="N272" s="7">
        <f t="shared" ref="N272" si="1202">B272-C272</f>
        <v>1026451</v>
      </c>
      <c r="O272" s="4">
        <f t="shared" ref="O272" si="1203">C272/B272</f>
        <v>0.19977251093202691</v>
      </c>
      <c r="R272">
        <f t="shared" ref="R272" si="1204">C272-C271</f>
        <v>1237</v>
      </c>
      <c r="S272">
        <f t="shared" ref="S272" si="1205">N272-N271</f>
        <v>2509</v>
      </c>
      <c r="T272" s="8">
        <f t="shared" ref="T272" si="1206">R272/V272</f>
        <v>0.33021890016017086</v>
      </c>
      <c r="U272" s="8">
        <f t="shared" ref="U272" si="1207">SUM(R266:R272)/SUM(V266:V272)</f>
        <v>0.36552726841137023</v>
      </c>
      <c r="V272">
        <f t="shared" ref="V272" si="1208">B272-B271</f>
        <v>3746</v>
      </c>
      <c r="W272">
        <f t="shared" ref="W272" si="1209">C272-D272-E272</f>
        <v>64109</v>
      </c>
      <c r="X272" s="3">
        <f t="shared" ref="X272" si="1210">F272/W272</f>
        <v>1.1683227004008798E-2</v>
      </c>
      <c r="Y272">
        <f t="shared" ref="Y272" si="1211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2">Z272-AC272-AF272</f>
        <v>548</v>
      </c>
      <c r="AJ272">
        <f t="shared" ref="AJ272" si="1213">AA272-AD272-AG272</f>
        <v>347</v>
      </c>
      <c r="AK272">
        <f t="shared" ref="AK272" si="1214">AB272-AE272-AH272</f>
        <v>2383</v>
      </c>
      <c r="AS272">
        <f t="shared" ref="AS272" si="1215">BM272-BM271</f>
        <v>10268</v>
      </c>
      <c r="AT272">
        <f t="shared" si="1145"/>
        <v>1335</v>
      </c>
      <c r="AU272">
        <f t="shared" ref="AU272" si="1216">AT272/AS272</f>
        <v>0.13001558239189714</v>
      </c>
      <c r="AV272">
        <f t="shared" ref="AV272" si="1217">BU272-BU271</f>
        <v>57</v>
      </c>
      <c r="AW272">
        <f t="shared" si="1118"/>
        <v>4</v>
      </c>
      <c r="AX272">
        <f t="shared" ref="AX272" si="1218">CK272-CK271</f>
        <v>509</v>
      </c>
      <c r="AY272">
        <f t="shared" si="1120"/>
        <v>35</v>
      </c>
      <c r="AZ272">
        <f t="shared" ref="AZ272" si="1219">CC272-CC271</f>
        <v>33</v>
      </c>
      <c r="BA272">
        <f t="shared" si="1122"/>
        <v>1</v>
      </c>
      <c r="BB272">
        <f t="shared" ref="BB272" si="1220">AW272/AV272</f>
        <v>7.0175438596491224E-2</v>
      </c>
      <c r="BC272">
        <f t="shared" ref="BC272" si="1221">AY272/AX272</f>
        <v>6.8762278978389005E-2</v>
      </c>
      <c r="BD272">
        <f t="shared" si="682"/>
        <v>3.0303030303030304E-2</v>
      </c>
      <c r="BE272">
        <f t="shared" ref="BE272" si="1222">SUM(AT266:AT272)/SUM(AS266:AS272)</f>
        <v>9.4854710346104015E-2</v>
      </c>
      <c r="BF272">
        <f t="shared" ref="BF272" si="1223">SUM(AT259:AT272)/SUM(AS259:AS272)</f>
        <v>0.11861289135864619</v>
      </c>
      <c r="BG272">
        <f t="shared" ref="BG272" si="1224">SUM(AW266:AW272)/SUM(AV266:AV272)</f>
        <v>7.5961538461538455E-2</v>
      </c>
      <c r="BH272">
        <f t="shared" ref="BH272" si="1225">SUM(AY266:AY272)/SUM(AX266:AX272)</f>
        <v>7.1644803229061554E-2</v>
      </c>
      <c r="BI272">
        <f t="shared" ref="BI272" si="1226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0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27">-(J273-J272)+L273</f>
        <v>18</v>
      </c>
      <c r="N273" s="7">
        <f t="shared" ref="N273" si="1228">B273-C273</f>
        <v>1027989</v>
      </c>
      <c r="O273" s="4">
        <f t="shared" ref="O273" si="1229">C273/B273</f>
        <v>0.19993820468259077</v>
      </c>
      <c r="R273">
        <f t="shared" ref="R273" si="1230">C273-C272</f>
        <v>650</v>
      </c>
      <c r="S273">
        <f t="shared" ref="S273" si="1231">N273-N272</f>
        <v>1538</v>
      </c>
      <c r="T273" s="8">
        <f t="shared" ref="T273" si="1232">R273/V273</f>
        <v>0.29707495429616088</v>
      </c>
      <c r="U273" s="8">
        <f t="shared" ref="U273" si="1233">SUM(R267:R273)/SUM(V267:V273)</f>
        <v>0.35976592822595094</v>
      </c>
      <c r="V273">
        <f t="shared" ref="V273" si="1234">B273-B272</f>
        <v>2188</v>
      </c>
      <c r="W273">
        <f t="shared" ref="W273" si="1235">C273-D273-E273</f>
        <v>63464</v>
      </c>
      <c r="X273" s="3">
        <f t="shared" ref="X273" si="1236">F273/W273</f>
        <v>1.2038320937854532E-2</v>
      </c>
      <c r="Y273">
        <f t="shared" ref="Y273" si="1237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38">Z273-AC273-AF273</f>
        <v>534</v>
      </c>
      <c r="AJ273">
        <f t="shared" ref="AJ273" si="1239">AA273-AD273-AG273</f>
        <v>340</v>
      </c>
      <c r="AK273">
        <f t="shared" ref="AK273" si="1240">AB273-AE273-AH273</f>
        <v>2361</v>
      </c>
      <c r="AS273">
        <f t="shared" ref="AS273:AS278" si="1241">BM273-BM272</f>
        <v>6233</v>
      </c>
      <c r="AT273">
        <f t="shared" si="1145"/>
        <v>702</v>
      </c>
      <c r="AU273">
        <f t="shared" ref="AU273" si="1242">AT273/AS273</f>
        <v>0.11262634365474089</v>
      </c>
      <c r="AV273">
        <f t="shared" ref="AV273" si="1243">BU273-BU272</f>
        <v>25</v>
      </c>
      <c r="AW273">
        <f t="shared" si="1118"/>
        <v>-3</v>
      </c>
      <c r="AX273">
        <f t="shared" ref="AX273" si="1244">CK273-CK272</f>
        <v>189</v>
      </c>
      <c r="AY273">
        <f t="shared" si="1120"/>
        <v>8</v>
      </c>
      <c r="AZ273">
        <f t="shared" ref="AZ273" si="1245">CC273-CC272</f>
        <v>24</v>
      </c>
      <c r="BA273">
        <f t="shared" si="1122"/>
        <v>3</v>
      </c>
      <c r="BB273">
        <f t="shared" ref="BB273" si="1246">AW273/AV273</f>
        <v>-0.12</v>
      </c>
      <c r="BC273">
        <f t="shared" ref="BC273" si="1247">AY273/AX273</f>
        <v>4.2328042328042326E-2</v>
      </c>
      <c r="BD273">
        <f t="shared" si="682"/>
        <v>0.125</v>
      </c>
      <c r="BE273">
        <f t="shared" ref="BE273" si="1248">SUM(AT267:AT273)/SUM(AS267:AS273)</f>
        <v>9.5823891226934285E-2</v>
      </c>
      <c r="BF273">
        <f t="shared" ref="BF273" si="1249">SUM(AT260:AT273)/SUM(AS260:AS273)</f>
        <v>0.11580933743360358</v>
      </c>
      <c r="BG273">
        <f t="shared" ref="BG273" si="1250">SUM(AW267:AW273)/SUM(AV267:AV273)</f>
        <v>7.3194856577645892E-2</v>
      </c>
      <c r="BH273">
        <f t="shared" ref="BH273" si="1251">SUM(AY267:AY273)/SUM(AX267:AX273)</f>
        <v>7.0940170940170938E-2</v>
      </c>
      <c r="BI273">
        <f t="shared" ref="BI273" si="1252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0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3">-(J274-J273)+L274</f>
        <v>14</v>
      </c>
      <c r="N274" s="7">
        <f t="shared" ref="N274" si="1254">B274-C274</f>
        <v>1030635</v>
      </c>
      <c r="O274" s="4">
        <f t="shared" ref="O274" si="1255">C274/B274</f>
        <v>0.2003669838658996</v>
      </c>
      <c r="R274">
        <f t="shared" ref="R274" si="1256">C274-C273</f>
        <v>1352</v>
      </c>
      <c r="S274">
        <f t="shared" ref="S274" si="1257">N274-N273</f>
        <v>2646</v>
      </c>
      <c r="T274" s="8">
        <f t="shared" ref="T274" si="1258">R274/V274</f>
        <v>0.33816908454227113</v>
      </c>
      <c r="U274" s="8">
        <f t="shared" ref="U274" si="1259">SUM(R268:R274)/SUM(V268:V274)</f>
        <v>0.35465390975667377</v>
      </c>
      <c r="V274">
        <f t="shared" ref="V274" si="1260">B274-B273</f>
        <v>3998</v>
      </c>
      <c r="W274">
        <f t="shared" ref="W274" si="1261">C274-D274-E274</f>
        <v>58832</v>
      </c>
      <c r="X274" s="3">
        <f t="shared" ref="X274" si="1262">F274/W274</f>
        <v>1.3564046777264074E-2</v>
      </c>
      <c r="Y274">
        <f t="shared" ref="Y274" si="1263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4">Z274-AC274-AF274</f>
        <v>529</v>
      </c>
      <c r="AJ274">
        <f t="shared" ref="AJ274:AJ276" si="1265">AA274-AD274-AG274</f>
        <v>334</v>
      </c>
      <c r="AK274">
        <f t="shared" ref="AK274:AK276" si="1266">AB274-AE274-AH274</f>
        <v>2314</v>
      </c>
      <c r="AS274">
        <f t="shared" si="1241"/>
        <v>22731</v>
      </c>
      <c r="AT274">
        <f t="shared" si="1145"/>
        <v>1436</v>
      </c>
      <c r="AU274">
        <f t="shared" ref="AU274" si="1267">AT274/AS274</f>
        <v>6.3173639523118205E-2</v>
      </c>
      <c r="AV274">
        <f t="shared" ref="AV274" si="1268">BU274-BU273</f>
        <v>231</v>
      </c>
      <c r="AW274">
        <f t="shared" si="1118"/>
        <v>13</v>
      </c>
      <c r="AX274">
        <f t="shared" ref="AX274" si="1269">CK274-CK273</f>
        <v>920</v>
      </c>
      <c r="AY274">
        <f t="shared" si="1120"/>
        <v>40</v>
      </c>
      <c r="AZ274">
        <f t="shared" ref="AZ274" si="1270">CC274-CC273</f>
        <v>209</v>
      </c>
      <c r="BA274">
        <f t="shared" si="1122"/>
        <v>4</v>
      </c>
      <c r="BB274">
        <f t="shared" ref="BB274" si="1271">AW274/AV274</f>
        <v>5.627705627705628E-2</v>
      </c>
      <c r="BC274">
        <f t="shared" ref="BC274" si="1272">AY274/AX274</f>
        <v>4.3478260869565216E-2</v>
      </c>
      <c r="BD274">
        <f t="shared" si="682"/>
        <v>1.9138755980861243E-2</v>
      </c>
      <c r="BE274">
        <f t="shared" ref="BE274" si="1273">SUM(AT268:AT274)/SUM(AS268:AS274)</f>
        <v>9.0407519850537132E-2</v>
      </c>
      <c r="BF274">
        <f t="shared" ref="BF274" si="1274">SUM(AT261:AT274)/SUM(AS261:AS274)</f>
        <v>0.10536391918225017</v>
      </c>
      <c r="BG274">
        <f t="shared" ref="BG274" si="1275">SUM(AW268:AW274)/SUM(AV268:AV274)</f>
        <v>6.955645161290322E-2</v>
      </c>
      <c r="BH274">
        <f t="shared" ref="BH274" si="1276">SUM(AY268:AY274)/SUM(AX268:AX274)</f>
        <v>7.0950226244343897E-2</v>
      </c>
      <c r="BI274">
        <f t="shared" ref="BI274" si="1277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0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78">-(J275-J274)+L275</f>
        <v>27</v>
      </c>
      <c r="N275" s="7">
        <f t="shared" ref="N275" si="1279">B275-C275</f>
        <v>1034375</v>
      </c>
      <c r="O275" s="4">
        <f t="shared" ref="O275" si="1280">C275/B275</f>
        <v>0.2010055646703682</v>
      </c>
      <c r="R275">
        <f t="shared" ref="R275" si="1281">C275-C274</f>
        <v>1971</v>
      </c>
      <c r="S275">
        <f t="shared" ref="S275" si="1282">N275-N274</f>
        <v>3740</v>
      </c>
      <c r="T275" s="8">
        <f t="shared" ref="T275" si="1283">R275/V275</f>
        <v>0.34512344598143935</v>
      </c>
      <c r="U275" s="8">
        <f t="shared" ref="U275" si="1284">SUM(R269:R275)/SUM(V269:V275)</f>
        <v>0.35226855494361398</v>
      </c>
      <c r="V275">
        <f t="shared" ref="V275" si="1285">B275-B274</f>
        <v>5711</v>
      </c>
      <c r="W275">
        <f t="shared" ref="W275" si="1286">C275-D275-E275</f>
        <v>56107</v>
      </c>
      <c r="X275" s="3">
        <f t="shared" ref="X275" si="1287">F275/W275</f>
        <v>1.3830716309907854E-2</v>
      </c>
      <c r="Y275">
        <f t="shared" ref="Y275:Y280" si="1288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4"/>
        <v>467</v>
      </c>
      <c r="AJ275">
        <f t="shared" si="1265"/>
        <v>314</v>
      </c>
      <c r="AK275">
        <f t="shared" si="1266"/>
        <v>2080</v>
      </c>
      <c r="AS275">
        <f t="shared" si="1241"/>
        <v>28642</v>
      </c>
      <c r="AT275">
        <f t="shared" si="1145"/>
        <v>2139</v>
      </c>
      <c r="AU275">
        <f t="shared" ref="AU275" si="1289">AT275/AS275</f>
        <v>7.4680539068500806E-2</v>
      </c>
      <c r="AV275">
        <f t="shared" ref="AV275" si="1290">BU275-BU274</f>
        <v>118</v>
      </c>
      <c r="AW275">
        <f t="shared" si="1118"/>
        <v>11</v>
      </c>
      <c r="AX275">
        <f t="shared" ref="AX275" si="1291">CK275-CK274</f>
        <v>778</v>
      </c>
      <c r="AY275">
        <f t="shared" si="1120"/>
        <v>62</v>
      </c>
      <c r="AZ275">
        <f t="shared" ref="AZ275" si="1292">CC275-CC274</f>
        <v>128</v>
      </c>
      <c r="BA275">
        <f t="shared" si="1122"/>
        <v>6</v>
      </c>
      <c r="BB275">
        <f t="shared" ref="BB275" si="1293">AW275/AV275</f>
        <v>9.3220338983050849E-2</v>
      </c>
      <c r="BC275">
        <f t="shared" ref="BC275" si="1294">AY275/AX275</f>
        <v>7.9691516709511565E-2</v>
      </c>
      <c r="BD275">
        <f t="shared" si="682"/>
        <v>4.6875E-2</v>
      </c>
      <c r="BE275">
        <f t="shared" ref="BE275" si="1295">SUM(AT269:AT275)/SUM(AS269:AS275)</f>
        <v>8.6957748863989159E-2</v>
      </c>
      <c r="BF275">
        <f t="shared" ref="BF275" si="1296">SUM(AT262:AT275)/SUM(AS262:AS275)</f>
        <v>9.8093727178867315E-2</v>
      </c>
      <c r="BG275">
        <f t="shared" ref="BG275" si="1297">SUM(AW269:AW275)/SUM(AV269:AV275)</f>
        <v>6.6402378592666012E-2</v>
      </c>
      <c r="BH275">
        <f t="shared" ref="BH275" si="1298">SUM(AY269:AY275)/SUM(AX269:AX275)</f>
        <v>6.9544364508393283E-2</v>
      </c>
      <c r="BI275">
        <f t="shared" ref="BI275" si="1299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0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0">-(J276-J275)+L276</f>
        <v>27</v>
      </c>
      <c r="N276" s="7">
        <f t="shared" ref="N276" si="1301">B276-C276</f>
        <v>1038248</v>
      </c>
      <c r="O276" s="4">
        <f t="shared" ref="O276" si="1302">C276/B276</f>
        <v>0.20162159751346845</v>
      </c>
      <c r="R276">
        <f t="shared" ref="R276" si="1303">C276-C275</f>
        <v>1977</v>
      </c>
      <c r="S276">
        <f t="shared" ref="S276" si="1304">N276-N275</f>
        <v>3873</v>
      </c>
      <c r="T276" s="8">
        <f t="shared" ref="T276" si="1305">R276/V276</f>
        <v>0.33794871794871795</v>
      </c>
      <c r="U276" s="8">
        <f t="shared" ref="U276" si="1306">SUM(R270:R276)/SUM(V270:V276)</f>
        <v>0.34513547749250778</v>
      </c>
      <c r="V276">
        <f t="shared" ref="V276" si="1307">B276-B275</f>
        <v>5850</v>
      </c>
      <c r="W276">
        <f t="shared" ref="W276" si="1308">C276-D276-E276</f>
        <v>53908</v>
      </c>
      <c r="X276" s="3">
        <f t="shared" ref="X276" si="1309">F276/W276</f>
        <v>1.3838391333382801E-2</v>
      </c>
      <c r="Y276">
        <f t="shared" si="1288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4"/>
        <v>436</v>
      </c>
      <c r="AJ276">
        <f t="shared" si="1265"/>
        <v>297</v>
      </c>
      <c r="AK276">
        <f t="shared" si="1266"/>
        <v>1951</v>
      </c>
      <c r="AS276">
        <f t="shared" si="1241"/>
        <v>23372</v>
      </c>
      <c r="AT276">
        <f t="shared" si="1145"/>
        <v>2138</v>
      </c>
      <c r="AU276">
        <f t="shared" ref="AU276" si="1310">AT276/AS276</f>
        <v>9.1476981002909463E-2</v>
      </c>
      <c r="AV276">
        <f t="shared" ref="AV276" si="1311">BU276-BU275</f>
        <v>193</v>
      </c>
      <c r="AW276">
        <f t="shared" si="1118"/>
        <v>9</v>
      </c>
      <c r="AX276">
        <f t="shared" ref="AX276" si="1312">CK276-CK275</f>
        <v>801</v>
      </c>
      <c r="AY276">
        <f t="shared" si="1120"/>
        <v>65</v>
      </c>
      <c r="AZ276">
        <f t="shared" ref="AZ276" si="1313">CC276-CC275</f>
        <v>118</v>
      </c>
      <c r="BA276">
        <f t="shared" si="1122"/>
        <v>8</v>
      </c>
      <c r="BB276">
        <f t="shared" ref="BB276" si="1314">AW276/AV276</f>
        <v>4.6632124352331605E-2</v>
      </c>
      <c r="BC276">
        <f t="shared" ref="BC276" si="1315">AY276/AX276</f>
        <v>8.1148564294631714E-2</v>
      </c>
      <c r="BD276">
        <f t="shared" si="682"/>
        <v>6.7796610169491525E-2</v>
      </c>
      <c r="BE276">
        <f t="shared" ref="BE276" si="1316">SUM(AT270:AT276)/SUM(AS270:AS276)</f>
        <v>8.3760278084123244E-2</v>
      </c>
      <c r="BF276">
        <f t="shared" ref="BF276" si="1317">SUM(AT263:AT276)/SUM(AS263:AS276)</f>
        <v>9.3560960616940719E-2</v>
      </c>
      <c r="BG276">
        <f t="shared" ref="BG276" si="1318">SUM(AW270:AW276)/SUM(AV270:AV276)</f>
        <v>6.2325581395348835E-2</v>
      </c>
      <c r="BH276">
        <f t="shared" ref="BH276" si="1319">SUM(AY270:AY276)/SUM(AX270:AX276)</f>
        <v>6.9632495164410058E-2</v>
      </c>
      <c r="BI276">
        <f t="shared" ref="BI276" si="1320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0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1">-(J277-J276)+L277</f>
        <v>25</v>
      </c>
      <c r="N277" s="7">
        <f t="shared" ref="N277" si="1322">B277-C277</f>
        <v>1041828</v>
      </c>
      <c r="O277" s="4">
        <f t="shared" ref="O277" si="1323">C277/B277</f>
        <v>0.20223350238259141</v>
      </c>
      <c r="R277">
        <f t="shared" ref="R277" si="1324">C277-C276</f>
        <v>1905</v>
      </c>
      <c r="S277">
        <f t="shared" ref="S277" si="1325">N277-N276</f>
        <v>3580</v>
      </c>
      <c r="T277" s="8">
        <f t="shared" ref="T277" si="1326">R277/V277</f>
        <v>0.34731084776663629</v>
      </c>
      <c r="U277" s="8">
        <f t="shared" ref="U277" si="1327">SUM(R271:R277)/SUM(V271:V277)</f>
        <v>0.34180939697091711</v>
      </c>
      <c r="V277">
        <f t="shared" ref="V277" si="1328">B277-B276</f>
        <v>5485</v>
      </c>
      <c r="W277">
        <f t="shared" ref="W277" si="1329">C277-D277-E277</f>
        <v>51971</v>
      </c>
      <c r="X277" s="3">
        <f t="shared" ref="X277" si="1330">F277/W277</f>
        <v>1.3488291547209021E-2</v>
      </c>
      <c r="Y277">
        <f t="shared" si="1288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1">Z277-AC277-AF277</f>
        <v>399</v>
      </c>
      <c r="AJ277">
        <f t="shared" ref="AJ277:AJ278" si="1332">AA277-AD277-AG277</f>
        <v>287</v>
      </c>
      <c r="AK277">
        <f t="shared" ref="AK277:AK278" si="1333">AB277-AE277-AH277</f>
        <v>1767</v>
      </c>
      <c r="AS277">
        <f t="shared" si="1241"/>
        <v>25389</v>
      </c>
      <c r="AT277">
        <f t="shared" si="1145"/>
        <v>2055</v>
      </c>
      <c r="AU277">
        <f t="shared" ref="AU277" si="1334">AT277/AS277</f>
        <v>8.0940564811532556E-2</v>
      </c>
      <c r="AV277">
        <f t="shared" ref="AV277" si="1335">BU277-BU276</f>
        <v>239</v>
      </c>
      <c r="AW277">
        <f t="shared" si="1118"/>
        <v>8</v>
      </c>
      <c r="AX277">
        <f t="shared" ref="AX277" si="1336">CK277-CK276</f>
        <v>1479</v>
      </c>
      <c r="AY277">
        <f t="shared" si="1120"/>
        <v>106</v>
      </c>
      <c r="AZ277">
        <f t="shared" ref="AZ277" si="1337">CC277-CC276</f>
        <v>160</v>
      </c>
      <c r="BA277">
        <f t="shared" si="1122"/>
        <v>7</v>
      </c>
      <c r="BB277">
        <f t="shared" ref="BB277" si="1338">AW277/AV277</f>
        <v>3.3472803347280332E-2</v>
      </c>
      <c r="BC277">
        <f t="shared" ref="BC277" si="1339">AY277/AX277</f>
        <v>7.1670047329276537E-2</v>
      </c>
      <c r="BD277">
        <f t="shared" si="682"/>
        <v>4.3749999999999997E-2</v>
      </c>
      <c r="BE277">
        <f t="shared" ref="BE277" si="1340">SUM(AT271:AT277)/SUM(AS271:AS277)</f>
        <v>8.3911902701866201E-2</v>
      </c>
      <c r="BF277">
        <f t="shared" ref="BF277" si="1341">SUM(AT264:AT277)/SUM(AS264:AS277)</f>
        <v>8.896301282353597E-2</v>
      </c>
      <c r="BG277">
        <f t="shared" ref="BG277" si="1342">SUM(AW271:AW277)/SUM(AV271:AV277)</f>
        <v>5.673076923076923E-2</v>
      </c>
      <c r="BH277">
        <f t="shared" ref="BH277" si="1343">SUM(AY271:AY277)/SUM(AX271:AX277)</f>
        <v>7.2962154294032022E-2</v>
      </c>
      <c r="BI277">
        <f t="shared" ref="BI277" si="1344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0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45">-(J278-J277)+L278</f>
        <v>17</v>
      </c>
      <c r="N278" s="7">
        <f t="shared" ref="N278" si="1346">B278-C278</f>
        <v>1045822</v>
      </c>
      <c r="O278" s="4">
        <f t="shared" ref="O278" si="1347">C278/B278</f>
        <v>0.20276351206616208</v>
      </c>
      <c r="R278">
        <f t="shared" ref="R278" si="1348">C278-C277</f>
        <v>1884</v>
      </c>
      <c r="S278">
        <f t="shared" ref="S278" si="1349">N278-N277</f>
        <v>3994</v>
      </c>
      <c r="T278" s="8">
        <f t="shared" ref="T278" si="1350">R278/V278</f>
        <v>0.32051718271520924</v>
      </c>
      <c r="U278" s="8">
        <f t="shared" ref="U278" si="1351">SUM(R272:R278)/SUM(V272:V278)</f>
        <v>0.33406379352325299</v>
      </c>
      <c r="V278">
        <f t="shared" ref="V278" si="1352">B278-B277</f>
        <v>5878</v>
      </c>
      <c r="W278">
        <f t="shared" ref="W278" si="1353">C278-D278-E278</f>
        <v>50152</v>
      </c>
      <c r="X278" s="3">
        <f t="shared" ref="X278" si="1354">F278/W278</f>
        <v>1.3538841920561493E-2</v>
      </c>
      <c r="Y278">
        <f t="shared" si="1288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1"/>
        <v>372</v>
      </c>
      <c r="AJ278">
        <f t="shared" si="1332"/>
        <v>259</v>
      </c>
      <c r="AK278">
        <f t="shared" si="1333"/>
        <v>1708</v>
      </c>
      <c r="AS278">
        <f t="shared" si="1241"/>
        <v>28124</v>
      </c>
      <c r="AT278">
        <f t="shared" si="1145"/>
        <v>1961</v>
      </c>
      <c r="AU278">
        <f t="shared" ref="AU278" si="1355">AT278/AS278</f>
        <v>6.9726923623951068E-2</v>
      </c>
      <c r="AV278">
        <f t="shared" ref="AV278" si="1356">BU278-BU277</f>
        <v>171</v>
      </c>
      <c r="AW278">
        <f t="shared" si="1118"/>
        <v>13</v>
      </c>
      <c r="AX278">
        <f t="shared" ref="AX278" si="1357">CK278-CK277</f>
        <v>1098</v>
      </c>
      <c r="AY278">
        <f t="shared" si="1120"/>
        <v>82</v>
      </c>
      <c r="AZ278">
        <f t="shared" ref="AZ278" si="1358">CC278-CC277</f>
        <v>133</v>
      </c>
      <c r="BA278">
        <f t="shared" si="1122"/>
        <v>6</v>
      </c>
      <c r="BB278">
        <f t="shared" ref="BB278" si="1359">AW278/AV278</f>
        <v>7.6023391812865493E-2</v>
      </c>
      <c r="BC278">
        <f t="shared" ref="BC278" si="1360">AY278/AX278</f>
        <v>7.4681238615664849E-2</v>
      </c>
      <c r="BD278">
        <f t="shared" si="682"/>
        <v>4.5112781954887216E-2</v>
      </c>
      <c r="BE278">
        <f t="shared" ref="BE278" si="1361">SUM(AT272:AT278)/SUM(AS272:AS278)</f>
        <v>8.1279920419455781E-2</v>
      </c>
      <c r="BF278">
        <f t="shared" ref="BF278" si="1362">SUM(AT265:AT278)/SUM(AS265:AS278)</f>
        <v>8.6893142592599684E-2</v>
      </c>
      <c r="BG278">
        <f t="shared" ref="BG278" si="1363">SUM(AW272:AW278)/SUM(AV272:AV278)</f>
        <v>5.3191489361702128E-2</v>
      </c>
      <c r="BH278">
        <f t="shared" ref="BH278" si="1364">SUM(AY272:AY278)/SUM(AX272:AX278)</f>
        <v>6.8929684793903712E-2</v>
      </c>
      <c r="BI278">
        <f t="shared" ref="BI278" si="1365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0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66">-(J279-J278)+L279</f>
        <v>30</v>
      </c>
      <c r="N279" s="7">
        <f t="shared" ref="N279" si="1367">B279-C279</f>
        <v>1048852</v>
      </c>
      <c r="O279" s="4">
        <f t="shared" ref="O279" si="1368">C279/B279</f>
        <v>0.20299757750023556</v>
      </c>
      <c r="R279">
        <f t="shared" ref="R279" si="1369">C279-C278</f>
        <v>1157</v>
      </c>
      <c r="S279">
        <f t="shared" ref="S279" si="1370">N279-N278</f>
        <v>3030</v>
      </c>
      <c r="T279" s="8">
        <f t="shared" ref="T279" si="1371">R279/V279</f>
        <v>0.27633150226892761</v>
      </c>
      <c r="U279" s="8">
        <f t="shared" ref="U279" si="1372">SUM(R273:R279)/SUM(V273:V279)</f>
        <v>0.32723668798990901</v>
      </c>
      <c r="V279">
        <f t="shared" ref="V279" si="1373">B279-B278</f>
        <v>4187</v>
      </c>
      <c r="W279">
        <f t="shared" ref="W279" si="1374">C279-D279-E279</f>
        <v>49913</v>
      </c>
      <c r="X279" s="3">
        <f t="shared" ref="X279" si="1375">F279/W279</f>
        <v>1.2802275960170697E-2</v>
      </c>
      <c r="Y279">
        <f t="shared" si="1288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76">Z279-AC279-AF279</f>
        <v>323</v>
      </c>
      <c r="AJ279">
        <f t="shared" ref="AJ279" si="1377">AA279-AD279-AG279</f>
        <v>242</v>
      </c>
      <c r="AK279">
        <f t="shared" ref="AK279" si="1378">AB279-AE279-AH279</f>
        <v>1660</v>
      </c>
      <c r="AS279">
        <f t="shared" ref="AS279" si="1379">BM279-BM278</f>
        <v>11908</v>
      </c>
      <c r="AT279">
        <f t="shared" si="1145"/>
        <v>1264</v>
      </c>
      <c r="AU279">
        <f t="shared" ref="AU279" si="1380">AT279/AS279</f>
        <v>0.10614712798118911</v>
      </c>
      <c r="AV279">
        <f t="shared" ref="AV279" si="1381">BU279-BU278</f>
        <v>67</v>
      </c>
      <c r="AW279">
        <f t="shared" si="1118"/>
        <v>4</v>
      </c>
      <c r="AX279">
        <f t="shared" ref="AX279" si="1382">CK279-CK278</f>
        <v>501</v>
      </c>
      <c r="AY279">
        <f t="shared" si="1120"/>
        <v>51</v>
      </c>
      <c r="AZ279">
        <f t="shared" ref="AZ279" si="1383">CC279-CC278</f>
        <v>54</v>
      </c>
      <c r="BA279">
        <f t="shared" si="1122"/>
        <v>6</v>
      </c>
      <c r="BB279">
        <f t="shared" ref="BB279" si="1384">AW279/AV279</f>
        <v>5.9701492537313432E-2</v>
      </c>
      <c r="BC279">
        <f t="shared" ref="BC279" si="1385">AY279/AX279</f>
        <v>0.10179640718562874</v>
      </c>
      <c r="BD279">
        <f t="shared" si="682"/>
        <v>0.1111111111111111</v>
      </c>
      <c r="BE279">
        <f t="shared" ref="BE279" si="1386">SUM(AT273:AT279)/SUM(AS273:AS279)</f>
        <v>7.988442544006448E-2</v>
      </c>
      <c r="BF279">
        <f t="shared" ref="BF279" si="1387">SUM(AT266:AT279)/SUM(AS266:AS279)</f>
        <v>8.6241791408439086E-2</v>
      </c>
      <c r="BG279">
        <f t="shared" ref="BG279" si="1388">SUM(AW273:AW279)/SUM(AV273:AV279)</f>
        <v>5.2681992337164751E-2</v>
      </c>
      <c r="BH279">
        <f t="shared" ref="BH279" si="1389">SUM(AY273:AY279)/SUM(AX273:AX279)</f>
        <v>7.1800208116545264E-2</v>
      </c>
      <c r="BI279">
        <f t="shared" ref="BI279" si="139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0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91">-(J280-J279)+L280</f>
        <v>19</v>
      </c>
      <c r="N280" s="7">
        <f t="shared" ref="N280" si="1392">B280-C280</f>
        <v>1050178</v>
      </c>
      <c r="O280" s="4">
        <f t="shared" ref="O280" si="1393">C280/B280</f>
        <v>0.20314590201873428</v>
      </c>
      <c r="R280">
        <f t="shared" ref="R280" si="1394">C280-C279</f>
        <v>583</v>
      </c>
      <c r="S280">
        <f t="shared" ref="S280" si="1395">N280-N279</f>
        <v>1326</v>
      </c>
      <c r="T280" s="8">
        <f t="shared" ref="T280" si="1396">R280/V280</f>
        <v>0.30539549502357255</v>
      </c>
      <c r="U280" s="8">
        <f t="shared" ref="U280" si="1397">SUM(R274:R280)/SUM(V274:V280)</f>
        <v>0.327972620994609</v>
      </c>
      <c r="V280">
        <f t="shared" ref="V280" si="1398">B280-B279</f>
        <v>1909</v>
      </c>
      <c r="W280">
        <f t="shared" ref="W280" si="1399">C280-D280-E280</f>
        <v>49416</v>
      </c>
      <c r="X280" s="3">
        <f t="shared" ref="X280" si="1400">F280/W280</f>
        <v>1.3032216286223086E-2</v>
      </c>
      <c r="Y280">
        <f t="shared" si="1288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01">Z280-AC280-AF280</f>
        <v>307</v>
      </c>
      <c r="AJ280">
        <f t="shared" ref="AJ280" si="1402">AA280-AD280-AG280</f>
        <v>241</v>
      </c>
      <c r="AK280">
        <f t="shared" ref="AK280" si="1403">AB280-AE280-AH280</f>
        <v>1651</v>
      </c>
      <c r="AS280">
        <f t="shared" ref="AS280" si="1404">BM280-BM279</f>
        <v>6246</v>
      </c>
      <c r="AT280">
        <f t="shared" si="1145"/>
        <v>643</v>
      </c>
      <c r="AU280">
        <f t="shared" ref="AU280" si="1405">AT280/AS280</f>
        <v>0.10294588536663464</v>
      </c>
      <c r="AV280">
        <f t="shared" ref="AV280" si="1406">BU280-BU279</f>
        <v>29</v>
      </c>
      <c r="AW280">
        <f t="shared" si="1118"/>
        <v>6</v>
      </c>
      <c r="AX280">
        <f t="shared" ref="AX280" si="1407">CK280-CK279</f>
        <v>204</v>
      </c>
      <c r="AY280">
        <f t="shared" si="1120"/>
        <v>17</v>
      </c>
      <c r="AZ280">
        <f t="shared" ref="AZ280" si="1408">CC280-CC279</f>
        <v>23</v>
      </c>
      <c r="BA280">
        <f t="shared" si="1122"/>
        <v>1</v>
      </c>
      <c r="BB280">
        <f t="shared" ref="BB280" si="1409">AW280/AV280</f>
        <v>0.20689655172413793</v>
      </c>
      <c r="BC280">
        <f t="shared" ref="BC280" si="1410">AY280/AX280</f>
        <v>8.3333333333333329E-2</v>
      </c>
      <c r="BD280">
        <f t="shared" si="682"/>
        <v>4.3478260869565216E-2</v>
      </c>
      <c r="BE280">
        <f t="shared" ref="BE280" si="1411">SUM(AT274:AT280)/SUM(AS274:AS280)</f>
        <v>7.9474360025134555E-2</v>
      </c>
      <c r="BF280">
        <f t="shared" ref="BF280" si="1412">SUM(AT267:AT280)/SUM(AS267:AS280)</f>
        <v>8.6641989988684526E-2</v>
      </c>
      <c r="BG280">
        <f t="shared" ref="BG280" si="1413">SUM(AW274:AW280)/SUM(AV274:AV280)</f>
        <v>6.1068702290076333E-2</v>
      </c>
      <c r="BH280">
        <f t="shared" ref="BH280" si="1414">SUM(AY274:AY280)/SUM(AX274:AX280)</f>
        <v>7.3170731707317069E-2</v>
      </c>
      <c r="BI280">
        <f t="shared" ref="BI280" si="1415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0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16">-(J281-J280)+L281</f>
        <v>10</v>
      </c>
      <c r="N281" s="7">
        <f t="shared" ref="N281" si="1417">B281-C281</f>
        <v>1053114</v>
      </c>
      <c r="O281" s="4">
        <f t="shared" ref="O281" si="1418">C281/B281</f>
        <v>0.20347408053949145</v>
      </c>
      <c r="R281">
        <f t="shared" ref="R281" si="1419">C281-C280</f>
        <v>1293</v>
      </c>
      <c r="S281">
        <f t="shared" ref="S281" si="1420">N281-N280</f>
        <v>2936</v>
      </c>
      <c r="T281" s="8">
        <f t="shared" ref="T281" si="1421">R281/V281</f>
        <v>0.30574603925277843</v>
      </c>
      <c r="U281" s="8">
        <f t="shared" ref="U281" si="1422">SUM(R275:R281)/SUM(V275:V281)</f>
        <v>0.32391951637643235</v>
      </c>
      <c r="V281">
        <f t="shared" ref="V281" si="1423">B281-B280</f>
        <v>4229</v>
      </c>
      <c r="W281">
        <f t="shared" ref="W281" si="1424">C281-D281-E281</f>
        <v>46358</v>
      </c>
      <c r="X281" s="3">
        <f t="shared" ref="X281" si="1425">F281/W281</f>
        <v>1.4042883644678372E-2</v>
      </c>
      <c r="Y281">
        <f t="shared" ref="Y281" si="1426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27">Z281-AC281-AF281</f>
        <v>268</v>
      </c>
      <c r="AJ281">
        <f t="shared" ref="AJ281" si="1428">AA281-AD281-AG281</f>
        <v>226</v>
      </c>
      <c r="AK281">
        <f t="shared" ref="AK281" si="1429">AB281-AE281-AH281</f>
        <v>1530</v>
      </c>
      <c r="AS281">
        <f t="shared" ref="AS281" si="1430">BM281-BM280</f>
        <v>30677</v>
      </c>
      <c r="AT281">
        <f t="shared" si="1145"/>
        <v>1361</v>
      </c>
      <c r="AU281">
        <f t="shared" ref="AU281" si="1431">AT281/AS281</f>
        <v>4.436548554291489E-2</v>
      </c>
      <c r="AV281">
        <f t="shared" ref="AV281" si="1432">BU281-BU280</f>
        <v>279</v>
      </c>
      <c r="AW281">
        <f t="shared" si="1118"/>
        <v>8</v>
      </c>
      <c r="AX281">
        <f t="shared" ref="AX281" si="1433">CK281-CK280</f>
        <v>1543</v>
      </c>
      <c r="AY281">
        <f t="shared" si="1120"/>
        <v>47</v>
      </c>
      <c r="AZ281">
        <f t="shared" ref="AZ281" si="1434">CC281-CC280</f>
        <v>248</v>
      </c>
      <c r="BA281">
        <f t="shared" si="1122"/>
        <v>8</v>
      </c>
      <c r="BB281">
        <f t="shared" ref="BB281" si="1435">AW281/AV281</f>
        <v>2.8673835125448029E-2</v>
      </c>
      <c r="BC281">
        <f t="shared" ref="BC281" si="1436">AY281/AX281</f>
        <v>3.0460142579390798E-2</v>
      </c>
      <c r="BD281">
        <f t="shared" si="682"/>
        <v>3.2258064516129031E-2</v>
      </c>
      <c r="BE281">
        <f t="shared" ref="BE281" si="1437">SUM(AT275:AT281)/SUM(AS275:AS281)</f>
        <v>7.4897316627580035E-2</v>
      </c>
      <c r="BF281">
        <f t="shared" ref="BF281" si="1438">SUM(AT268:AT281)/SUM(AS268:AS281)</f>
        <v>8.2191075632674637E-2</v>
      </c>
      <c r="BG281">
        <f t="shared" ref="BG281" si="1439">SUM(AW275:AW281)/SUM(AV275:AV281)</f>
        <v>5.3832116788321165E-2</v>
      </c>
      <c r="BH281">
        <f t="shared" ref="BH281" si="1440">SUM(AY275:AY281)/SUM(AX275:AX281)</f>
        <v>6.7145534041224239E-2</v>
      </c>
      <c r="BI281">
        <f t="shared" ref="BI281" si="1441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0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42">-(J282-J281)+L282</f>
        <v>18</v>
      </c>
      <c r="N282" s="7">
        <f t="shared" ref="N282" si="1443">B282-C282</f>
        <v>1057311</v>
      </c>
      <c r="O282" s="4">
        <f t="shared" ref="O282" si="1444">C282/B282</f>
        <v>0.20402927286839329</v>
      </c>
      <c r="R282">
        <f t="shared" ref="R282" si="1445">C282-C281</f>
        <v>1998</v>
      </c>
      <c r="S282">
        <f t="shared" ref="S282" si="1446">N282-N281</f>
        <v>4197</v>
      </c>
      <c r="T282" s="8">
        <f t="shared" ref="T282" si="1447">R282/V282</f>
        <v>0.32251815980629539</v>
      </c>
      <c r="U282" s="8">
        <f t="shared" ref="U282" si="1448">SUM(R276:R282)/SUM(V276:V282)</f>
        <v>0.32007233273056057</v>
      </c>
      <c r="V282">
        <f t="shared" ref="V282" si="1449">B282-B281</f>
        <v>6195</v>
      </c>
      <c r="W282">
        <f t="shared" ref="W282" si="1450">C282-D282-E282</f>
        <v>45294</v>
      </c>
      <c r="X282" s="3">
        <f t="shared" ref="X282" si="1451">F282/W282</f>
        <v>1.4218218748620125E-2</v>
      </c>
      <c r="Y282">
        <f t="shared" ref="Y282" si="1452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53">Z282-AC282-AF282</f>
        <v>248</v>
      </c>
      <c r="AJ282">
        <f t="shared" ref="AJ282" si="1454">AA282-AD282-AG282</f>
        <v>225</v>
      </c>
      <c r="AK282">
        <f t="shared" ref="AK282" si="1455">AB282-AE282-AH282</f>
        <v>1483</v>
      </c>
      <c r="AS282">
        <f t="shared" ref="AS282" si="1456">BM282-BM281</f>
        <v>28875</v>
      </c>
      <c r="AT282">
        <f t="shared" si="1145"/>
        <v>2125</v>
      </c>
      <c r="AU282">
        <f t="shared" ref="AU282" si="1457">AT282/AS282</f>
        <v>7.3593073593073599E-2</v>
      </c>
      <c r="AV282">
        <f t="shared" ref="AV282" si="1458">BU282-BU281</f>
        <v>152</v>
      </c>
      <c r="AW282">
        <f t="shared" si="1118"/>
        <v>5</v>
      </c>
      <c r="AX282">
        <f t="shared" ref="AX282" si="1459">CK282-CK281</f>
        <v>1343</v>
      </c>
      <c r="AY282">
        <f t="shared" si="1120"/>
        <v>90</v>
      </c>
      <c r="AZ282">
        <f t="shared" ref="AZ282" si="1460">CC282-CC281</f>
        <v>171</v>
      </c>
      <c r="BA282">
        <f t="shared" si="1122"/>
        <v>14</v>
      </c>
      <c r="BB282">
        <f t="shared" ref="BB282" si="1461">AW282/AV282</f>
        <v>3.2894736842105261E-2</v>
      </c>
      <c r="BC282">
        <f t="shared" ref="BC282" si="1462">AY282/AX282</f>
        <v>6.7014147431124355E-2</v>
      </c>
      <c r="BD282">
        <f t="shared" si="682"/>
        <v>8.1871345029239762E-2</v>
      </c>
      <c r="BE282">
        <f t="shared" ref="BE282" si="1463">SUM(AT276:AT282)/SUM(AS276:AS282)</f>
        <v>7.4693869630185455E-2</v>
      </c>
      <c r="BF282">
        <f t="shared" ref="BF282" si="1464">SUM(AT269:AT282)/SUM(AS269:AS282)</f>
        <v>8.0559539679057754E-2</v>
      </c>
      <c r="BG282">
        <f t="shared" ref="BG282" si="1465">SUM(AW276:AW282)/SUM(AV276:AV282)</f>
        <v>4.6902654867256637E-2</v>
      </c>
      <c r="BH282">
        <f t="shared" ref="BH282" si="1466">SUM(AY276:AY282)/SUM(AX276:AX282)</f>
        <v>6.5719615439804854E-2</v>
      </c>
      <c r="BI282">
        <f t="shared" ref="BI282" si="1467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0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68">-(J283-J282)+L283</f>
        <v>18</v>
      </c>
      <c r="N283" s="7">
        <f t="shared" ref="N283" si="1469">B283-C283</f>
        <v>1060494</v>
      </c>
      <c r="O283" s="4">
        <f t="shared" ref="O283" si="1470">C283/B283</f>
        <v>0.2043936027032015</v>
      </c>
      <c r="R283">
        <f t="shared" ref="R283" si="1471">C283-C282</f>
        <v>1426</v>
      </c>
      <c r="S283">
        <f t="shared" ref="S283" si="1472">N283-N282</f>
        <v>3183</v>
      </c>
      <c r="T283" s="8">
        <f t="shared" ref="T283" si="1473">R283/V283</f>
        <v>0.30939466261661963</v>
      </c>
      <c r="U283" s="8">
        <f t="shared" ref="U283" si="1474">SUM(R277:R283)/SUM(V277:V283)</f>
        <v>0.31533916040871601</v>
      </c>
      <c r="V283">
        <f t="shared" ref="V283" si="1475">B283-B282</f>
        <v>4609</v>
      </c>
      <c r="W283">
        <f t="shared" ref="W283" si="1476">C283-D283-E283</f>
        <v>43955</v>
      </c>
      <c r="X283" s="3">
        <f t="shared" ref="X283" si="1477">F283/W283</f>
        <v>1.4219087703332954E-2</v>
      </c>
      <c r="Y283">
        <f t="shared" ref="Y283" si="1478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79">Z283-AC283-AF283</f>
        <v>234</v>
      </c>
      <c r="AJ283">
        <f t="shared" ref="AJ283" si="1480">AA283-AD283-AG283</f>
        <v>214</v>
      </c>
      <c r="AK283">
        <f t="shared" ref="AK283" si="1481">AB283-AE283-AH283</f>
        <v>1409</v>
      </c>
      <c r="AS283">
        <f t="shared" ref="AS283" si="1482">BM283-BM282</f>
        <v>21861</v>
      </c>
      <c r="AT283">
        <f t="shared" si="1145"/>
        <v>1534</v>
      </c>
      <c r="AU283">
        <f t="shared" ref="AU283" si="1483">AT283/AS283</f>
        <v>7.0170623484744524E-2</v>
      </c>
      <c r="AV283">
        <f t="shared" ref="AV283" si="1484">BU283-BU282</f>
        <v>94</v>
      </c>
      <c r="AW283">
        <f t="shared" si="1118"/>
        <v>10</v>
      </c>
      <c r="AX283">
        <f t="shared" ref="AX283" si="1485">CK283-CK282</f>
        <v>811</v>
      </c>
      <c r="AY283">
        <f t="shared" si="1120"/>
        <v>43</v>
      </c>
      <c r="AZ283">
        <f t="shared" ref="AZ283" si="1486">CC283-CC282</f>
        <v>119</v>
      </c>
      <c r="BA283">
        <f t="shared" si="1122"/>
        <v>13</v>
      </c>
      <c r="BB283">
        <f t="shared" ref="BB283" si="1487">AW283/AV283</f>
        <v>0.10638297872340426</v>
      </c>
      <c r="BC283">
        <f t="shared" ref="BC283" si="1488">AY283/AX283</f>
        <v>5.3020961775585698E-2</v>
      </c>
      <c r="BD283">
        <f t="shared" si="682"/>
        <v>0.1092436974789916</v>
      </c>
      <c r="BE283">
        <f t="shared" ref="BE283" si="1489">SUM(AT277:AT283)/SUM(AS277:AS283)</f>
        <v>7.1485497778939117E-2</v>
      </c>
      <c r="BF283">
        <f t="shared" ref="BF283" si="1490">SUM(AT270:AT283)/SUM(AS270:AS283)</f>
        <v>7.7419637855749693E-2</v>
      </c>
      <c r="BG283">
        <f t="shared" ref="BG283" si="1491">SUM(AW277:AW283)/SUM(AV277:AV283)</f>
        <v>5.2376333656644035E-2</v>
      </c>
      <c r="BH283">
        <f t="shared" ref="BH283" si="1492">SUM(AY277:AY283)/SUM(AX277:AX283)</f>
        <v>6.247313368677461E-2</v>
      </c>
      <c r="BI283">
        <f t="shared" ref="BI283" si="1493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0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94">-(J284-J283)+L284</f>
        <v>20</v>
      </c>
      <c r="N284" s="7">
        <f t="shared" ref="N284" si="1495">B284-C284</f>
        <v>1064023</v>
      </c>
      <c r="O284" s="4">
        <f t="shared" ref="O284" si="1496">C284/B284</f>
        <v>0.20472921764685659</v>
      </c>
      <c r="R284">
        <f t="shared" ref="R284" si="1497">C284-C283</f>
        <v>1471</v>
      </c>
      <c r="S284">
        <f t="shared" ref="S284" si="1498">N284-N283</f>
        <v>3529</v>
      </c>
      <c r="T284" s="8">
        <f t="shared" ref="T284" si="1499">R284/V284</f>
        <v>0.29420000000000002</v>
      </c>
      <c r="U284" s="8">
        <f t="shared" ref="U284" si="1500">SUM(R278:R284)/SUM(V278:V284)</f>
        <v>0.30655794045052642</v>
      </c>
      <c r="V284">
        <f t="shared" ref="V284" si="1501">B284-B283</f>
        <v>5000</v>
      </c>
      <c r="W284">
        <f t="shared" ref="W284" si="1502">C284-D284-E284</f>
        <v>45021</v>
      </c>
      <c r="X284" s="3">
        <f t="shared" ref="X284" si="1503">F284/W284</f>
        <v>1.3327114013460385E-2</v>
      </c>
      <c r="Y284">
        <f t="shared" ref="Y284" si="1504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05">Z284-AC284-AF284</f>
        <v>235</v>
      </c>
      <c r="AJ284">
        <f t="shared" ref="AJ284:AJ285" si="1506">AA284-AD284-AG284</f>
        <v>227</v>
      </c>
      <c r="AK284">
        <f t="shared" ref="AK284:AK285" si="1507">AB284-AE284-AH284</f>
        <v>1474</v>
      </c>
      <c r="AS284">
        <f t="shared" ref="AS284" si="1508">BM284-BM283</f>
        <v>23418</v>
      </c>
      <c r="AT284">
        <f t="shared" si="1145"/>
        <v>1653</v>
      </c>
      <c r="AU284">
        <f t="shared" ref="AU284" si="1509">AT284/AS284</f>
        <v>7.0586728157827308E-2</v>
      </c>
      <c r="AV284">
        <f t="shared" ref="AV284" si="1510">BU284-BU283</f>
        <v>189</v>
      </c>
      <c r="AW284">
        <f t="shared" si="1118"/>
        <v>4</v>
      </c>
      <c r="AX284">
        <f t="shared" ref="AX284" si="1511">CK284-CK283</f>
        <v>1306</v>
      </c>
      <c r="AY284">
        <f t="shared" si="1120"/>
        <v>86</v>
      </c>
      <c r="AZ284">
        <f t="shared" ref="AZ284" si="1512">CC284-CC283</f>
        <v>163</v>
      </c>
      <c r="BA284">
        <f t="shared" si="1122"/>
        <v>16</v>
      </c>
      <c r="BB284">
        <f t="shared" ref="BB284" si="1513">AW284/AV284</f>
        <v>2.1164021164021163E-2</v>
      </c>
      <c r="BC284">
        <f t="shared" ref="BC284" si="1514">AY284/AX284</f>
        <v>6.5849923430321589E-2</v>
      </c>
      <c r="BD284">
        <f t="shared" si="682"/>
        <v>9.815950920245399E-2</v>
      </c>
      <c r="BE284">
        <f t="shared" ref="BE284" si="1515">SUM(AT278:AT284)/SUM(AS278:AS284)</f>
        <v>6.9757592201655755E-2</v>
      </c>
      <c r="BF284">
        <f t="shared" ref="BF284" si="1516">SUM(AT271:AT284)/SUM(AS271:AS284)</f>
        <v>7.6618815426057904E-2</v>
      </c>
      <c r="BG284">
        <f t="shared" ref="BG284" si="1517">SUM(AW278:AW284)/SUM(AV278:AV284)</f>
        <v>5.09683995922528E-2</v>
      </c>
      <c r="BH284">
        <f t="shared" ref="BH284" si="1518">SUM(AY278:AY284)/SUM(AX278:AX284)</f>
        <v>6.1122538936232734E-2</v>
      </c>
      <c r="BI284">
        <f t="shared" ref="BI284" si="1519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0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20">-(J285-J284)+L285</f>
        <v>27</v>
      </c>
      <c r="N285" s="7">
        <f t="shared" ref="N285" si="1521">B285-C285</f>
        <v>1065177</v>
      </c>
      <c r="O285" s="4">
        <f t="shared" ref="O285" si="1522">C285/B285</f>
        <v>0.204787948828209</v>
      </c>
      <c r="R285">
        <f t="shared" ref="R285" si="1523">C285-C284</f>
        <v>396</v>
      </c>
      <c r="S285">
        <f t="shared" ref="S285" si="1524">N285-N284</f>
        <v>1154</v>
      </c>
      <c r="T285" s="8">
        <f t="shared" ref="T285" si="1525">R285/V285</f>
        <v>0.25548387096774194</v>
      </c>
      <c r="U285" s="8">
        <f t="shared" ref="U285" si="1526">SUM(R279:R285)/SUM(V279:V285)</f>
        <v>0.3007334079988439</v>
      </c>
      <c r="V285">
        <f t="shared" ref="V285" si="1527">B285-B284</f>
        <v>1550</v>
      </c>
      <c r="W285">
        <f t="shared" ref="W285" si="1528">C285-D285-E285</f>
        <v>42896</v>
      </c>
      <c r="X285" s="3">
        <f t="shared" ref="X285" si="1529">F285/W285</f>
        <v>1.3008205893323388E-2</v>
      </c>
      <c r="Y285">
        <f t="shared" ref="Y285" si="1530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05"/>
        <v>217</v>
      </c>
      <c r="AJ285">
        <f t="shared" si="1506"/>
        <v>200</v>
      </c>
      <c r="AK285">
        <f t="shared" si="1507"/>
        <v>1416</v>
      </c>
      <c r="AS285">
        <f t="shared" ref="AS285" si="1531">BM285-BM284</f>
        <v>5564</v>
      </c>
      <c r="AT285">
        <f t="shared" si="1145"/>
        <v>424</v>
      </c>
      <c r="AU285">
        <f t="shared" ref="AU285" si="1532">AT285/AS285</f>
        <v>7.6204169662113588E-2</v>
      </c>
      <c r="AV285">
        <f t="shared" ref="AV285" si="1533">BU285-BU284</f>
        <v>26</v>
      </c>
      <c r="AW285">
        <f t="shared" si="1118"/>
        <v>6</v>
      </c>
      <c r="AX285">
        <f t="shared" ref="AX285" si="1534">CK285-CK284</f>
        <v>245</v>
      </c>
      <c r="AY285">
        <f t="shared" si="1120"/>
        <v>15</v>
      </c>
      <c r="AZ285">
        <f t="shared" ref="AZ285" si="1535">CC285-CC284</f>
        <v>36</v>
      </c>
      <c r="BA285">
        <f t="shared" si="1122"/>
        <v>3</v>
      </c>
      <c r="BB285">
        <f t="shared" ref="BB285" si="1536">AW285/AV285</f>
        <v>0.23076923076923078</v>
      </c>
      <c r="BC285">
        <f t="shared" ref="BC285" si="1537">AY285/AX285</f>
        <v>6.1224489795918366E-2</v>
      </c>
      <c r="BD285">
        <f t="shared" si="682"/>
        <v>8.3333333333333329E-2</v>
      </c>
      <c r="BE285">
        <f t="shared" ref="BE285" si="1538">SUM(AT279:AT285)/SUM(AS279:AS285)</f>
        <v>7.0043329780861779E-2</v>
      </c>
      <c r="BF285">
        <f t="shared" ref="BF285" si="1539">SUM(AT272:AT285)/SUM(AS272:AS285)</f>
        <v>7.5994848303013451E-2</v>
      </c>
      <c r="BG285">
        <f t="shared" ref="BG285" si="1540">SUM(AW279:AW285)/SUM(AV279:AV285)</f>
        <v>5.1435406698564591E-2</v>
      </c>
      <c r="BH285">
        <f t="shared" ref="BH285" si="1541">SUM(AY279:AY285)/SUM(AX279:AX285)</f>
        <v>5.8625902906097767E-2</v>
      </c>
      <c r="BI285">
        <f t="shared" ref="BI285" si="1542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0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43">-(J286-J285)+L286</f>
        <v>20</v>
      </c>
      <c r="N286" s="7">
        <f t="shared" ref="N286" si="1544">B286-C286</f>
        <v>1066467</v>
      </c>
      <c r="O286" s="4">
        <f t="shared" ref="O286" si="1545">C286/B286</f>
        <v>0.20496152163071052</v>
      </c>
      <c r="R286">
        <f t="shared" ref="R286" si="1546">C286-C285</f>
        <v>625</v>
      </c>
      <c r="S286">
        <f t="shared" ref="S286" si="1547">N286-N285</f>
        <v>1290</v>
      </c>
      <c r="T286" s="8">
        <f t="shared" ref="T286" si="1548">R286/V286</f>
        <v>0.32637075718015668</v>
      </c>
      <c r="U286" s="8">
        <f t="shared" ref="U286" si="1549">SUM(R280:R286)/SUM(V280:V286)</f>
        <v>0.3066871334671547</v>
      </c>
      <c r="V286">
        <f t="shared" ref="V286" si="1550">B286-B285</f>
        <v>1915</v>
      </c>
      <c r="W286">
        <f t="shared" ref="W286" si="1551">C286-D286-E286</f>
        <v>42429</v>
      </c>
      <c r="X286" s="3">
        <f t="shared" ref="X286" si="1552">F286/W286</f>
        <v>1.3033538381767188E-2</v>
      </c>
      <c r="Y286">
        <f t="shared" ref="Y286" si="155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54">Z286-AC286-AF286</f>
        <v>211</v>
      </c>
      <c r="AJ286">
        <f t="shared" ref="AJ286" si="1555">AA286-AD286-AG286</f>
        <v>200</v>
      </c>
      <c r="AK286">
        <f t="shared" ref="AK286" si="1556">AB286-AE286-AH286</f>
        <v>1404</v>
      </c>
      <c r="AS286">
        <f t="shared" ref="AS286" si="1557">BM286-BM285</f>
        <v>6385</v>
      </c>
      <c r="AT286">
        <f t="shared" si="1145"/>
        <v>681</v>
      </c>
      <c r="AU286">
        <f t="shared" ref="AU286" si="1558">AT286/AS286</f>
        <v>0.10665622552858262</v>
      </c>
      <c r="AV286">
        <f t="shared" ref="AV286" si="1559">BU286-BU285</f>
        <v>37</v>
      </c>
      <c r="AW286">
        <f t="shared" si="1118"/>
        <v>2</v>
      </c>
      <c r="AX286">
        <f t="shared" ref="AX286" si="1560">CK286-CK285</f>
        <v>283</v>
      </c>
      <c r="AY286">
        <f t="shared" si="1120"/>
        <v>23</v>
      </c>
      <c r="AZ286">
        <f t="shared" ref="AZ286" si="1561">CC286-CC285</f>
        <v>41</v>
      </c>
      <c r="BA286">
        <f t="shared" si="1122"/>
        <v>4</v>
      </c>
      <c r="BB286">
        <f t="shared" ref="BB286" si="1562">AW286/AV286</f>
        <v>5.4054054054054057E-2</v>
      </c>
      <c r="BC286">
        <f t="shared" ref="BC286" si="1563">AY286/AX286</f>
        <v>8.1272084805653705E-2</v>
      </c>
      <c r="BD286">
        <f t="shared" si="682"/>
        <v>9.7560975609756101E-2</v>
      </c>
      <c r="BE286">
        <f t="shared" ref="BE286" si="1564">SUM(AT280:AT286)/SUM(AS280:AS286)</f>
        <v>6.8448945751304599E-2</v>
      </c>
      <c r="BF286">
        <f t="shared" ref="BF286" si="1565">SUM(AT273:AT286)/SUM(AS273:AS286)</f>
        <v>7.466270761807553E-2</v>
      </c>
      <c r="BG286">
        <f t="shared" ref="BG286" si="1566">SUM(AW280:AW286)/SUM(AV280:AV286)</f>
        <v>5.0868486352357321E-2</v>
      </c>
      <c r="BH286">
        <f t="shared" ref="BH286" si="1567">SUM(AY280:AY286)/SUM(AX280:AX286)</f>
        <v>5.5972101133391454E-2</v>
      </c>
      <c r="BI286">
        <f t="shared" ref="BI286" si="1568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0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69">-(J287-J286)+L287</f>
        <v>23</v>
      </c>
      <c r="N287" s="7">
        <f t="shared" ref="N287" si="1570">B287-C287</f>
        <v>1067338</v>
      </c>
      <c r="O287" s="4">
        <f t="shared" ref="O287" si="1571">C287/B287</f>
        <v>0.20514533340184643</v>
      </c>
      <c r="R287">
        <f t="shared" ref="R287" si="1572">C287-C286</f>
        <v>535</v>
      </c>
      <c r="S287">
        <f t="shared" ref="S287" si="1573">N287-N286</f>
        <v>871</v>
      </c>
      <c r="T287" s="8">
        <f t="shared" ref="T287" si="1574">R287/V287</f>
        <v>0.38051209103840683</v>
      </c>
      <c r="U287" s="8">
        <f t="shared" ref="U287" si="1575">SUM(R281:R287)/SUM(V281:V287)</f>
        <v>0.31095406360424027</v>
      </c>
      <c r="V287">
        <f t="shared" ref="V287" si="1576">B287-B286</f>
        <v>1406</v>
      </c>
      <c r="W287">
        <f t="shared" ref="W287" si="1577">C287-D287-E287</f>
        <v>42102</v>
      </c>
      <c r="X287" s="3">
        <f t="shared" ref="X287" si="1578">F287/W287</f>
        <v>1.3918578689848464E-2</v>
      </c>
      <c r="Y287">
        <f t="shared" ref="Y287" si="1579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80">Z287-AC287-AF287</f>
        <v>208</v>
      </c>
      <c r="AJ287">
        <f t="shared" ref="AJ287" si="1581">AA287-AD287-AG287</f>
        <v>198</v>
      </c>
      <c r="AK287">
        <f t="shared" ref="AK287" si="1582">AB287-AE287-AH287</f>
        <v>1414</v>
      </c>
      <c r="AS287">
        <f t="shared" ref="AS287" si="1583">BM287-BM286</f>
        <v>5415</v>
      </c>
      <c r="AT287">
        <f t="shared" si="1145"/>
        <v>576</v>
      </c>
      <c r="AU287">
        <f t="shared" ref="AU287" si="1584">AT287/AS287</f>
        <v>0.10637119113573407</v>
      </c>
      <c r="AV287">
        <f t="shared" ref="AV287" si="1585">BU287-BU286</f>
        <v>36</v>
      </c>
      <c r="AW287">
        <f t="shared" si="1118"/>
        <v>5</v>
      </c>
      <c r="AX287">
        <f t="shared" ref="AX287" si="1586">CK287-CK286</f>
        <v>405</v>
      </c>
      <c r="AY287">
        <f t="shared" si="1120"/>
        <v>37</v>
      </c>
      <c r="AZ287">
        <f t="shared" ref="AZ287" si="1587">CC287-CC286</f>
        <v>55</v>
      </c>
      <c r="BA287">
        <f t="shared" si="1122"/>
        <v>1</v>
      </c>
      <c r="BB287">
        <f t="shared" ref="BB287" si="1588">AW287/AV287</f>
        <v>0.1388888888888889</v>
      </c>
      <c r="BC287">
        <f t="shared" ref="BC287" si="1589">AY287/AX287</f>
        <v>9.1358024691358022E-2</v>
      </c>
      <c r="BD287">
        <f t="shared" si="682"/>
        <v>1.8181818181818181E-2</v>
      </c>
      <c r="BE287">
        <f t="shared" ref="BE287" si="1590">SUM(AT281:AT287)/SUM(AS281:AS287)</f>
        <v>6.8366136093948204E-2</v>
      </c>
      <c r="BF287">
        <f t="shared" ref="BF287" si="1591">SUM(AT274:AT287)/SUM(AS274:AS287)</f>
        <v>7.442099424065643E-2</v>
      </c>
      <c r="BG287">
        <f t="shared" ref="BG287" si="1592">SUM(AW281:AW287)/SUM(AV281:AV287)</f>
        <v>4.9200492004920049E-2</v>
      </c>
      <c r="BH287">
        <f t="shared" ref="BH287" si="1593">SUM(AY281:AY287)/SUM(AX281:AX287)</f>
        <v>5.7446091644204854E-2</v>
      </c>
      <c r="BI287">
        <f t="shared" ref="BI287" si="1594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0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95">-(J288-J287)+L288</f>
        <v>9</v>
      </c>
      <c r="N288" s="7">
        <f t="shared" ref="N288" si="1596">B288-C288</f>
        <v>1069764</v>
      </c>
      <c r="O288" s="4">
        <f t="shared" ref="O288" si="1597">C288/B288</f>
        <v>0.20564635296388978</v>
      </c>
      <c r="R288">
        <f t="shared" ref="R288" si="1598">C288-C287</f>
        <v>1475</v>
      </c>
      <c r="S288">
        <f t="shared" ref="S288" si="1599">N288-N287</f>
        <v>2426</v>
      </c>
      <c r="T288" s="8">
        <f t="shared" ref="T288" si="1600">R288/V288</f>
        <v>0.37810817739041269</v>
      </c>
      <c r="U288" s="8">
        <f t="shared" ref="U288" si="1601">SUM(R282:R288)/SUM(V282:V288)</f>
        <v>0.322509765625</v>
      </c>
      <c r="V288">
        <f t="shared" ref="V288" si="1602">B288-B287</f>
        <v>3901</v>
      </c>
      <c r="W288">
        <f t="shared" ref="W288" si="1603">C288-D288-E288</f>
        <v>39476</v>
      </c>
      <c r="X288" s="3">
        <f t="shared" ref="X288" si="1604">F288/W288</f>
        <v>1.5705745262944572E-2</v>
      </c>
      <c r="Y288">
        <f t="shared" ref="Y288" si="1605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06">Z288-AC288-AF288</f>
        <v>191</v>
      </c>
      <c r="AJ288">
        <f t="shared" ref="AJ288" si="1607">AA288-AD288-AG288</f>
        <v>175</v>
      </c>
      <c r="AK288">
        <f t="shared" ref="AK288" si="1608">AB288-AE288-AH288</f>
        <v>1289</v>
      </c>
      <c r="AS288">
        <f t="shared" ref="AS288" si="1609">BM288-BM287</f>
        <v>26081</v>
      </c>
      <c r="AT288">
        <f t="shared" si="1145"/>
        <v>1558</v>
      </c>
      <c r="AU288">
        <f t="shared" ref="AU288" si="1610">AT288/AS288</f>
        <v>5.9736973275564584E-2</v>
      </c>
      <c r="AV288">
        <f t="shared" ref="AV288" si="1611">BU288-BU287</f>
        <v>106</v>
      </c>
      <c r="AW288">
        <f t="shared" si="1118"/>
        <v>13</v>
      </c>
      <c r="AX288">
        <f t="shared" ref="AX288" si="1612">CK288-CK287</f>
        <v>1737</v>
      </c>
      <c r="AY288">
        <f t="shared" si="1120"/>
        <v>53</v>
      </c>
      <c r="AZ288">
        <f t="shared" ref="AZ288" si="1613">CC288-CC287</f>
        <v>133</v>
      </c>
      <c r="BA288">
        <f t="shared" si="1122"/>
        <v>1</v>
      </c>
      <c r="BB288">
        <f t="shared" ref="BB288" si="1614">AW288/AV288</f>
        <v>0.12264150943396226</v>
      </c>
      <c r="BC288">
        <f t="shared" ref="BC288" si="1615">AY288/AX288</f>
        <v>3.051237766263673E-2</v>
      </c>
      <c r="BD288">
        <f t="shared" si="682"/>
        <v>7.5187969924812026E-3</v>
      </c>
      <c r="BE288">
        <f t="shared" ref="BE288" si="1616">SUM(AT282:AT288)/SUM(AS282:AS288)</f>
        <v>7.2713203343565846E-2</v>
      </c>
      <c r="BF288">
        <f t="shared" ref="BF288" si="1617">SUM(AT275:AT288)/SUM(AS275:AS288)</f>
        <v>7.3952867548913989E-2</v>
      </c>
      <c r="BG288">
        <f t="shared" ref="BG288" si="1618">SUM(AW282:AW288)/SUM(AV282:AV288)</f>
        <v>7.03125E-2</v>
      </c>
      <c r="BH288">
        <f t="shared" ref="BH288" si="1619">SUM(AY282:AY288)/SUM(AX282:AX288)</f>
        <v>5.6606851549755303E-2</v>
      </c>
      <c r="BI288">
        <f t="shared" ref="BI288" si="1620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0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21">-(J289-J288)+L289</f>
        <v>26</v>
      </c>
      <c r="N289" s="7">
        <f t="shared" ref="N289" si="1622">B289-C289</f>
        <v>1072283</v>
      </c>
      <c r="O289" s="4">
        <f t="shared" ref="O289" si="1623">C289/B289</f>
        <v>0.20623136394458114</v>
      </c>
      <c r="R289">
        <f t="shared" ref="R289" si="1624">C289-C288</f>
        <v>1647</v>
      </c>
      <c r="S289">
        <f t="shared" ref="S289" si="1625">N289-N288</f>
        <v>2519</v>
      </c>
      <c r="T289" s="8">
        <f t="shared" ref="T289" si="1626">R289/V289</f>
        <v>0.39534325492078731</v>
      </c>
      <c r="U289" s="8">
        <f t="shared" ref="U289" si="1627">SUM(R283:R289)/SUM(V283:V289)</f>
        <v>0.33596487337561537</v>
      </c>
      <c r="V289">
        <f t="shared" ref="V289" si="1628">B289-B288</f>
        <v>4166</v>
      </c>
      <c r="W289">
        <f t="shared" ref="W289" si="1629">C289-D289-E289</f>
        <v>38124</v>
      </c>
      <c r="X289" s="3">
        <f t="shared" ref="X289" si="1630">F289/W289</f>
        <v>1.6052880075542966E-2</v>
      </c>
      <c r="Y289">
        <f t="shared" ref="Y289" si="1631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32">Z289-AC289-AF289</f>
        <v>175</v>
      </c>
      <c r="AJ289">
        <f t="shared" ref="AJ289" si="1633">AA289-AD289-AG289</f>
        <v>169</v>
      </c>
      <c r="AK289">
        <f t="shared" ref="AK289" si="1634">AB289-AE289-AH289</f>
        <v>1289</v>
      </c>
      <c r="AS289">
        <f t="shared" ref="AS289" si="1635">BM289-BM288</f>
        <v>20590</v>
      </c>
      <c r="AT289">
        <f t="shared" si="1145"/>
        <v>1727</v>
      </c>
      <c r="AU289">
        <f t="shared" ref="AU289" si="1636">AT289/AS289</f>
        <v>8.3875667799902867E-2</v>
      </c>
      <c r="AV289">
        <f t="shared" ref="AV289" si="1637">BU289-BU288</f>
        <v>160</v>
      </c>
      <c r="AW289">
        <f t="shared" si="1118"/>
        <v>10</v>
      </c>
      <c r="AX289">
        <f t="shared" ref="AX289" si="1638">CK289-CK288</f>
        <v>881</v>
      </c>
      <c r="AY289">
        <f t="shared" si="1120"/>
        <v>80</v>
      </c>
      <c r="AZ289">
        <f t="shared" ref="AZ289" si="1639">CC289-CC288</f>
        <v>144</v>
      </c>
      <c r="BA289">
        <f t="shared" si="1122"/>
        <v>9</v>
      </c>
      <c r="BB289">
        <f t="shared" ref="BB289" si="1640">AW289/AV289</f>
        <v>6.25E-2</v>
      </c>
      <c r="BC289">
        <f t="shared" ref="BC289" si="1641">AY289/AX289</f>
        <v>9.0805902383654935E-2</v>
      </c>
      <c r="BD289">
        <f t="shared" si="682"/>
        <v>6.25E-2</v>
      </c>
      <c r="BE289">
        <f t="shared" ref="BE289" si="1642">SUM(AT283:AT289)/SUM(AS283:AS289)</f>
        <v>7.4583310463435609E-2</v>
      </c>
      <c r="BF289">
        <f t="shared" ref="BF289" si="1643">SUM(AT276:AT289)/SUM(AS276:AS289)</f>
        <v>7.464807411758019E-2</v>
      </c>
      <c r="BG289">
        <f t="shared" ref="BG289" si="1644">SUM(AW283:AW289)/SUM(AV283:AV289)</f>
        <v>7.716049382716049E-2</v>
      </c>
      <c r="BH289">
        <f t="shared" ref="BH289" si="1645">SUM(AY283:AY289)/SUM(AX283:AX289)</f>
        <v>5.9456598447424139E-2</v>
      </c>
      <c r="BI289">
        <f t="shared" ref="BI289" si="164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0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47">-(J290-J289)+L290</f>
        <v>23</v>
      </c>
      <c r="N290" s="7">
        <f t="shared" ref="N290" si="1648">B290-C290</f>
        <v>1074712</v>
      </c>
      <c r="O290" s="4">
        <f t="shared" ref="O290" si="1649">C290/B290</f>
        <v>0.20686046597442084</v>
      </c>
      <c r="R290">
        <f t="shared" ref="R290" si="1650">C290-C289</f>
        <v>1705</v>
      </c>
      <c r="S290">
        <f t="shared" ref="S290" si="1651">N290-N289</f>
        <v>2429</v>
      </c>
      <c r="T290" s="8">
        <f t="shared" ref="T290" si="1652">R290/V290</f>
        <v>0.41243347847121431</v>
      </c>
      <c r="U290" s="8">
        <f t="shared" ref="U290" si="1653">SUM(R284:R290)/SUM(V284:V290)</f>
        <v>0.35583544762595143</v>
      </c>
      <c r="V290">
        <f t="shared" ref="V290" si="1654">B290-B289</f>
        <v>4134</v>
      </c>
      <c r="W290">
        <f t="shared" ref="W290" si="1655">C290-D290-E290</f>
        <v>37499</v>
      </c>
      <c r="X290" s="3">
        <f t="shared" ref="X290" si="1656">F290/W290</f>
        <v>1.6000426678044747E-2</v>
      </c>
      <c r="Y290">
        <f t="shared" ref="Y290" si="165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58">Z290-AC290-AF290</f>
        <v>170</v>
      </c>
      <c r="AJ290">
        <f t="shared" ref="AJ290" si="1659">AA290-AD290-AG290</f>
        <v>162</v>
      </c>
      <c r="AK290">
        <f t="shared" ref="AK290" si="1660">AB290-AE290-AH290</f>
        <v>1288</v>
      </c>
      <c r="AS290">
        <f t="shared" ref="AS290" si="1661">BM290-BM289</f>
        <v>15418</v>
      </c>
      <c r="AT290">
        <f t="shared" si="1145"/>
        <v>1909</v>
      </c>
      <c r="AU290">
        <f t="shared" ref="AU290" si="1662">AT290/AS290</f>
        <v>0.1238163185886626</v>
      </c>
      <c r="AV290">
        <f t="shared" ref="AV290" si="1663">BU290-BU289</f>
        <v>93</v>
      </c>
      <c r="AW290">
        <f t="shared" si="1118"/>
        <v>14</v>
      </c>
      <c r="AX290">
        <f t="shared" ref="AX290" si="1664">CK290-CK289</f>
        <v>719</v>
      </c>
      <c r="AY290">
        <f t="shared" si="1120"/>
        <v>74</v>
      </c>
      <c r="AZ290">
        <f t="shared" ref="AZ290" si="1665">CC290-CC289</f>
        <v>69</v>
      </c>
      <c r="BA290">
        <f t="shared" si="1122"/>
        <v>9</v>
      </c>
      <c r="BB290">
        <f t="shared" ref="BB290" si="1666">AW290/AV290</f>
        <v>0.15053763440860216</v>
      </c>
      <c r="BC290">
        <f t="shared" ref="BC290" si="1667">AY290/AX290</f>
        <v>0.10292072322670376</v>
      </c>
      <c r="BD290">
        <f t="shared" si="682"/>
        <v>0.13043478260869565</v>
      </c>
      <c r="BE290">
        <f t="shared" ref="BE290" si="1668">SUM(AT284:AT290)/SUM(AS284:AS290)</f>
        <v>8.2899942646615668E-2</v>
      </c>
      <c r="BF290">
        <f t="shared" ref="BF290" si="1669">SUM(AT277:AT290)/SUM(AS277:AS290)</f>
        <v>7.6073154627252879E-2</v>
      </c>
      <c r="BG290">
        <f t="shared" ref="BG290" si="1670">SUM(AW284:AW290)/SUM(AV284:AV290)</f>
        <v>8.3462132921174659E-2</v>
      </c>
      <c r="BH290">
        <f t="shared" ref="BH290" si="1671">SUM(AY284:AY290)/SUM(AX284:AX290)</f>
        <v>6.5997130559540887E-2</v>
      </c>
      <c r="BI290">
        <f t="shared" ref="BI290" si="1672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0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73">-(J291-J290)+L291</f>
        <v>20</v>
      </c>
      <c r="N291" s="7">
        <f t="shared" ref="N291" si="1674">B291-C291</f>
        <v>1077222</v>
      </c>
      <c r="O291" s="4">
        <f t="shared" ref="O291" si="1675">C291/B291</f>
        <v>0.20772634903310316</v>
      </c>
      <c r="R291">
        <f t="shared" ref="R291" si="1676">C291-C290</f>
        <v>2139</v>
      </c>
      <c r="S291">
        <f t="shared" ref="S291" si="1677">N291-N290</f>
        <v>2510</v>
      </c>
      <c r="T291" s="8">
        <f t="shared" ref="T291" si="1678">R291/V291</f>
        <v>0.46009894600989459</v>
      </c>
      <c r="U291" s="8">
        <f t="shared" ref="U291" si="1679">SUM(R285:R291)/SUM(V285:V291)</f>
        <v>0.39233921090189217</v>
      </c>
      <c r="V291">
        <f t="shared" ref="V291" si="1680">B291-B290</f>
        <v>4649</v>
      </c>
      <c r="W291">
        <f t="shared" ref="W291" si="1681">C291-D291-E291</f>
        <v>37316</v>
      </c>
      <c r="X291" s="3">
        <f t="shared" ref="X291" si="1682">F291/W291</f>
        <v>1.5408939864937292E-2</v>
      </c>
      <c r="Y291">
        <f t="shared" ref="Y291" si="1683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84">Z291-AC291-AF291</f>
        <v>169</v>
      </c>
      <c r="AJ291">
        <f t="shared" ref="AJ291" si="1685">AA291-AD291-AG291</f>
        <v>168</v>
      </c>
      <c r="AK291">
        <f t="shared" ref="AK291" si="1686">AB291-AE291-AH291</f>
        <v>1282</v>
      </c>
      <c r="AS291">
        <f t="shared" ref="AS291" si="1687">BM291-BM290</f>
        <v>29441</v>
      </c>
      <c r="AT291">
        <f t="shared" si="1145"/>
        <v>2268</v>
      </c>
      <c r="AU291">
        <f t="shared" ref="AU291" si="1688">AT291/AS291</f>
        <v>7.7035426785774935E-2</v>
      </c>
      <c r="AV291">
        <f t="shared" ref="AV291" si="1689">BU291-BU290</f>
        <v>143</v>
      </c>
      <c r="AW291">
        <f t="shared" si="1118"/>
        <v>7</v>
      </c>
      <c r="AX291">
        <f t="shared" ref="AX291" si="1690">CK291-CK290</f>
        <v>1297</v>
      </c>
      <c r="AY291">
        <f t="shared" si="1120"/>
        <v>61</v>
      </c>
      <c r="AZ291">
        <f t="shared" ref="AZ291" si="1691">CC291-CC290</f>
        <v>239</v>
      </c>
      <c r="BA291">
        <f t="shared" si="1122"/>
        <v>15</v>
      </c>
      <c r="BB291">
        <f t="shared" ref="BB291" si="1692">AW291/AV291</f>
        <v>4.8951048951048952E-2</v>
      </c>
      <c r="BC291">
        <f t="shared" ref="BC291" si="1693">AY291/AX291</f>
        <v>4.7031611410948346E-2</v>
      </c>
      <c r="BD291">
        <f t="shared" si="682"/>
        <v>6.2761506276150625E-2</v>
      </c>
      <c r="BE291">
        <f t="shared" ref="BE291" si="1694">SUM(AT285:AT291)/SUM(AS285:AS291)</f>
        <v>8.3962385439050824E-2</v>
      </c>
      <c r="BF291">
        <f t="shared" ref="BF291" si="1695">SUM(AT278:AT291)/SUM(AS278:AS291)</f>
        <v>7.5706818767475759E-2</v>
      </c>
      <c r="BG291">
        <f t="shared" ref="BG291" si="1696">SUM(AW285:AW291)/SUM(AV285:AV291)</f>
        <v>9.4841930116472545E-2</v>
      </c>
      <c r="BH291">
        <f t="shared" ref="BH291" si="1697">SUM(AY285:AY291)/SUM(AX285:AX291)</f>
        <v>6.1613077061253817E-2</v>
      </c>
      <c r="BI291">
        <f t="shared" ref="BI291" si="1698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0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99">-(J292-J291)+L292</f>
        <v>25</v>
      </c>
      <c r="N292" s="7">
        <f t="shared" ref="N292" si="1700">B292-C292</f>
        <v>1078566</v>
      </c>
      <c r="O292" s="4">
        <f t="shared" ref="O292" si="1701">C292/B292</f>
        <v>0.20793267288923487</v>
      </c>
      <c r="R292">
        <f t="shared" ref="R292" si="1702">C292-C291</f>
        <v>707</v>
      </c>
      <c r="S292">
        <f t="shared" ref="S292" si="1703">N292-N291</f>
        <v>1344</v>
      </c>
      <c r="T292" s="8">
        <f t="shared" ref="T292" si="1704">R292/V292</f>
        <v>0.34470989761092152</v>
      </c>
      <c r="U292" s="8">
        <f t="shared" ref="U292" si="1705">SUM(R286:R292)/SUM(V286:V292)</f>
        <v>0.39748897488974888</v>
      </c>
      <c r="V292">
        <f t="shared" ref="V292" si="1706">B292-B291</f>
        <v>2051</v>
      </c>
      <c r="W292">
        <f t="shared" ref="W292" si="1707">C292-D292-E292</f>
        <v>35980</v>
      </c>
      <c r="X292" s="3">
        <f t="shared" ref="X292" si="1708">F292/W292</f>
        <v>1.5897720956086714E-2</v>
      </c>
      <c r="Y292">
        <f t="shared" ref="Y292" si="1709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10">Z292-AC292-AF292</f>
        <v>160</v>
      </c>
      <c r="AJ292">
        <f t="shared" ref="AJ292:AJ293" si="1711">AA292-AD292-AG292</f>
        <v>166</v>
      </c>
      <c r="AK292">
        <f t="shared" ref="AK292:AK293" si="1712">AB292-AE292-AH292</f>
        <v>1224</v>
      </c>
      <c r="AS292">
        <f t="shared" ref="AS292" si="1713">BM292-BM291</f>
        <v>8336</v>
      </c>
      <c r="AT292">
        <f t="shared" si="1145"/>
        <v>735</v>
      </c>
      <c r="AU292">
        <f t="shared" ref="AU292" si="1714">AT292/AS292</f>
        <v>8.8171785028790792E-2</v>
      </c>
      <c r="AV292">
        <f t="shared" ref="AV292" si="1715">BU292-BU291</f>
        <v>39</v>
      </c>
      <c r="AW292">
        <f t="shared" si="1118"/>
        <v>1</v>
      </c>
      <c r="AX292">
        <f t="shared" ref="AX292" si="1716">CK292-CK291</f>
        <v>449</v>
      </c>
      <c r="AY292">
        <f t="shared" si="1120"/>
        <v>21</v>
      </c>
      <c r="AZ292">
        <f t="shared" ref="AZ292" si="1717">CC292-CC291</f>
        <v>33</v>
      </c>
      <c r="BA292">
        <f t="shared" si="1122"/>
        <v>9</v>
      </c>
      <c r="BB292">
        <f t="shared" ref="BB292" si="1718">AW292/AV292</f>
        <v>2.564102564102564E-2</v>
      </c>
      <c r="BC292">
        <f t="shared" ref="BC292" si="1719">AY292/AX292</f>
        <v>4.6770601336302897E-2</v>
      </c>
      <c r="BD292">
        <f t="shared" si="682"/>
        <v>0.27272727272727271</v>
      </c>
      <c r="BE292">
        <f t="shared" ref="BE292" si="1720">SUM(AT286:AT292)/SUM(AS286:AS292)</f>
        <v>8.4663192019056824E-2</v>
      </c>
      <c r="BF292">
        <f t="shared" ref="BF292" si="1721">SUM(AT279:AT292)/SUM(AS279:AS292)</f>
        <v>7.6839497949753352E-2</v>
      </c>
      <c r="BG292">
        <f t="shared" ref="BG292" si="1722">SUM(AW286:AW292)/SUM(AV286:AV292)</f>
        <v>8.4690553745928335E-2</v>
      </c>
      <c r="BH292">
        <f t="shared" ref="BH292" si="1723">SUM(AY286:AY292)/SUM(AX286:AX292)</f>
        <v>6.0474787731762257E-2</v>
      </c>
      <c r="BI292">
        <f t="shared" ref="BI292" si="1724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0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25">-(J293-J292)+L293</f>
        <v>15</v>
      </c>
      <c r="N293" s="7">
        <f t="shared" ref="N293" si="1726">B293-C293</f>
        <v>1080084</v>
      </c>
      <c r="O293" s="4">
        <f t="shared" ref="O293" si="1727">C293/B293</f>
        <v>0.20835211518460453</v>
      </c>
      <c r="R293">
        <f t="shared" ref="R293" si="1728">C293-C292</f>
        <v>1121</v>
      </c>
      <c r="S293">
        <f t="shared" ref="S293" si="1729">N293-N292</f>
        <v>1518</v>
      </c>
      <c r="T293" s="8">
        <f t="shared" ref="T293" si="1730">R293/V293</f>
        <v>0.42478211443728686</v>
      </c>
      <c r="U293" s="8">
        <f t="shared" ref="U293" si="1731">SUM(R287:R293)/SUM(V287:V293)</f>
        <v>0.40656323542229583</v>
      </c>
      <c r="V293">
        <f t="shared" ref="V293" si="1732">B293-B292</f>
        <v>2639</v>
      </c>
      <c r="W293">
        <f t="shared" ref="W293" si="1733">C293-D293-E293</f>
        <v>36297</v>
      </c>
      <c r="X293" s="3">
        <f t="shared" ref="X293" si="1734">F293/W293</f>
        <v>1.5896630575529657E-2</v>
      </c>
      <c r="Y293">
        <f t="shared" ref="Y293" si="1735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10"/>
        <v>158</v>
      </c>
      <c r="AJ293">
        <f t="shared" si="1711"/>
        <v>172</v>
      </c>
      <c r="AK293">
        <f t="shared" si="1712"/>
        <v>1247</v>
      </c>
      <c r="AS293">
        <f t="shared" ref="AS293" si="1736">BM293-BM292</f>
        <v>8560</v>
      </c>
      <c r="AT293">
        <f t="shared" si="1145"/>
        <v>1215</v>
      </c>
      <c r="AU293">
        <f t="shared" ref="AU293" si="1737">AT293/AS293</f>
        <v>0.14193925233644861</v>
      </c>
      <c r="AV293">
        <f t="shared" ref="AV293" si="1738">BU293-BU292</f>
        <v>48</v>
      </c>
      <c r="AW293">
        <f t="shared" si="1118"/>
        <v>4</v>
      </c>
      <c r="AX293">
        <f t="shared" ref="AX293" si="1739">CK293-CK292</f>
        <v>422</v>
      </c>
      <c r="AY293">
        <f t="shared" si="1120"/>
        <v>55</v>
      </c>
      <c r="AZ293">
        <f t="shared" ref="AZ293" si="1740">CC293-CC292</f>
        <v>54</v>
      </c>
      <c r="BA293">
        <f t="shared" si="1122"/>
        <v>7</v>
      </c>
      <c r="BB293">
        <f t="shared" ref="BB293" si="1741">AW293/AV293</f>
        <v>8.3333333333333329E-2</v>
      </c>
      <c r="BC293">
        <f t="shared" ref="BC293" si="1742">AY293/AX293</f>
        <v>0.13033175355450238</v>
      </c>
      <c r="BD293">
        <f t="shared" si="682"/>
        <v>0.12962962962962962</v>
      </c>
      <c r="BE293">
        <f t="shared" ref="BE293" si="1743">SUM(AT287:AT293)/SUM(AS287:AS293)</f>
        <v>8.7736404283166869E-2</v>
      </c>
      <c r="BF293">
        <f t="shared" ref="BF293" si="1744">SUM(AT280:AT293)/SUM(AS280:AS293)</f>
        <v>7.771871978789785E-2</v>
      </c>
      <c r="BG293">
        <f t="shared" ref="BG293" si="1745">SUM(AW287:AW293)/SUM(AV287:AV293)</f>
        <v>8.6400000000000005E-2</v>
      </c>
      <c r="BH293">
        <f t="shared" ref="BH293" si="1746">SUM(AY287:AY293)/SUM(AX287:AX293)</f>
        <v>6.4467005076142128E-2</v>
      </c>
      <c r="BI293">
        <f t="shared" ref="BI293" si="1747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0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48">-(J294-J293)+L294</f>
        <v>15</v>
      </c>
      <c r="N294" s="7">
        <f t="shared" ref="N294" si="1749">B294-C294</f>
        <v>1080846</v>
      </c>
      <c r="O294" s="4">
        <f t="shared" ref="O294" si="1750">C294/B294</f>
        <v>0.20857960436522116</v>
      </c>
      <c r="R294">
        <f t="shared" ref="R294" si="1751">C294-C293</f>
        <v>593</v>
      </c>
      <c r="S294">
        <f t="shared" ref="S294" si="1752">N294-N293</f>
        <v>762</v>
      </c>
      <c r="T294" s="8">
        <f t="shared" ref="T294" si="1753">R294/V294</f>
        <v>0.43763837638376385</v>
      </c>
      <c r="U294" s="8">
        <f t="shared" ref="U294" si="1754">SUM(R288:R294)/SUM(V288:V294)</f>
        <v>0.41000218388294385</v>
      </c>
      <c r="V294">
        <f t="shared" ref="V294" si="1755">B294-B293</f>
        <v>1355</v>
      </c>
      <c r="W294">
        <f t="shared" ref="W294" si="1756">C294-D294-E294</f>
        <v>36292</v>
      </c>
      <c r="X294" s="3">
        <f t="shared" ref="X294" si="1757">F294/W294</f>
        <v>1.5733494985120687E-2</v>
      </c>
      <c r="Y294">
        <f t="shared" ref="Y294" si="1758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59">Z294-AC294-AF294</f>
        <v>159</v>
      </c>
      <c r="AJ294">
        <f t="shared" ref="AJ294" si="1760">AA294-AD294-AG294</f>
        <v>167</v>
      </c>
      <c r="AK294">
        <f t="shared" ref="AK294" si="1761">AB294-AE294-AH294</f>
        <v>1262</v>
      </c>
      <c r="AS294">
        <f t="shared" ref="AS294" si="1762">BM294-BM293</f>
        <v>5106</v>
      </c>
      <c r="AT294">
        <f t="shared" si="1145"/>
        <v>646</v>
      </c>
      <c r="AU294">
        <f t="shared" ref="AU294" si="1763">AT294/AS294</f>
        <v>0.12651782216999607</v>
      </c>
      <c r="AV294">
        <f t="shared" ref="AV294" si="1764">BU294-BU293</f>
        <v>35</v>
      </c>
      <c r="AW294">
        <f t="shared" si="1118"/>
        <v>5</v>
      </c>
      <c r="AX294">
        <f t="shared" ref="AX294" si="1765">CK294-CK293</f>
        <v>347</v>
      </c>
      <c r="AY294">
        <f t="shared" si="1120"/>
        <v>35</v>
      </c>
      <c r="AZ294">
        <f t="shared" ref="AZ294" si="1766">CC294-CC293</f>
        <v>113</v>
      </c>
      <c r="BA294">
        <f t="shared" si="1122"/>
        <v>3</v>
      </c>
      <c r="BB294">
        <f t="shared" ref="BB294" si="1767">AW294/AV294</f>
        <v>0.14285714285714285</v>
      </c>
      <c r="BC294">
        <f t="shared" ref="BC294" si="1768">AY294/AX294</f>
        <v>0.10086455331412104</v>
      </c>
      <c r="BD294">
        <f t="shared" si="682"/>
        <v>2.6548672566371681E-2</v>
      </c>
      <c r="BE294">
        <f t="shared" ref="BE294" si="1769">SUM(AT288:AT294)/SUM(AS288:AS294)</f>
        <v>8.8591762674840577E-2</v>
      </c>
      <c r="BF294">
        <f t="shared" ref="BF294" si="1770">SUM(AT281:AT294)/SUM(AS281:AS294)</f>
        <v>7.8107302090978117E-2</v>
      </c>
      <c r="BG294">
        <f t="shared" ref="BG294" si="1771">SUM(AW288:AW294)/SUM(AV288:AV294)</f>
        <v>8.6538461538461536E-2</v>
      </c>
      <c r="BH294">
        <f t="shared" ref="BH294" si="1772">SUM(AY288:AY294)/SUM(AX288:AX294)</f>
        <v>6.4764183185235816E-2</v>
      </c>
      <c r="BI294">
        <f t="shared" ref="BI294" si="1773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0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74">-(J295-J294)+L295</f>
        <v>10</v>
      </c>
      <c r="N295" s="7">
        <f t="shared" ref="N295" si="1775">B295-C295</f>
        <v>1082966</v>
      </c>
      <c r="O295" s="4">
        <f t="shared" ref="O295" si="1776">C295/B295</f>
        <v>0.20930782693008324</v>
      </c>
      <c r="R295">
        <f t="shared" ref="R295" si="1777">C295-C294</f>
        <v>1819</v>
      </c>
      <c r="S295">
        <f t="shared" ref="S295" si="1778">N295-N294</f>
        <v>2120</v>
      </c>
      <c r="T295" s="8">
        <f t="shared" ref="T295" si="1779">R295/V295</f>
        <v>0.46179233307946177</v>
      </c>
      <c r="U295" s="8">
        <f t="shared" ref="U295" si="1780">SUM(R289:R295)/SUM(V289:V295)</f>
        <v>0.42432302795098764</v>
      </c>
      <c r="V295">
        <f t="shared" ref="V295" si="1781">B295-B294</f>
        <v>3939</v>
      </c>
      <c r="W295">
        <f t="shared" ref="W295" si="1782">C295-D295-E295</f>
        <v>34966</v>
      </c>
      <c r="X295" s="3">
        <f t="shared" ref="X295" si="1783">F295/W295</f>
        <v>1.6644740605159299E-2</v>
      </c>
      <c r="Y295">
        <f t="shared" ref="Y295" si="1784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85">Z295-AC295-AF295</f>
        <v>152</v>
      </c>
      <c r="AJ295">
        <f t="shared" ref="AJ295" si="1786">AA295-AD295-AG295</f>
        <v>164</v>
      </c>
      <c r="AK295">
        <f t="shared" ref="AK295" si="1787">AB295-AE295-AH295</f>
        <v>1190</v>
      </c>
      <c r="AS295">
        <f t="shared" ref="AS295" si="1788">BM295-BM294</f>
        <v>24726</v>
      </c>
      <c r="AT295">
        <f t="shared" si="1145"/>
        <v>1877</v>
      </c>
      <c r="AU295">
        <f t="shared" ref="AU295" si="1789">AT295/AS295</f>
        <v>7.5911995470355098E-2</v>
      </c>
      <c r="AV295">
        <f t="shared" ref="AV295" si="1790">BU295-BU294</f>
        <v>299</v>
      </c>
      <c r="AW295">
        <f t="shared" si="1118"/>
        <v>11</v>
      </c>
      <c r="AX295">
        <f t="shared" ref="AX295" si="1791">CK295-CK294</f>
        <v>1067</v>
      </c>
      <c r="AY295">
        <f t="shared" si="1120"/>
        <v>51</v>
      </c>
      <c r="AZ295">
        <f t="shared" ref="AZ295" si="1792">CC295-CC294</f>
        <v>200</v>
      </c>
      <c r="BA295">
        <f t="shared" si="1122"/>
        <v>11</v>
      </c>
      <c r="BB295">
        <f t="shared" ref="BB295" si="1793">AW295/AV295</f>
        <v>3.678929765886288E-2</v>
      </c>
      <c r="BC295">
        <f t="shared" ref="BC295" si="1794">AY295/AX295</f>
        <v>4.779756326148079E-2</v>
      </c>
      <c r="BD295">
        <f t="shared" si="682"/>
        <v>5.5E-2</v>
      </c>
      <c r="BE295">
        <f t="shared" ref="BE295" si="1795">SUM(AT289:AT295)/SUM(AS289:AS295)</f>
        <v>9.25055938383091E-2</v>
      </c>
      <c r="BF295">
        <f t="shared" ref="BF295" si="1796">SUM(AT282:AT295)/SUM(AS282:AS295)</f>
        <v>8.237587911705313E-2</v>
      </c>
      <c r="BG295">
        <f t="shared" ref="BG295" si="1797">SUM(AW289:AW295)/SUM(AV289:AV295)</f>
        <v>6.3647490820073441E-2</v>
      </c>
      <c r="BH295">
        <f t="shared" ref="BH295" si="1798">SUM(AY289:AY295)/SUM(AX289:AX295)</f>
        <v>7.2751833269008109E-2</v>
      </c>
      <c r="BI295">
        <f t="shared" ref="BI295" si="1799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0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00">-(J296-J295)+L296</f>
        <v>18</v>
      </c>
      <c r="N296" s="7">
        <f t="shared" ref="N296" si="1801">B296-C296</f>
        <v>1086219</v>
      </c>
      <c r="O296" s="4">
        <f t="shared" ref="O296" si="1802">C296/B296</f>
        <v>0.21041590189614628</v>
      </c>
      <c r="R296">
        <f t="shared" ref="R296" si="1803">C296-C295</f>
        <v>2789</v>
      </c>
      <c r="S296">
        <f t="shared" ref="S296" si="1804">N296-N295</f>
        <v>3253</v>
      </c>
      <c r="T296" s="8">
        <f t="shared" ref="T296" si="1805">R296/V296</f>
        <v>0.46160211850380667</v>
      </c>
      <c r="U296" s="8">
        <f t="shared" ref="U296" si="1806">SUM(R290:R296)/SUM(V290:V296)</f>
        <v>0.43826837034946997</v>
      </c>
      <c r="V296">
        <f t="shared" ref="V296" si="1807">B296-B295</f>
        <v>6042</v>
      </c>
      <c r="W296">
        <f t="shared" ref="W296" si="1808">C296-D296-E296</f>
        <v>35598</v>
      </c>
      <c r="X296" s="3">
        <f t="shared" ref="X296" si="1809">F296/W296</f>
        <v>1.6967245350862407E-2</v>
      </c>
      <c r="Y296">
        <f t="shared" ref="Y296" si="181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11">Z296-AC296-AF296</f>
        <v>155</v>
      </c>
      <c r="AJ296">
        <f t="shared" ref="AJ296" si="1812">AA296-AD296-AG296</f>
        <v>180</v>
      </c>
      <c r="AK296">
        <f t="shared" ref="AK296" si="1813">AB296-AE296-AH296</f>
        <v>1225</v>
      </c>
      <c r="AS296">
        <f t="shared" ref="AS296" si="1814">BM296-BM295</f>
        <v>25169</v>
      </c>
      <c r="AT296">
        <f t="shared" si="1145"/>
        <v>2940</v>
      </c>
      <c r="AU296">
        <f t="shared" ref="AU296" si="1815">AT296/AS296</f>
        <v>0.1168103619531964</v>
      </c>
      <c r="AV296">
        <f t="shared" ref="AV296" si="1816">BU296-BU295</f>
        <v>159</v>
      </c>
      <c r="AW296">
        <f t="shared" si="1118"/>
        <v>15</v>
      </c>
      <c r="AX296">
        <f t="shared" ref="AX296" si="1817">CK296-CK295</f>
        <v>1010</v>
      </c>
      <c r="AY296">
        <f t="shared" si="1120"/>
        <v>172</v>
      </c>
      <c r="AZ296">
        <f t="shared" ref="AZ296" si="1818">CC296-CC295</f>
        <v>211</v>
      </c>
      <c r="BA296">
        <f t="shared" si="1122"/>
        <v>26</v>
      </c>
      <c r="BB296">
        <f t="shared" ref="BB296" si="1819">AW296/AV296</f>
        <v>9.4339622641509441E-2</v>
      </c>
      <c r="BC296">
        <f t="shared" ref="BC296" si="1820">AY296/AX296</f>
        <v>0.17029702970297031</v>
      </c>
      <c r="BD296">
        <f t="shared" si="682"/>
        <v>0.12322274881516587</v>
      </c>
      <c r="BE296">
        <f t="shared" ref="BE296" si="1821">SUM(AT290:AT296)/SUM(AS290:AS296)</f>
        <v>9.9266847099934913E-2</v>
      </c>
      <c r="BF296">
        <f t="shared" ref="BF296" si="1822">SUM(AT283:AT296)/SUM(AS283:AS296)</f>
        <v>8.7331357544123508E-2</v>
      </c>
      <c r="BG296">
        <f t="shared" ref="BG296" si="1823">SUM(AW290:AW296)/SUM(AV290:AV296)</f>
        <v>6.985294117647059E-2</v>
      </c>
      <c r="BH296">
        <f t="shared" ref="BH296" si="1824">SUM(AY290:AY296)/SUM(AX290:AX296)</f>
        <v>8.8307286763321405E-2</v>
      </c>
      <c r="BI296">
        <f t="shared" ref="BI296" si="1825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0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26">-(J297-J296)+L297</f>
        <v>11</v>
      </c>
      <c r="N297" s="7">
        <f t="shared" ref="N297" si="1827">B297-C297</f>
        <v>1089172</v>
      </c>
      <c r="O297" s="4">
        <f t="shared" ref="O297" si="1828">C297/B297</f>
        <v>0.21105478862649596</v>
      </c>
      <c r="R297">
        <f t="shared" ref="R297" si="1829">C297-C296</f>
        <v>1904</v>
      </c>
      <c r="S297">
        <f t="shared" ref="S297" si="1830">N297-N296</f>
        <v>2953</v>
      </c>
      <c r="T297" s="8">
        <f t="shared" ref="T297" si="1831">R297/V297</f>
        <v>0.392011529750875</v>
      </c>
      <c r="U297" s="8">
        <f t="shared" ref="U297" si="1832">SUM(R291:R297)/SUM(V291:V297)</f>
        <v>0.43365188782704056</v>
      </c>
      <c r="V297">
        <f t="shared" ref="V297" si="1833">B297-B296</f>
        <v>4857</v>
      </c>
      <c r="W297">
        <f t="shared" ref="W297" si="1834">C297-D297-E297</f>
        <v>35653</v>
      </c>
      <c r="X297" s="3">
        <f t="shared" ref="X297" si="1835">F297/W297</f>
        <v>1.7193504052954871E-2</v>
      </c>
      <c r="Y297">
        <f t="shared" ref="Y297" si="1836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37">Z297-AC297-AF297</f>
        <v>149</v>
      </c>
      <c r="AJ297">
        <f t="shared" ref="AJ297" si="1838">AA297-AD297-AG297</f>
        <v>191</v>
      </c>
      <c r="AK297">
        <f t="shared" ref="AK297" si="1839">AB297-AE297-AH297</f>
        <v>1208</v>
      </c>
      <c r="AS297">
        <f t="shared" ref="AS297" si="1840">BM297-BM296</f>
        <v>19238</v>
      </c>
      <c r="AT297">
        <f t="shared" si="1145"/>
        <v>2057</v>
      </c>
      <c r="AU297">
        <f t="shared" ref="AU297" si="1841">AT297/AS297</f>
        <v>0.10692379665245867</v>
      </c>
      <c r="AV297">
        <f t="shared" ref="AV297" si="1842">BU297-BU296</f>
        <v>150</v>
      </c>
      <c r="AW297">
        <f t="shared" si="1118"/>
        <v>7</v>
      </c>
      <c r="AX297">
        <f t="shared" ref="AX297" si="1843">CK297-CK296</f>
        <v>687</v>
      </c>
      <c r="AY297">
        <f t="shared" si="1120"/>
        <v>-19</v>
      </c>
      <c r="AZ297">
        <f t="shared" ref="AZ297" si="1844">CC297-CC296</f>
        <v>137</v>
      </c>
      <c r="BA297">
        <f t="shared" si="1122"/>
        <v>20</v>
      </c>
      <c r="BB297">
        <f t="shared" ref="BB297" si="1845">AW297/AV297</f>
        <v>4.6666666666666669E-2</v>
      </c>
      <c r="BC297">
        <f t="shared" ref="BC297" si="1846">AY297/AX297</f>
        <v>-2.7656477438136828E-2</v>
      </c>
      <c r="BD297">
        <f t="shared" si="682"/>
        <v>0.145985401459854</v>
      </c>
      <c r="BE297">
        <f t="shared" ref="BE297" si="1847">SUM(AT291:AT297)/SUM(AS291:AS297)</f>
        <v>9.734938959660297E-2</v>
      </c>
      <c r="BF297">
        <f t="shared" ref="BF297" si="1848">SUM(AT284:AT297)/SUM(AS284:AS297)</f>
        <v>9.0697122807645664E-2</v>
      </c>
      <c r="BG297">
        <f t="shared" ref="BG297" si="1849">SUM(AW291:AW297)/SUM(AV291:AV297)</f>
        <v>5.7273768613974797E-2</v>
      </c>
      <c r="BH297">
        <f t="shared" ref="BH297" si="1850">SUM(AY291:AY297)/SUM(AX291:AX297)</f>
        <v>7.1225610911157422E-2</v>
      </c>
      <c r="BI297">
        <f t="shared" ref="BI297" si="1851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0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52">-(J298-J297)+L298</f>
        <v>32</v>
      </c>
      <c r="N298" s="7">
        <f t="shared" ref="N298" si="1853">B298-C298</f>
        <v>1092721</v>
      </c>
      <c r="O298" s="4">
        <f t="shared" ref="O298" si="1854">C298/B298</f>
        <v>0.21169713072504145</v>
      </c>
      <c r="R298">
        <f t="shared" ref="R298" si="1855">C298-C297</f>
        <v>2078</v>
      </c>
      <c r="S298">
        <f t="shared" ref="S298" si="1856">N298-N297</f>
        <v>3549</v>
      </c>
      <c r="T298" s="8">
        <f t="shared" ref="T298" si="1857">R298/V298</f>
        <v>0.36929091878443221</v>
      </c>
      <c r="U298" s="8">
        <f t="shared" ref="U298" si="1858">SUM(R292:R298)/SUM(V292:V298)</f>
        <v>0.41535269709543571</v>
      </c>
      <c r="V298">
        <f t="shared" ref="V298" si="1859">B298-B297</f>
        <v>5627</v>
      </c>
      <c r="W298">
        <f t="shared" ref="W298" si="1860">C298-D298-E298</f>
        <v>35894</v>
      </c>
      <c r="X298" s="3">
        <f t="shared" ref="X298" si="1861">F298/W298</f>
        <v>1.613082966512509E-2</v>
      </c>
      <c r="Y298">
        <f t="shared" ref="Y298" si="1862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63">Z298-AC298-AF298</f>
        <v>157</v>
      </c>
      <c r="AJ298">
        <f t="shared" ref="AJ298" si="1864">AA298-AD298-AG298</f>
        <v>208</v>
      </c>
      <c r="AK298">
        <f t="shared" ref="AK298" si="1865">AB298-AE298-AH298</f>
        <v>1231</v>
      </c>
      <c r="AS298">
        <f t="shared" ref="AS298" si="1866">BM298-BM297</f>
        <v>28305</v>
      </c>
      <c r="AT298">
        <f t="shared" si="1145"/>
        <v>2261</v>
      </c>
      <c r="AU298">
        <f t="shared" ref="AU298" si="1867">AT298/AS298</f>
        <v>7.9879879879879878E-2</v>
      </c>
      <c r="AV298">
        <f t="shared" ref="AV298" si="1868">BU298-BU297</f>
        <v>339</v>
      </c>
      <c r="AW298">
        <f t="shared" ref="AW298:AW329" si="1869">BV298-BV297</f>
        <v>20</v>
      </c>
      <c r="AX298">
        <f t="shared" ref="AX298" si="1870">CK298-CK297</f>
        <v>1781</v>
      </c>
      <c r="AY298">
        <f t="shared" ref="AY298:AY329" si="1871">CL298-CL297</f>
        <v>93</v>
      </c>
      <c r="AZ298">
        <f t="shared" ref="AZ298" si="1872">CC298-CC297</f>
        <v>332</v>
      </c>
      <c r="BA298">
        <f t="shared" ref="BA298:BA329" si="1873">CD298-CD297</f>
        <v>20</v>
      </c>
      <c r="BB298">
        <f t="shared" ref="BB298" si="1874">AW298/AV298</f>
        <v>5.8997050147492625E-2</v>
      </c>
      <c r="BC298">
        <f t="shared" ref="BC298" si="1875">AY298/AX298</f>
        <v>5.221785513756317E-2</v>
      </c>
      <c r="BD298">
        <f t="shared" si="682"/>
        <v>6.0240963855421686E-2</v>
      </c>
      <c r="BE298">
        <f t="shared" ref="BE298" si="1876">SUM(AT292:AT298)/SUM(AS292:AS298)</f>
        <v>9.8216677829872742E-2</v>
      </c>
      <c r="BF298">
        <f t="shared" ref="BF298" si="1877">SUM(AT285:AT298)/SUM(AS285:AS298)</f>
        <v>9.1418711186244714E-2</v>
      </c>
      <c r="BG298">
        <f t="shared" ref="BG298" si="1878">SUM(AW292:AW298)/SUM(AV292:AV298)</f>
        <v>5.8933582787652011E-2</v>
      </c>
      <c r="BH298">
        <f t="shared" ref="BH298" si="1879">SUM(AY292:AY298)/SUM(AX292:AX298)</f>
        <v>7.0796460176991149E-2</v>
      </c>
      <c r="BI298">
        <f t="shared" ref="BI298" si="188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0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881">-(J299-J298)+L299</f>
        <v>19</v>
      </c>
      <c r="N299" s="7">
        <f t="shared" ref="N299" si="1882">B299-C299</f>
        <v>1095739</v>
      </c>
      <c r="O299" s="4">
        <f t="shared" ref="O299" si="1883">C299/B299</f>
        <v>0.21218145424531151</v>
      </c>
      <c r="R299">
        <f t="shared" ref="R299" si="1884">C299-C298</f>
        <v>1665</v>
      </c>
      <c r="S299">
        <f t="shared" ref="S299" si="1885">N299-N298</f>
        <v>3018</v>
      </c>
      <c r="T299" s="8">
        <f t="shared" ref="T299" si="1886">R299/V299</f>
        <v>0.35554131966688018</v>
      </c>
      <c r="U299" s="8">
        <f t="shared" ref="U299" si="1887">SUM(R293:R299)/SUM(V293:V299)</f>
        <v>0.41071306018804477</v>
      </c>
      <c r="V299">
        <f t="shared" ref="V299" si="1888">B299-B298</f>
        <v>4683</v>
      </c>
      <c r="W299">
        <f t="shared" ref="W299" si="1889">C299-D299-E299</f>
        <v>35885</v>
      </c>
      <c r="X299" s="3">
        <f t="shared" ref="X299" si="1890">F299/W299</f>
        <v>1.5298871394733175E-2</v>
      </c>
      <c r="Y299">
        <f t="shared" ref="Y299" si="189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92">Z299-AC299-AF299</f>
        <v>168</v>
      </c>
      <c r="AJ299">
        <f t="shared" ref="AJ299" si="1893">AA299-AD299-AG299</f>
        <v>222</v>
      </c>
      <c r="AK299">
        <f t="shared" ref="AK299" si="1894">AB299-AE299-AH299</f>
        <v>1241</v>
      </c>
      <c r="AS299">
        <f t="shared" ref="AS299" si="1895">BM299-BM298</f>
        <v>23011</v>
      </c>
      <c r="AT299">
        <f t="shared" si="1145"/>
        <v>1777</v>
      </c>
      <c r="AU299">
        <f t="shared" ref="AU299" si="1896">AT299/AS299</f>
        <v>7.722393637825388E-2</v>
      </c>
      <c r="AV299">
        <f t="shared" ref="AV299" si="1897">BU299-BU298</f>
        <v>328</v>
      </c>
      <c r="AW299">
        <f t="shared" si="1869"/>
        <v>16</v>
      </c>
      <c r="AX299">
        <f t="shared" ref="AX299" si="1898">CK299-CK298</f>
        <v>1490</v>
      </c>
      <c r="AY299">
        <f t="shared" si="1871"/>
        <v>86</v>
      </c>
      <c r="AZ299">
        <f t="shared" ref="AZ299" si="1899">CC299-CC298</f>
        <v>190</v>
      </c>
      <c r="BA299">
        <f t="shared" si="1873"/>
        <v>16</v>
      </c>
      <c r="BB299">
        <f t="shared" ref="BB299" si="1900">AW299/AV299</f>
        <v>4.878048780487805E-2</v>
      </c>
      <c r="BC299">
        <f t="shared" ref="BC299" si="1901">AY299/AX299</f>
        <v>5.771812080536913E-2</v>
      </c>
      <c r="BD299">
        <f t="shared" si="682"/>
        <v>8.4210526315789472E-2</v>
      </c>
      <c r="BE299">
        <f t="shared" ref="BE299" si="1902">SUM(AT293:AT299)/SUM(AS293:AS299)</f>
        <v>9.5239160422025876E-2</v>
      </c>
      <c r="BF299">
        <f t="shared" ref="BF299" si="1903">SUM(AT286:AT299)/SUM(AS286:AS299)</f>
        <v>9.0434167002331339E-2</v>
      </c>
      <c r="BG299">
        <f t="shared" ref="BG299" si="1904">SUM(AW293:AW299)/SUM(AV293:AV299)</f>
        <v>5.7437407952871868E-2</v>
      </c>
      <c r="BH299">
        <f t="shared" ref="BH299" si="1905">SUM(AY293:AY299)/SUM(AX293:AX299)</f>
        <v>6.9517930629041741E-2</v>
      </c>
      <c r="BI299">
        <f t="shared" ref="BI299" si="190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0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07">-(J300-J299)+L300</f>
        <v>22</v>
      </c>
      <c r="N300" s="7">
        <f t="shared" ref="N300" si="1908">B300-C300</f>
        <v>1098359</v>
      </c>
      <c r="O300" s="4">
        <f t="shared" ref="O300" si="1909">C300/B300</f>
        <v>0.21253410878389908</v>
      </c>
      <c r="R300">
        <f t="shared" ref="R300" si="1910">C300-C299</f>
        <v>1330</v>
      </c>
      <c r="S300">
        <f t="shared" ref="S300" si="1911">N300-N299</f>
        <v>2620</v>
      </c>
      <c r="T300" s="8">
        <f t="shared" ref="T300" si="1912">R300/V300</f>
        <v>0.33670886075949369</v>
      </c>
      <c r="U300" s="8">
        <f t="shared" ref="U300" si="1913">SUM(R294:R300)/SUM(V294:V300)</f>
        <v>0.39989492004071847</v>
      </c>
      <c r="V300">
        <f t="shared" ref="V300" si="1914">B300-B299</f>
        <v>3950</v>
      </c>
      <c r="W300">
        <f t="shared" ref="W300" si="1915">C300-D300-E300</f>
        <v>36719</v>
      </c>
      <c r="X300" s="3">
        <f t="shared" ref="X300" si="1916">F300/W300</f>
        <v>1.473351670797135E-2</v>
      </c>
      <c r="Y300">
        <f t="shared" ref="Y300" si="191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18">Z300-AC300-AF300</f>
        <v>180</v>
      </c>
      <c r="AJ300">
        <f t="shared" ref="AJ300" si="1919">AA300-AD300-AG300</f>
        <v>228</v>
      </c>
      <c r="AK300">
        <f t="shared" ref="AK300" si="1920">AB300-AE300-AH300</f>
        <v>1275</v>
      </c>
      <c r="AS300">
        <f t="shared" ref="AS300" si="1921">BM300-BM299</f>
        <v>11857</v>
      </c>
      <c r="AT300">
        <f t="shared" ref="AT300:AT331" si="1922">BN300-BN299</f>
        <v>1440</v>
      </c>
      <c r="AU300">
        <f t="shared" ref="AU300" si="1923">AT300/AS300</f>
        <v>0.12144724635236569</v>
      </c>
      <c r="AV300">
        <f t="shared" ref="AV300" si="1924">BU300-BU299</f>
        <v>74</v>
      </c>
      <c r="AW300">
        <f t="shared" si="1869"/>
        <v>10</v>
      </c>
      <c r="AX300">
        <f t="shared" ref="AX300" si="1925">CK300-CK299</f>
        <v>476</v>
      </c>
      <c r="AY300">
        <f t="shared" si="1871"/>
        <v>43</v>
      </c>
      <c r="AZ300">
        <f t="shared" ref="AZ300" si="1926">CC300-CC299</f>
        <v>77</v>
      </c>
      <c r="BA300">
        <f t="shared" si="1873"/>
        <v>8</v>
      </c>
      <c r="BB300">
        <f t="shared" ref="BB300" si="1927">AW300/AV300</f>
        <v>0.13513513513513514</v>
      </c>
      <c r="BC300">
        <f t="shared" ref="BC300" si="1928">AY300/AX300</f>
        <v>9.0336134453781511E-2</v>
      </c>
      <c r="BD300">
        <f t="shared" ref="BD300:BD363" si="1929">BA300/AZ300</f>
        <v>0.1038961038961039</v>
      </c>
      <c r="BE300">
        <f t="shared" ref="BE300" si="1930">SUM(AT294:AT300)/SUM(AS294:AS300)</f>
        <v>9.4591447617384222E-2</v>
      </c>
      <c r="BF300">
        <f t="shared" ref="BF300" si="1931">SUM(AT287:AT300)/SUM(AS287:AS300)</f>
        <v>9.1485474800300892E-2</v>
      </c>
      <c r="BG300">
        <f t="shared" ref="BG300" si="1932">SUM(AW294:AW300)/SUM(AV294:AV300)</f>
        <v>6.0693641618497107E-2</v>
      </c>
      <c r="BH300">
        <f t="shared" ref="BH300" si="1933">SUM(AY294:AY300)/SUM(AX294:AX300)</f>
        <v>6.7220764071157776E-2</v>
      </c>
      <c r="BI300">
        <f t="shared" ref="BI300" si="193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0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35">-(J301-J300)+L301</f>
        <v>11</v>
      </c>
      <c r="N301" s="7">
        <f t="shared" ref="N301" si="1936">B301-C301</f>
        <v>1099574</v>
      </c>
      <c r="O301" s="4">
        <f t="shared" ref="O301" si="1937">C301/B301</f>
        <v>0.21258377594915046</v>
      </c>
      <c r="R301">
        <f t="shared" ref="R301" si="1938">C301-C300</f>
        <v>416</v>
      </c>
      <c r="S301">
        <f t="shared" ref="S301" si="1939">N301-N300</f>
        <v>1215</v>
      </c>
      <c r="T301" s="8">
        <f t="shared" ref="T301" si="1940">R301/V301</f>
        <v>0.25505824647455549</v>
      </c>
      <c r="U301" s="8">
        <f t="shared" ref="U301" si="1941">SUM(R295:R301)/SUM(V295:V301)</f>
        <v>0.39054313514920758</v>
      </c>
      <c r="V301">
        <f t="shared" ref="V301" si="1942">B301-B300</f>
        <v>1631</v>
      </c>
      <c r="W301">
        <f t="shared" ref="W301" si="1943">C301-D301-E301</f>
        <v>36571</v>
      </c>
      <c r="X301" s="3">
        <f t="shared" ref="X301" si="1944">F301/W301</f>
        <v>1.5175959093270625E-2</v>
      </c>
      <c r="Y301">
        <f t="shared" ref="Y301" si="194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46">Z301-AC301-AF301</f>
        <v>177</v>
      </c>
      <c r="AJ301">
        <f t="shared" ref="AJ301" si="1947">AA301-AD301-AG301</f>
        <v>231</v>
      </c>
      <c r="AK301">
        <f t="shared" ref="AK301" si="1948">AB301-AE301-AH301</f>
        <v>1269</v>
      </c>
      <c r="AS301">
        <f t="shared" ref="AS301" si="1949">BM301-BM300</f>
        <v>5694</v>
      </c>
      <c r="AT301">
        <f t="shared" si="1922"/>
        <v>443</v>
      </c>
      <c r="AU301">
        <f t="shared" ref="AU301" si="1950">AT301/AS301</f>
        <v>7.7801194239550397E-2</v>
      </c>
      <c r="AV301">
        <f t="shared" ref="AV301" si="1951">BU301-BU300</f>
        <v>39</v>
      </c>
      <c r="AW301">
        <f t="shared" si="1869"/>
        <v>6</v>
      </c>
      <c r="AX301">
        <f t="shared" ref="AX301" si="1952">CK301-CK300</f>
        <v>263</v>
      </c>
      <c r="AY301">
        <f t="shared" si="1871"/>
        <v>17</v>
      </c>
      <c r="AZ301">
        <f t="shared" ref="AZ301" si="1953">CC301-CC300</f>
        <v>40</v>
      </c>
      <c r="BA301">
        <f t="shared" si="1873"/>
        <v>3</v>
      </c>
      <c r="BB301">
        <f t="shared" ref="BB301" si="1954">AW301/AV301</f>
        <v>0.15384615384615385</v>
      </c>
      <c r="BC301">
        <f t="shared" ref="BC301" si="1955">AY301/AX301</f>
        <v>6.4638783269961975E-2</v>
      </c>
      <c r="BD301">
        <f t="shared" si="1929"/>
        <v>7.4999999999999997E-2</v>
      </c>
      <c r="BE301">
        <f t="shared" ref="BE301" si="1956">SUM(AT295:AT301)/SUM(AS295:AS301)</f>
        <v>9.2717391304347821E-2</v>
      </c>
      <c r="BF301">
        <f t="shared" ref="BF301" si="1957">SUM(AT288:AT301)/SUM(AS288:AS301)</f>
        <v>9.0855239094826901E-2</v>
      </c>
      <c r="BG301">
        <f t="shared" ref="BG301" si="1958">SUM(AW295:AW301)/SUM(AV295:AV301)</f>
        <v>6.1239193083573486E-2</v>
      </c>
      <c r="BH301">
        <f t="shared" ref="BH301" si="1959">SUM(AY295:AY301)/SUM(AX295:AX301)</f>
        <v>6.5397106583997638E-2</v>
      </c>
      <c r="BI301">
        <f t="shared" ref="BI301" si="1960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0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61">-(J302-J301)+L302</f>
        <v>9</v>
      </c>
      <c r="N302" s="7">
        <f t="shared" ref="N302" si="1962">B302-C302</f>
        <v>1101837</v>
      </c>
      <c r="O302" s="4">
        <f t="shared" ref="O302" si="1963">C302/B302</f>
        <v>0.21290441945970967</v>
      </c>
      <c r="R302">
        <f t="shared" ref="R302" si="1964">C302-C301</f>
        <v>1181</v>
      </c>
      <c r="S302">
        <f t="shared" ref="S302" si="1965">N302-N301</f>
        <v>2263</v>
      </c>
      <c r="T302" s="8">
        <f t="shared" ref="T302" si="1966">R302/V302</f>
        <v>0.34291521486643439</v>
      </c>
      <c r="U302" s="8">
        <f t="shared" ref="U302" si="1967">SUM(R296:R302)/SUM(V296:V302)</f>
        <v>0.37583515247734339</v>
      </c>
      <c r="V302">
        <f t="shared" ref="V302" si="1968">B302-B301</f>
        <v>3444</v>
      </c>
      <c r="W302">
        <f t="shared" ref="W302" si="1969">C302-D302-E302</f>
        <v>35158</v>
      </c>
      <c r="X302" s="3">
        <f t="shared" ref="X302" si="1970">F302/W302</f>
        <v>1.5700551794755106E-2</v>
      </c>
      <c r="Y302">
        <f t="shared" ref="Y302" si="1971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972">Z302-AC302-AF302</f>
        <v>165</v>
      </c>
      <c r="AJ302">
        <f t="shared" ref="AJ302" si="1973">AA302-AD302-AG302</f>
        <v>228</v>
      </c>
      <c r="AK302">
        <f t="shared" ref="AK302" si="1974">AB302-AE302-AH302</f>
        <v>1223</v>
      </c>
      <c r="AS302">
        <f t="shared" ref="AS302" si="1975">BM302-BM301</f>
        <v>22088</v>
      </c>
      <c r="AT302">
        <f t="shared" si="1922"/>
        <v>1262</v>
      </c>
      <c r="AU302">
        <f t="shared" ref="AU302" si="1976">AT302/AS302</f>
        <v>5.7135095979717491E-2</v>
      </c>
      <c r="AV302">
        <f t="shared" ref="AV302" si="1977">BU302-BU301</f>
        <v>114</v>
      </c>
      <c r="AW302">
        <f t="shared" si="1869"/>
        <v>1</v>
      </c>
      <c r="AX302">
        <f t="shared" ref="AX302" si="1978">CK302-CK301</f>
        <v>781</v>
      </c>
      <c r="AY302">
        <f t="shared" si="1871"/>
        <v>33</v>
      </c>
      <c r="AZ302">
        <f t="shared" ref="AZ302" si="1979">CC302-CC301</f>
        <v>195</v>
      </c>
      <c r="BA302">
        <f t="shared" si="1873"/>
        <v>8</v>
      </c>
      <c r="BB302">
        <f t="shared" ref="BB302" si="1980">AW302/AV302</f>
        <v>8.771929824561403E-3</v>
      </c>
      <c r="BC302">
        <f t="shared" ref="BC302" si="1981">AY302/AX302</f>
        <v>4.2253521126760563E-2</v>
      </c>
      <c r="BD302">
        <f t="shared" si="1929"/>
        <v>4.1025641025641026E-2</v>
      </c>
      <c r="BE302">
        <f t="shared" ref="BE302" si="1982">SUM(AT296:AT302)/SUM(AS296:AS302)</f>
        <v>8.9980939997931469E-2</v>
      </c>
      <c r="BF302">
        <f t="shared" ref="BF302" si="1983">SUM(AT289:AT302)/SUM(AS289:AS302)</f>
        <v>9.1125034842994432E-2</v>
      </c>
      <c r="BG302">
        <f t="shared" ref="BG302" si="1984">SUM(AW296:AW302)/SUM(AV296:AV302)</f>
        <v>6.2344139650872821E-2</v>
      </c>
      <c r="BH302">
        <f t="shared" ref="BH302" si="1985">SUM(AY296:AY302)/SUM(AX296:AX302)</f>
        <v>6.5505548705302091E-2</v>
      </c>
      <c r="BI302">
        <f t="shared" ref="BI302" si="1986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0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987">-(J303-J302)+L303</f>
        <v>14</v>
      </c>
      <c r="N303" s="7">
        <f t="shared" ref="N303" si="1988">B303-C303</f>
        <v>1105230</v>
      </c>
      <c r="O303" s="4">
        <f t="shared" ref="O303" si="1989">C303/B303</f>
        <v>0.21342325249054525</v>
      </c>
      <c r="R303">
        <f t="shared" ref="R303" si="1990">C303-C302</f>
        <v>1844</v>
      </c>
      <c r="S303">
        <f t="shared" ref="S303" si="1991">N303-N302</f>
        <v>3393</v>
      </c>
      <c r="T303" s="8">
        <f t="shared" ref="T303" si="1992">R303/V303</f>
        <v>0.35210998663356885</v>
      </c>
      <c r="U303" s="8">
        <f t="shared" ref="U303" si="1993">SUM(R297:R303)/SUM(V297:V303)</f>
        <v>0.35400455333174757</v>
      </c>
      <c r="V303">
        <f t="shared" ref="V303" si="1994">B303-B302</f>
        <v>5237</v>
      </c>
      <c r="W303">
        <f t="shared" ref="W303" si="1995">C303-D303-E303</f>
        <v>35171</v>
      </c>
      <c r="X303" s="3">
        <f t="shared" ref="X303" si="1996">F303/W303</f>
        <v>1.4671177959114042E-2</v>
      </c>
      <c r="Y303">
        <f t="shared" ref="Y303" si="1997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998">Z303-AC303-AF303</f>
        <v>166</v>
      </c>
      <c r="AJ303">
        <f t="shared" ref="AJ303" si="1999">AA303-AD303-AG303</f>
        <v>242</v>
      </c>
      <c r="AK303">
        <f t="shared" ref="AK303" si="2000">AB303-AE303-AH303</f>
        <v>1266</v>
      </c>
      <c r="AS303">
        <f t="shared" ref="AS303" si="2001">BM303-BM302</f>
        <v>23944</v>
      </c>
      <c r="AT303">
        <f t="shared" si="1922"/>
        <v>2001</v>
      </c>
      <c r="AU303">
        <f t="shared" ref="AU303" si="2002">AT303/AS303</f>
        <v>8.3569996658870702E-2</v>
      </c>
      <c r="AV303">
        <f t="shared" ref="AV303" si="2003">BU303-BU302</f>
        <v>182</v>
      </c>
      <c r="AW303">
        <f t="shared" si="1869"/>
        <v>9</v>
      </c>
      <c r="AX303">
        <f t="shared" ref="AX303" si="2004">CK303-CK302</f>
        <v>1047</v>
      </c>
      <c r="AY303">
        <f t="shared" si="1871"/>
        <v>97</v>
      </c>
      <c r="AZ303">
        <f t="shared" ref="AZ303" si="2005">CC303-CC302</f>
        <v>193</v>
      </c>
      <c r="BA303">
        <f t="shared" si="1873"/>
        <v>19</v>
      </c>
      <c r="BB303">
        <f t="shared" ref="BB303" si="2006">AW303/AV303</f>
        <v>4.9450549450549448E-2</v>
      </c>
      <c r="BC303">
        <f t="shared" ref="BC303" si="2007">AY303/AX303</f>
        <v>9.2645654250238782E-2</v>
      </c>
      <c r="BD303">
        <f t="shared" si="1929"/>
        <v>9.8445595854922283E-2</v>
      </c>
      <c r="BE303">
        <f t="shared" ref="BE303" si="2008">SUM(AT297:AT303)/SUM(AS297:AS303)</f>
        <v>8.3802381147632637E-2</v>
      </c>
      <c r="BF303">
        <f t="shared" ref="BF303" si="2009">SUM(AT290:AT303)/SUM(AS290:AS303)</f>
        <v>9.0998951744369116E-2</v>
      </c>
      <c r="BG303">
        <f t="shared" ref="BG303" si="2010">SUM(AW297:AW303)/SUM(AV297:AV303)</f>
        <v>5.6280587275693308E-2</v>
      </c>
      <c r="BH303">
        <f t="shared" ref="BH303" si="2011">SUM(AY297:AY303)/SUM(AX297:AX303)</f>
        <v>5.3639846743295021E-2</v>
      </c>
      <c r="BI303">
        <f t="shared" ref="BI303" si="2012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0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13">-(J304-J303)+L304</f>
        <v>12</v>
      </c>
      <c r="N304" s="7">
        <f t="shared" ref="N304" si="2014">B304-C304</f>
        <v>1108876</v>
      </c>
      <c r="O304" s="4">
        <f t="shared" ref="O304" si="2015">C304/B304</f>
        <v>0.21374044718992455</v>
      </c>
      <c r="R304">
        <f t="shared" ref="R304" si="2016">C304-C303</f>
        <v>1558</v>
      </c>
      <c r="S304">
        <f t="shared" ref="S304" si="2017">N304-N303</f>
        <v>3646</v>
      </c>
      <c r="T304" s="8">
        <f t="shared" ref="T304" si="2018">R304/V304</f>
        <v>0.29938508839354344</v>
      </c>
      <c r="U304" s="8">
        <f t="shared" ref="U304" si="2019">SUM(R298:R304)/SUM(V298:V304)</f>
        <v>0.33825900053734553</v>
      </c>
      <c r="V304">
        <f t="shared" ref="V304" si="2020">B304-B303</f>
        <v>5204</v>
      </c>
      <c r="W304">
        <f t="shared" ref="W304" si="2021">C304-D304-E304</f>
        <v>34984</v>
      </c>
      <c r="X304" s="3">
        <f t="shared" ref="X304" si="2022">F304/W304</f>
        <v>1.5206951749371141E-2</v>
      </c>
      <c r="Y304">
        <f t="shared" ref="Y304" si="2023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24">Z304-AC304-AF304</f>
        <v>172</v>
      </c>
      <c r="AJ304">
        <f t="shared" ref="AJ304" si="2025">AA304-AD304-AG304</f>
        <v>251</v>
      </c>
      <c r="AK304">
        <f t="shared" ref="AK304" si="2026">AB304-AE304-AH304</f>
        <v>1242</v>
      </c>
      <c r="AS304">
        <f t="shared" ref="AS304" si="2027">BM304-BM303</f>
        <v>20399</v>
      </c>
      <c r="AT304">
        <f t="shared" si="1922"/>
        <v>1664</v>
      </c>
      <c r="AU304">
        <f t="shared" ref="AU304" si="2028">AT304/AS304</f>
        <v>8.1572626109122998E-2</v>
      </c>
      <c r="AV304">
        <f t="shared" ref="AV304" si="2029">BU304-BU303</f>
        <v>155</v>
      </c>
      <c r="AW304">
        <f t="shared" si="1869"/>
        <v>17</v>
      </c>
      <c r="AX304">
        <f t="shared" ref="AX304" si="2030">CK304-CK303</f>
        <v>523</v>
      </c>
      <c r="AY304">
        <f t="shared" si="1871"/>
        <v>64</v>
      </c>
      <c r="AZ304">
        <f t="shared" ref="AZ304" si="2031">CC304-CC303</f>
        <v>86</v>
      </c>
      <c r="BA304">
        <f t="shared" si="1873"/>
        <v>9</v>
      </c>
      <c r="BB304">
        <f t="shared" ref="BB304" si="2032">AW304/AV304</f>
        <v>0.10967741935483871</v>
      </c>
      <c r="BC304">
        <f t="shared" ref="BC304" si="2033">AY304/AX304</f>
        <v>0.12237093690248566</v>
      </c>
      <c r="BD304">
        <f t="shared" si="1929"/>
        <v>0.10465116279069768</v>
      </c>
      <c r="BE304">
        <f t="shared" ref="BE304" si="2034">SUM(AT298:AT304)/SUM(AS298:AS304)</f>
        <v>8.0178568788895621E-2</v>
      </c>
      <c r="BF304">
        <f t="shared" ref="BF304" si="2035">SUM(AT291:AT304)/SUM(AS291:AS304)</f>
        <v>8.8270007894510574E-2</v>
      </c>
      <c r="BG304">
        <f t="shared" ref="BG304" si="2036">SUM(AW298:AW304)/SUM(AV298:AV304)</f>
        <v>6.4175467099918768E-2</v>
      </c>
      <c r="BH304">
        <f t="shared" ref="BH304" si="2037">SUM(AY298:AY304)/SUM(AX298:AX304)</f>
        <v>6.8071058009746901E-2</v>
      </c>
      <c r="BI304">
        <f t="shared" ref="BI304" si="2038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0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39">-(J305-J304)+L305</f>
        <v>25</v>
      </c>
      <c r="N305" s="7">
        <f t="shared" ref="N305" si="2040">B305-C305</f>
        <v>1112018</v>
      </c>
      <c r="O305" s="4">
        <f t="shared" ref="O305" si="2041">C305/B305</f>
        <v>0.2140104608425219</v>
      </c>
      <c r="R305">
        <f t="shared" ref="R305" si="2042">C305-C304</f>
        <v>1340</v>
      </c>
      <c r="S305">
        <f t="shared" ref="S305" si="2043">N305-N304</f>
        <v>3142</v>
      </c>
      <c r="T305" s="8">
        <f t="shared" ref="T305" si="2044">R305/V305</f>
        <v>0.29897367246764839</v>
      </c>
      <c r="U305" s="8">
        <f t="shared" ref="U305" si="2045">SUM(R299:R305)/SUM(V299:V305)</f>
        <v>0.32601026858998988</v>
      </c>
      <c r="V305">
        <f t="shared" ref="V305" si="2046">B305-B304</f>
        <v>4482</v>
      </c>
      <c r="W305">
        <f t="shared" ref="W305" si="2047">C305-D305-E305</f>
        <v>34702</v>
      </c>
      <c r="X305" s="3">
        <f t="shared" ref="X305" si="2048">F305/W305</f>
        <v>1.4783009624805487E-2</v>
      </c>
      <c r="Y305">
        <f t="shared" ref="Y305" si="204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50">Z305-AC305-AF305</f>
        <v>173</v>
      </c>
      <c r="AJ305">
        <f t="shared" ref="AJ305" si="2051">AA305-AD305-AG305</f>
        <v>254</v>
      </c>
      <c r="AK305">
        <f t="shared" ref="AK305" si="2052">AB305-AE305-AH305</f>
        <v>1221</v>
      </c>
      <c r="AS305">
        <f t="shared" ref="AS305" si="2053">BM305-BM304</f>
        <v>23096</v>
      </c>
      <c r="AT305">
        <f t="shared" si="1922"/>
        <v>1460</v>
      </c>
      <c r="AU305">
        <f t="shared" ref="AU305" si="2054">AT305/AS305</f>
        <v>6.3214409421544854E-2</v>
      </c>
      <c r="AV305">
        <f t="shared" ref="AV305" si="2055">BU305-BU304</f>
        <v>292</v>
      </c>
      <c r="AW305">
        <f t="shared" si="1869"/>
        <v>19</v>
      </c>
      <c r="AX305">
        <f t="shared" ref="AX305" si="2056">CK305-CK304</f>
        <v>1366</v>
      </c>
      <c r="AY305">
        <f t="shared" si="1871"/>
        <v>66</v>
      </c>
      <c r="AZ305">
        <f t="shared" ref="AZ305" si="2057">CC305-CC304</f>
        <v>179</v>
      </c>
      <c r="BA305">
        <f t="shared" si="1873"/>
        <v>12</v>
      </c>
      <c r="BB305">
        <f t="shared" ref="BB305" si="2058">AW305/AV305</f>
        <v>6.5068493150684928E-2</v>
      </c>
      <c r="BC305">
        <f t="shared" ref="BC305" si="2059">AY305/AX305</f>
        <v>4.8316251830161056E-2</v>
      </c>
      <c r="BD305">
        <f t="shared" si="1929"/>
        <v>6.7039106145251395E-2</v>
      </c>
      <c r="BE305">
        <f t="shared" ref="BE305" si="2060">SUM(AT299:AT305)/SUM(AS299:AS305)</f>
        <v>7.7231741346309071E-2</v>
      </c>
      <c r="BF305">
        <f t="shared" ref="BF305" si="2061">SUM(AT292:AT305)/SUM(AS292:AS305)</f>
        <v>8.727642879184383E-2</v>
      </c>
      <c r="BG305">
        <f t="shared" ref="BG305" si="2062">SUM(AW299:AW305)/SUM(AV299:AV305)</f>
        <v>6.5878378378378372E-2</v>
      </c>
      <c r="BH305">
        <f t="shared" ref="BH305" si="2063">SUM(AY299:AY305)/SUM(AX299:AX305)</f>
        <v>6.8281197443659597E-2</v>
      </c>
      <c r="BI305">
        <f t="shared" ref="BI305" si="2064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0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065">-(J306-J305)+L306</f>
        <v>13</v>
      </c>
      <c r="N306" s="7">
        <f t="shared" ref="N306" si="2066">B306-C306</f>
        <v>1114818</v>
      </c>
      <c r="O306" s="4">
        <f t="shared" ref="O306" si="2067">C306/B306</f>
        <v>0.21433207676418292</v>
      </c>
      <c r="R306">
        <f t="shared" ref="R306" si="2068">C306-C305</f>
        <v>1343</v>
      </c>
      <c r="S306">
        <f t="shared" ref="S306" si="2069">N306-N305</f>
        <v>2800</v>
      </c>
      <c r="T306" s="8">
        <f t="shared" ref="T306" si="2070">R306/V306</f>
        <v>0.3241612358194545</v>
      </c>
      <c r="U306" s="8">
        <f t="shared" ref="U306" si="2071">SUM(R300:R306)/SUM(V300:V306)</f>
        <v>0.32081449574596849</v>
      </c>
      <c r="V306">
        <f t="shared" ref="V306" si="2072">B306-B305</f>
        <v>4143</v>
      </c>
      <c r="W306">
        <f t="shared" ref="W306" si="2073">C306-D306-E306</f>
        <v>34547</v>
      </c>
      <c r="X306" s="3">
        <f t="shared" ref="X306" si="2074">F306/W306</f>
        <v>1.46177670998929E-2</v>
      </c>
      <c r="Y306">
        <f t="shared" ref="Y306" si="2075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076">Z306-AC306-AF306</f>
        <v>180</v>
      </c>
      <c r="AJ306">
        <f t="shared" si="2076"/>
        <v>255</v>
      </c>
      <c r="AK306">
        <f t="shared" ref="AK306" si="2077">AB306-AE306-AH306</f>
        <v>1207</v>
      </c>
      <c r="AS306">
        <f t="shared" ref="AS306" si="2078">BM306-BM305</f>
        <v>21459</v>
      </c>
      <c r="AT306">
        <f t="shared" si="1922"/>
        <v>1479</v>
      </c>
      <c r="AU306">
        <f t="shared" ref="AU306" si="2079">AT306/AS306</f>
        <v>6.8922130574584087E-2</v>
      </c>
      <c r="AV306">
        <f t="shared" ref="AV306" si="2080">BU306-BU305</f>
        <v>177</v>
      </c>
      <c r="AW306">
        <f t="shared" si="1869"/>
        <v>16</v>
      </c>
      <c r="AX306">
        <f t="shared" ref="AX306" si="2081">CK306-CK305</f>
        <v>1608</v>
      </c>
      <c r="AY306">
        <f t="shared" si="1871"/>
        <v>69</v>
      </c>
      <c r="AZ306">
        <f t="shared" ref="AZ306" si="2082">CC306-CC305</f>
        <v>199</v>
      </c>
      <c r="BA306">
        <f t="shared" si="1873"/>
        <v>8</v>
      </c>
      <c r="BB306">
        <f t="shared" ref="BB306" si="2083">AW306/AV306</f>
        <v>9.03954802259887E-2</v>
      </c>
      <c r="BC306">
        <f t="shared" ref="BC306" si="2084">AY306/AX306</f>
        <v>4.2910447761194029E-2</v>
      </c>
      <c r="BD306">
        <f t="shared" si="1929"/>
        <v>4.0201005025125629E-2</v>
      </c>
      <c r="BE306">
        <f t="shared" ref="BE306" si="2085">SUM(AT300:AT306)/SUM(AS300:AS306)</f>
        <v>7.5845865392844089E-2</v>
      </c>
      <c r="BF306">
        <f t="shared" ref="BF306" si="2086">SUM(AT293:AT306)/SUM(AS293:AS306)</f>
        <v>8.5748442806451122E-2</v>
      </c>
      <c r="BG306">
        <f t="shared" ref="BG306" si="2087">SUM(AW300:AW306)/SUM(AV300:AV306)</f>
        <v>7.5508228460793803E-2</v>
      </c>
      <c r="BH306">
        <f t="shared" ref="BH306" si="2088">SUM(AY300:AY306)/SUM(AX300:AX306)</f>
        <v>6.4149076517150391E-2</v>
      </c>
      <c r="BI306">
        <f t="shared" ref="BI306" si="2089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0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090">-(J307-J306)+L307</f>
        <v>16</v>
      </c>
      <c r="N307" s="7">
        <f t="shared" ref="N307" si="2091">B307-C307</f>
        <v>1116639</v>
      </c>
      <c r="O307" s="4">
        <f t="shared" ref="O307" si="2092">C307/B307</f>
        <v>0.21445877213346559</v>
      </c>
      <c r="R307">
        <f t="shared" ref="R307" si="2093">C307-C306</f>
        <v>726</v>
      </c>
      <c r="S307">
        <f t="shared" ref="S307" si="2094">N307-N306</f>
        <v>1821</v>
      </c>
      <c r="T307" s="8">
        <f t="shared" ref="T307" si="2095">R307/V307</f>
        <v>0.28504122497055362</v>
      </c>
      <c r="U307" s="8">
        <f t="shared" ref="U307" si="2096">SUM(R301:R307)/SUM(V301:V307)</f>
        <v>0.31504796163069543</v>
      </c>
      <c r="V307">
        <f t="shared" ref="V307" si="2097">B307-B306</f>
        <v>2547</v>
      </c>
      <c r="W307">
        <f t="shared" ref="W307" si="2098">C307-D307-E307</f>
        <v>34605</v>
      </c>
      <c r="X307" s="3">
        <f t="shared" ref="X307" si="2099">F307/W307</f>
        <v>1.3697442566103165E-2</v>
      </c>
      <c r="Y307">
        <f t="shared" ref="Y307" si="2100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076"/>
        <v>181</v>
      </c>
      <c r="AJ307">
        <f t="shared" si="2076"/>
        <v>257</v>
      </c>
      <c r="AK307">
        <f t="shared" ref="AK307" si="2101">AB307-AE307-AH307</f>
        <v>1218</v>
      </c>
      <c r="AL307">
        <v>4</v>
      </c>
      <c r="AM307">
        <v>4</v>
      </c>
      <c r="AN307">
        <v>12</v>
      </c>
      <c r="AS307">
        <f t="shared" ref="AS307" si="2102">BM307-BM306</f>
        <v>7942</v>
      </c>
      <c r="AT307">
        <f t="shared" si="1922"/>
        <v>793</v>
      </c>
      <c r="AU307">
        <f t="shared" ref="AU307" si="2103">AT307/AS307</f>
        <v>9.9848904558045834E-2</v>
      </c>
      <c r="AV307">
        <f t="shared" ref="AV307" si="2104">BU307-BU306</f>
        <v>40</v>
      </c>
      <c r="AW307">
        <f t="shared" si="1869"/>
        <v>2</v>
      </c>
      <c r="AX307">
        <f t="shared" ref="AX307" si="2105">CK307-CK306</f>
        <v>323</v>
      </c>
      <c r="AY307">
        <f t="shared" si="1871"/>
        <v>41</v>
      </c>
      <c r="AZ307">
        <f t="shared" ref="AZ307" si="2106">CC307-CC306</f>
        <v>41</v>
      </c>
      <c r="BA307">
        <f t="shared" si="1873"/>
        <v>7</v>
      </c>
      <c r="BB307">
        <f t="shared" ref="BB307" si="2107">AW307/AV307</f>
        <v>0.05</v>
      </c>
      <c r="BC307">
        <f t="shared" ref="BC307" si="2108">AY307/AX307</f>
        <v>0.12693498452012383</v>
      </c>
      <c r="BD307">
        <f t="shared" si="1929"/>
        <v>0.17073170731707318</v>
      </c>
      <c r="BE307">
        <f t="shared" ref="BE307" si="2109">SUM(AT301:AT307)/SUM(AS301:AS307)</f>
        <v>7.3036863475148844E-2</v>
      </c>
      <c r="BF307">
        <f t="shared" ref="BF307" si="2110">SUM(AT294:AT307)/SUM(AS294:AS307)</f>
        <v>8.4340200126701112E-2</v>
      </c>
      <c r="BG307">
        <f t="shared" ref="BG307" si="2111">SUM(AW301:AW307)/SUM(AV301:AV307)</f>
        <v>7.0070070070070073E-2</v>
      </c>
      <c r="BH307">
        <f t="shared" ref="BH307" si="2112">SUM(AY301:AY307)/SUM(AX301:AX307)</f>
        <v>6.5471155472847237E-2</v>
      </c>
      <c r="BI307">
        <f t="shared" ref="BI307" si="2113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0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14">-(J308-J307)+L308</f>
        <v>10</v>
      </c>
      <c r="N308" s="7">
        <f t="shared" ref="N308" si="2115">B308-C308</f>
        <v>1117661</v>
      </c>
      <c r="O308" s="4">
        <f t="shared" ref="O308" si="2116">C308/B308</f>
        <v>0.21453991670754452</v>
      </c>
      <c r="R308">
        <f t="shared" ref="R308" si="2117">C308-C307</f>
        <v>426</v>
      </c>
      <c r="S308">
        <f t="shared" ref="S308" si="2118">N308-N307</f>
        <v>1022</v>
      </c>
      <c r="T308" s="8">
        <f t="shared" ref="T308" si="2119">R308/V308</f>
        <v>0.29419889502762431</v>
      </c>
      <c r="U308" s="8">
        <f t="shared" ref="U308" si="2120">SUM(R302:R308)/SUM(V302:V308)</f>
        <v>0.31760045274476512</v>
      </c>
      <c r="V308">
        <f t="shared" ref="V308" si="2121">B308-B307</f>
        <v>1448</v>
      </c>
      <c r="W308">
        <f t="shared" ref="W308" si="2122">C308-D308-E308</f>
        <v>34499</v>
      </c>
      <c r="X308" s="3">
        <f t="shared" ref="X308" si="2123">F308/W308</f>
        <v>1.4000405808864025E-2</v>
      </c>
      <c r="Y308">
        <f t="shared" ref="Y308" si="2124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076"/>
        <v>179</v>
      </c>
      <c r="AJ308">
        <f t="shared" si="2076"/>
        <v>255</v>
      </c>
      <c r="AK308">
        <f t="shared" ref="AK308" si="2125">AB308-AE308-AH308</f>
        <v>1206</v>
      </c>
      <c r="AL308">
        <v>5</v>
      </c>
      <c r="AM308">
        <v>5</v>
      </c>
      <c r="AN308">
        <v>12</v>
      </c>
      <c r="AS308">
        <f t="shared" ref="AS308" si="2126">BM308-BM307</f>
        <v>5058</v>
      </c>
      <c r="AT308">
        <f t="shared" si="1922"/>
        <v>440</v>
      </c>
      <c r="AU308">
        <f t="shared" ref="AU308" si="2127">AT308/AS308</f>
        <v>8.6990905496243581E-2</v>
      </c>
      <c r="AV308">
        <f t="shared" ref="AV308" si="2128">BU308-BU307</f>
        <v>26</v>
      </c>
      <c r="AW308">
        <f t="shared" si="1869"/>
        <v>3</v>
      </c>
      <c r="AX308">
        <f t="shared" ref="AX308" si="2129">CK308-CK307</f>
        <v>225</v>
      </c>
      <c r="AY308">
        <f t="shared" si="1871"/>
        <v>2</v>
      </c>
      <c r="AZ308">
        <f t="shared" ref="AZ308" si="2130">CC308-CC307</f>
        <v>17</v>
      </c>
      <c r="BA308">
        <f t="shared" si="1873"/>
        <v>0</v>
      </c>
      <c r="BB308">
        <f t="shared" ref="BB308" si="2131">AW308/AV308</f>
        <v>0.11538461538461539</v>
      </c>
      <c r="BC308">
        <f t="shared" ref="BC308" si="2132">AY308/AX308</f>
        <v>8.8888888888888889E-3</v>
      </c>
      <c r="BD308">
        <f t="shared" si="1929"/>
        <v>0</v>
      </c>
      <c r="BE308">
        <f t="shared" ref="BE308" si="2133">SUM(AT302:AT308)/SUM(AS302:AS308)</f>
        <v>7.3387317922991302E-2</v>
      </c>
      <c r="BF308">
        <f t="shared" ref="BF308" si="2134">SUM(AT295:AT308)/SUM(AS295:AS308)</f>
        <v>8.3569351034024714E-2</v>
      </c>
      <c r="BG308">
        <f t="shared" ref="BG308" si="2135">SUM(AW302:AW308)/SUM(AV302:AV308)</f>
        <v>6.7951318458417856E-2</v>
      </c>
      <c r="BH308">
        <f t="shared" ref="BH308" si="2136">SUM(AY302:AY308)/SUM(AX302:AX308)</f>
        <v>6.3340711731653329E-2</v>
      </c>
      <c r="BI308">
        <f t="shared" ref="BI308" si="2137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0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38">-(J309-J308)+L309</f>
        <v>17</v>
      </c>
      <c r="N309" s="7">
        <f t="shared" ref="N309" si="2139">B309-C309</f>
        <v>1119975</v>
      </c>
      <c r="O309" s="4">
        <f t="shared" ref="O309" si="2140">C309/B309</f>
        <v>0.21472163363983246</v>
      </c>
      <c r="R309">
        <f t="shared" ref="R309" si="2141">C309-C308</f>
        <v>962</v>
      </c>
      <c r="S309">
        <f t="shared" ref="S309" si="2142">N309-N308</f>
        <v>2314</v>
      </c>
      <c r="T309" s="8">
        <f t="shared" ref="T309" si="2143">R309/V309</f>
        <v>0.29365079365079366</v>
      </c>
      <c r="U309" s="8">
        <f t="shared" ref="U309" si="2144">SUM(R303:R309)/SUM(V303:V309)</f>
        <v>0.31131108326688689</v>
      </c>
      <c r="V309">
        <f t="shared" ref="V309" si="2145">B309-B308</f>
        <v>3276</v>
      </c>
      <c r="W309">
        <f t="shared" ref="W309" si="2146">C309-D309-E309</f>
        <v>31918</v>
      </c>
      <c r="X309" s="3">
        <f t="shared" ref="X309" si="2147">F309/W309</f>
        <v>1.5351839087662134E-2</v>
      </c>
      <c r="Y309">
        <f t="shared" ref="Y309" si="2148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49">Z309-AC309-AF309</f>
        <v>177</v>
      </c>
      <c r="AJ309">
        <f t="shared" ref="AJ309" si="2150">AA309-AD309-AG309</f>
        <v>247</v>
      </c>
      <c r="AK309">
        <f t="shared" ref="AK309" si="2151">AB309-AE309-AH309</f>
        <v>1158</v>
      </c>
      <c r="AL309">
        <v>11</v>
      </c>
      <c r="AM309">
        <v>11</v>
      </c>
      <c r="AN309">
        <v>15</v>
      </c>
      <c r="AS309">
        <f t="shared" ref="AS309" si="2152">BM309-BM308</f>
        <v>21929</v>
      </c>
      <c r="AT309">
        <f t="shared" si="1922"/>
        <v>1032</v>
      </c>
      <c r="AU309">
        <f t="shared" ref="AU309" si="2153">AT309/AS309</f>
        <v>4.7060969492452913E-2</v>
      </c>
      <c r="AV309">
        <f t="shared" ref="AV309" si="2154">BU309-BU308</f>
        <v>202</v>
      </c>
      <c r="AW309">
        <f t="shared" si="1869"/>
        <v>6</v>
      </c>
      <c r="AX309">
        <f t="shared" ref="AX309" si="2155">CK309-CK308</f>
        <v>1062</v>
      </c>
      <c r="AY309">
        <f t="shared" si="1871"/>
        <v>46</v>
      </c>
      <c r="AZ309">
        <f t="shared" ref="AZ309" si="2156">CC309-CC308</f>
        <v>208</v>
      </c>
      <c r="BA309">
        <f t="shared" si="1873"/>
        <v>4</v>
      </c>
      <c r="BB309">
        <f t="shared" ref="BB309" si="2157">AW309/AV309</f>
        <v>2.9702970297029702E-2</v>
      </c>
      <c r="BC309">
        <f t="shared" ref="BC309" si="2158">AY309/AX309</f>
        <v>4.3314500941619587E-2</v>
      </c>
      <c r="BD309">
        <f t="shared" si="1929"/>
        <v>1.9230769230769232E-2</v>
      </c>
      <c r="BE309">
        <f t="shared" ref="BE309" si="2159">SUM(AT303:AT309)/SUM(AS303:AS309)</f>
        <v>7.1624120749109649E-2</v>
      </c>
      <c r="BF309">
        <f t="shared" ref="BF309" si="2160">SUM(AT296:AT309)/SUM(AS296:AS309)</f>
        <v>8.1211008183217651E-2</v>
      </c>
      <c r="BG309">
        <f t="shared" ref="BG309" si="2161">SUM(AW303:AW309)/SUM(AV303:AV309)</f>
        <v>6.7039106145251395E-2</v>
      </c>
      <c r="BH309">
        <f t="shared" ref="BH309" si="2162">SUM(AY303:AY309)/SUM(AX303:AX309)</f>
        <v>6.256093597660059E-2</v>
      </c>
      <c r="BI309">
        <f t="shared" ref="BI309" si="2163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0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164">-(J310-J309)+L310</f>
        <v>22</v>
      </c>
      <c r="N310" s="7">
        <f t="shared" ref="N310" si="2165">B310-C310</f>
        <v>1122801</v>
      </c>
      <c r="O310" s="4">
        <f t="shared" ref="O310" si="2166">C310/B310</f>
        <v>0.21502812906581578</v>
      </c>
      <c r="R310">
        <f t="shared" ref="R310" si="2167">C310-C309</f>
        <v>1331</v>
      </c>
      <c r="S310">
        <f t="shared" ref="S310" si="2168">N310-N309</f>
        <v>2826</v>
      </c>
      <c r="T310" s="8">
        <f t="shared" ref="T310" si="2169">R310/V310</f>
        <v>0.3201828241520327</v>
      </c>
      <c r="U310" s="8">
        <f t="shared" ref="U310" si="2170">SUM(R304:R310)/SUM(V304:V310)</f>
        <v>0.30431167597101794</v>
      </c>
      <c r="V310">
        <f t="shared" ref="V310" si="2171">B310-B309</f>
        <v>4157</v>
      </c>
      <c r="W310">
        <f t="shared" ref="W310" si="2172">C310-D310-E310</f>
        <v>32682</v>
      </c>
      <c r="X310" s="3">
        <f t="shared" ref="X310" si="2173">F310/W310</f>
        <v>1.4503396364971544E-2</v>
      </c>
      <c r="Y310">
        <f t="shared" ref="Y310" si="2174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175">Z310-AC310-AF310</f>
        <v>177</v>
      </c>
      <c r="AJ310">
        <f t="shared" ref="AJ310" si="2176">AA310-AD310-AG310</f>
        <v>239</v>
      </c>
      <c r="AK310">
        <f t="shared" ref="AK310" si="2177">AB310-AE310-AH310</f>
        <v>1157</v>
      </c>
      <c r="AL310">
        <v>12</v>
      </c>
      <c r="AM310">
        <v>12</v>
      </c>
      <c r="AN310">
        <v>51</v>
      </c>
      <c r="AS310">
        <f t="shared" ref="AS310" si="2178">BM310-BM309</f>
        <v>21127</v>
      </c>
      <c r="AT310">
        <f t="shared" si="1922"/>
        <v>1396</v>
      </c>
      <c r="AU310">
        <f t="shared" ref="AU310" si="2179">AT310/AS310</f>
        <v>6.6076584465376065E-2</v>
      </c>
      <c r="AV310">
        <f t="shared" ref="AV310" si="2180">BU310-BU309</f>
        <v>165</v>
      </c>
      <c r="AW310">
        <f t="shared" si="1869"/>
        <v>19</v>
      </c>
      <c r="AX310">
        <f t="shared" ref="AX310" si="2181">CK310-CK309</f>
        <v>626</v>
      </c>
      <c r="AY310">
        <f t="shared" si="1871"/>
        <v>91</v>
      </c>
      <c r="AZ310">
        <f t="shared" ref="AZ310" si="2182">CC310-CC309</f>
        <v>133</v>
      </c>
      <c r="BA310">
        <f t="shared" si="1873"/>
        <v>12</v>
      </c>
      <c r="BB310">
        <f t="shared" ref="BB310" si="2183">AW310/AV310</f>
        <v>0.11515151515151516</v>
      </c>
      <c r="BC310">
        <f t="shared" ref="BC310" si="2184">AY310/AX310</f>
        <v>0.14536741214057508</v>
      </c>
      <c r="BD310">
        <f t="shared" si="1929"/>
        <v>9.0225563909774431E-2</v>
      </c>
      <c r="BE310">
        <f t="shared" ref="BE310" si="2185">SUM(AT304:AT310)/SUM(AS304:AS310)</f>
        <v>6.8291876704404592E-2</v>
      </c>
      <c r="BF310">
        <f t="shared" ref="BF310" si="2186">SUM(AT297:AT310)/SUM(AS297:AS310)</f>
        <v>7.6446127134553801E-2</v>
      </c>
      <c r="BG310">
        <f t="shared" ref="BG310" si="2187">SUM(AW304:AW310)/SUM(AV304:AV310)</f>
        <v>7.7578051087984864E-2</v>
      </c>
      <c r="BH310">
        <f t="shared" ref="BH310" si="2188">SUM(AY304:AY310)/SUM(AX304:AX310)</f>
        <v>6.6108494679923246E-2</v>
      </c>
      <c r="BI310">
        <f t="shared" ref="BI310" si="218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19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191">-(J311-J310)+L311</f>
        <v>21</v>
      </c>
      <c r="N311" s="7">
        <f t="shared" ref="N311" si="2192">B311-C311</f>
        <v>1126368</v>
      </c>
      <c r="O311" s="4">
        <f t="shared" ref="O311" si="2193">C311/B311</f>
        <v>0.21542557267062401</v>
      </c>
      <c r="R311">
        <f t="shared" ref="R311" si="2194">C311-C310</f>
        <v>1704</v>
      </c>
      <c r="S311">
        <f t="shared" ref="S311" si="2195">N311-N310</f>
        <v>3567</v>
      </c>
      <c r="T311" s="8">
        <f t="shared" ref="T311" si="2196">R311/V311</f>
        <v>0.3232783153101878</v>
      </c>
      <c r="U311" s="8">
        <f t="shared" ref="U311" si="2197">SUM(R305:R311)/SUM(V305:V311)</f>
        <v>0.30927183699257621</v>
      </c>
      <c r="V311">
        <f t="shared" ref="V311" si="2198">B311-B310</f>
        <v>5271</v>
      </c>
      <c r="W311">
        <f t="shared" ref="W311" si="2199">C311-D311-E311</f>
        <v>32931</v>
      </c>
      <c r="X311" s="3">
        <f t="shared" ref="X311" si="2200">F311/W311</f>
        <v>1.4181166681849929E-2</v>
      </c>
      <c r="Y311">
        <f t="shared" ref="Y311" si="220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02">Z311-AC311-AF311</f>
        <v>184</v>
      </c>
      <c r="AJ311">
        <f t="shared" ref="AJ311" si="2203">AA311-AD311-AG311</f>
        <v>233</v>
      </c>
      <c r="AK311">
        <f t="shared" ref="AK311" si="2204">AB311-AE311-AH311</f>
        <v>1170</v>
      </c>
      <c r="AL311">
        <v>13</v>
      </c>
      <c r="AM311">
        <v>13</v>
      </c>
      <c r="AN311">
        <v>52</v>
      </c>
      <c r="AS311">
        <f t="shared" ref="AS311" si="2205">BM311-BM310</f>
        <v>22177</v>
      </c>
      <c r="AT311">
        <f t="shared" si="1922"/>
        <v>1890</v>
      </c>
      <c r="AU311">
        <f t="shared" ref="AU311" si="2206">AT311/AS311</f>
        <v>8.5223429679397569E-2</v>
      </c>
      <c r="AV311">
        <f t="shared" ref="AV311" si="2207">BU311-BU310</f>
        <v>322</v>
      </c>
      <c r="AW311">
        <f t="shared" si="1869"/>
        <v>22</v>
      </c>
      <c r="AX311">
        <f t="shared" ref="AX311" si="2208">CK311-CK310</f>
        <v>-8997</v>
      </c>
      <c r="AY311">
        <f t="shared" si="1871"/>
        <v>104</v>
      </c>
      <c r="AZ311">
        <f t="shared" ref="AZ311" si="2209">CC311-CC310</f>
        <v>173</v>
      </c>
      <c r="BA311">
        <f t="shared" si="1873"/>
        <v>10</v>
      </c>
      <c r="BB311">
        <f t="shared" ref="BB311" si="2210">AW311/AV311</f>
        <v>6.8322981366459631E-2</v>
      </c>
      <c r="BC311">
        <f t="shared" ref="BC311" si="2211">AY311/AX311</f>
        <v>-1.1559408691786151E-2</v>
      </c>
      <c r="BD311">
        <f t="shared" si="1929"/>
        <v>5.7803468208092484E-2</v>
      </c>
      <c r="BE311">
        <f t="shared" ref="BE311" si="2212">SUM(AT305:AT311)/SUM(AS305:AS311)</f>
        <v>6.9143564517705314E-2</v>
      </c>
      <c r="BF311">
        <f t="shared" ref="BF311" si="2213">SUM(AT298:AT311)/SUM(AS298:AS311)</f>
        <v>7.4928512201359238E-2</v>
      </c>
      <c r="BG311">
        <f t="shared" ref="BG311" si="2214">SUM(AW305:AW311)/SUM(AV305:AV311)</f>
        <v>7.1078431372549017E-2</v>
      </c>
      <c r="BH311">
        <f t="shared" ref="BH311" si="2215">SUM(AY305:AY311)/SUM(AX305:AX311)</f>
        <v>-0.11064166886717719</v>
      </c>
      <c r="BI311">
        <f t="shared" ref="BI311" si="2216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19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17">-(J312-J311)+L312</f>
        <v>15</v>
      </c>
      <c r="N312" s="7">
        <f t="shared" ref="N312" si="2218">B312-C312</f>
        <v>1129158</v>
      </c>
      <c r="O312" s="4">
        <f t="shared" ref="O312" si="2219">C312/B312</f>
        <v>0.21571871509776794</v>
      </c>
      <c r="R312">
        <f t="shared" ref="R312" si="2220">C312-C311</f>
        <v>1304</v>
      </c>
      <c r="S312">
        <f t="shared" ref="S312" si="2221">N312-N311</f>
        <v>2790</v>
      </c>
      <c r="T312" s="8">
        <f t="shared" ref="T312" si="2222">R312/V312</f>
        <v>0.31851489985344406</v>
      </c>
      <c r="U312" s="8">
        <f t="shared" ref="U312" si="2223">SUM(R306:R312)/SUM(V306:V312)</f>
        <v>0.31264035931985884</v>
      </c>
      <c r="V312">
        <f t="shared" ref="V312" si="2224">B312-B311</f>
        <v>4094</v>
      </c>
      <c r="W312">
        <f t="shared" ref="W312" si="2225">C312-D312-E312</f>
        <v>33122</v>
      </c>
      <c r="X312" s="3">
        <f t="shared" ref="X312" si="2226">F312/W312</f>
        <v>1.3586136102892337E-2</v>
      </c>
      <c r="Y312">
        <f t="shared" ref="Y312" si="2227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28">Z312-AC312-AF312</f>
        <v>185</v>
      </c>
      <c r="AJ312">
        <f t="shared" ref="AJ312" si="2229">AA312-AD312-AG312</f>
        <v>229</v>
      </c>
      <c r="AK312">
        <f t="shared" ref="AK312" si="2230">AB312-AE312-AH312</f>
        <v>1179</v>
      </c>
      <c r="AL312">
        <v>16</v>
      </c>
      <c r="AM312">
        <v>16</v>
      </c>
      <c r="AN312">
        <v>57</v>
      </c>
      <c r="AS312">
        <f t="shared" ref="AS312" si="2231">BM312-BM311</f>
        <v>23271</v>
      </c>
      <c r="AT312">
        <f t="shared" si="1922"/>
        <v>1403</v>
      </c>
      <c r="AU312">
        <f t="shared" ref="AU312" si="2232">AT312/AS312</f>
        <v>6.0289630871041208E-2</v>
      </c>
      <c r="AV312">
        <f t="shared" ref="AV312" si="2233">BU312-BU311</f>
        <v>290</v>
      </c>
      <c r="AW312">
        <f t="shared" si="1869"/>
        <v>11</v>
      </c>
      <c r="AX312">
        <f t="shared" ref="AX312" si="2234">CK312-CK311</f>
        <v>11302</v>
      </c>
      <c r="AY312">
        <f t="shared" si="1871"/>
        <v>78</v>
      </c>
      <c r="AZ312">
        <f t="shared" ref="AZ312" si="2235">CC312-CC311</f>
        <v>143</v>
      </c>
      <c r="BA312">
        <f t="shared" si="1873"/>
        <v>5</v>
      </c>
      <c r="BB312">
        <f t="shared" ref="BB312" si="2236">AW312/AV312</f>
        <v>3.793103448275862E-2</v>
      </c>
      <c r="BC312">
        <f t="shared" ref="BC312" si="2237">AY312/AX312</f>
        <v>6.9014333746239605E-3</v>
      </c>
      <c r="BD312">
        <f t="shared" si="1929"/>
        <v>3.4965034965034968E-2</v>
      </c>
      <c r="BE312">
        <f t="shared" ref="BE312" si="2238">SUM(AT306:AT312)/SUM(AS306:AS312)</f>
        <v>6.8581605848913901E-2</v>
      </c>
      <c r="BF312">
        <f t="shared" ref="BF312" si="2239">SUM(AT299:AT312)/SUM(AS299:AS312)</f>
        <v>7.3028468457076015E-2</v>
      </c>
      <c r="BG312">
        <f t="shared" ref="BG312" si="2240">SUM(AW306:AW312)/SUM(AV306:AV312)</f>
        <v>6.4648117839607208E-2</v>
      </c>
      <c r="BH312">
        <f t="shared" ref="BH312" si="2241">SUM(AY306:AY312)/SUM(AX306:AX312)</f>
        <v>7.0092697999674741E-2</v>
      </c>
      <c r="BI312">
        <f t="shared" ref="BI312" si="2242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19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43">-(J313-J312)+L313</f>
        <v>24</v>
      </c>
      <c r="N313" s="7">
        <f t="shared" ref="N313" si="2244">B313-C313</f>
        <v>1132493</v>
      </c>
      <c r="O313" s="4">
        <f t="shared" ref="O313" si="2245">C313/B313</f>
        <v>0.21597319961757255</v>
      </c>
      <c r="R313">
        <f t="shared" ref="R313" si="2246">C313-C312</f>
        <v>1386</v>
      </c>
      <c r="S313">
        <f t="shared" ref="S313" si="2247">N313-N312</f>
        <v>3335</v>
      </c>
      <c r="T313" s="8">
        <f t="shared" ref="T313" si="2248">R313/V313</f>
        <v>0.2935818682482525</v>
      </c>
      <c r="U313" s="8">
        <f t="shared" ref="U313" si="2249">SUM(R307:R313)/SUM(V307:V313)</f>
        <v>0.30724308222936425</v>
      </c>
      <c r="V313">
        <f t="shared" ref="V313" si="2250">B313-B312</f>
        <v>4721</v>
      </c>
      <c r="W313">
        <f t="shared" ref="W313" si="2251">C313-D313-E313</f>
        <v>34298</v>
      </c>
      <c r="X313" s="3">
        <f t="shared" ref="X313" si="2252">F313/W313</f>
        <v>1.2216455770015745E-2</v>
      </c>
      <c r="Y313">
        <f t="shared" ref="Y313" si="2253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54">Z313-AC313-AF313</f>
        <v>194</v>
      </c>
      <c r="AJ313">
        <f t="shared" ref="AJ313" si="2255">AA313-AD313-AG313</f>
        <v>239</v>
      </c>
      <c r="AK313">
        <f t="shared" ref="AK313" si="2256">AB313-AE313-AH313</f>
        <v>1236</v>
      </c>
      <c r="AL313">
        <v>16</v>
      </c>
      <c r="AM313">
        <v>16</v>
      </c>
      <c r="AN313">
        <v>52</v>
      </c>
      <c r="AS313">
        <f t="shared" ref="AS313" si="2257">BM313-BM312</f>
        <v>22782</v>
      </c>
      <c r="AT313">
        <f t="shared" si="1922"/>
        <v>1500</v>
      </c>
      <c r="AU313">
        <f t="shared" ref="AU313" si="2258">AT313/AS313</f>
        <v>6.5841453779299453E-2</v>
      </c>
      <c r="AV313">
        <f t="shared" ref="AV313" si="2259">BU313-BU312</f>
        <v>259</v>
      </c>
      <c r="AW313">
        <f t="shared" si="1869"/>
        <v>12</v>
      </c>
      <c r="AX313">
        <f t="shared" ref="AX313" si="2260">CK313-CK312</f>
        <v>1035</v>
      </c>
      <c r="AY313">
        <f t="shared" si="1871"/>
        <v>87</v>
      </c>
      <c r="AZ313">
        <f t="shared" ref="AZ313" si="2261">CC313-CC312</f>
        <v>189</v>
      </c>
      <c r="BA313">
        <f t="shared" si="1873"/>
        <v>13</v>
      </c>
      <c r="BB313">
        <f t="shared" ref="BB313" si="2262">AW313/AV313</f>
        <v>4.633204633204633E-2</v>
      </c>
      <c r="BC313">
        <f t="shared" ref="BC313" si="2263">AY313/AX313</f>
        <v>8.4057971014492749E-2</v>
      </c>
      <c r="BD313">
        <f t="shared" si="1929"/>
        <v>6.8783068783068779E-2</v>
      </c>
      <c r="BE313">
        <f t="shared" ref="BE313" si="2264">SUM(AT307:AT313)/SUM(AS307:AS313)</f>
        <v>6.8020533286130377E-2</v>
      </c>
      <c r="BF313">
        <f t="shared" ref="BF313" si="2265">SUM(AT300:AT313)/SUM(AS300:AS313)</f>
        <v>7.1998987433896447E-2</v>
      </c>
      <c r="BG313">
        <f t="shared" ref="BG313" si="2266">SUM(AW307:AW313)/SUM(AV307:AV313)</f>
        <v>5.7515337423312884E-2</v>
      </c>
      <c r="BH313">
        <f t="shared" ref="BH313" si="2267">SUM(AY307:AY313)/SUM(AX307:AX313)</f>
        <v>8.0523672883787659E-2</v>
      </c>
      <c r="BI313">
        <f t="shared" ref="BI313" si="2268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19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269">-(J314-J313)+L314</f>
        <v>19</v>
      </c>
      <c r="N314" s="7">
        <f t="shared" ref="N314" si="2270">B314-C314</f>
        <v>1134399</v>
      </c>
      <c r="O314" s="4">
        <f t="shared" ref="O314" si="2271">C314/B314</f>
        <v>0.21614545545001887</v>
      </c>
      <c r="R314">
        <f t="shared" ref="R314" si="2272">C314-C313</f>
        <v>843</v>
      </c>
      <c r="S314">
        <f t="shared" ref="S314" si="2273">N314-N313</f>
        <v>1906</v>
      </c>
      <c r="T314" s="8">
        <f t="shared" ref="T314" si="2274">R314/V314</f>
        <v>0.30665696616951621</v>
      </c>
      <c r="U314" s="8">
        <f t="shared" ref="U314" si="2275">SUM(R308:R314)/SUM(V308:V314)</f>
        <v>0.30937937470835275</v>
      </c>
      <c r="V314">
        <f t="shared" ref="V314" si="2276">B314-B313</f>
        <v>2749</v>
      </c>
      <c r="W314">
        <f t="shared" ref="W314" si="2277">C314-D314-E314</f>
        <v>34221</v>
      </c>
      <c r="X314" s="3">
        <f t="shared" ref="X314" si="2278">F314/W314</f>
        <v>1.1162736331492359E-2</v>
      </c>
      <c r="Y314">
        <f t="shared" ref="Y314" si="2279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280">Z314-AC314-AF314</f>
        <v>193</v>
      </c>
      <c r="AJ314">
        <f t="shared" ref="AJ314" si="2281">AA314-AD314-AG314</f>
        <v>241</v>
      </c>
      <c r="AK314">
        <f t="shared" ref="AK314" si="2282">AB314-AE314-AH314</f>
        <v>1251</v>
      </c>
      <c r="AL314">
        <v>16</v>
      </c>
      <c r="AM314">
        <v>16</v>
      </c>
      <c r="AN314">
        <v>52</v>
      </c>
      <c r="AS314">
        <f t="shared" ref="AS314" si="2283">BM314-BM313</f>
        <v>9168</v>
      </c>
      <c r="AT314">
        <f t="shared" si="1922"/>
        <v>914</v>
      </c>
      <c r="AU314">
        <f t="shared" ref="AU314" si="2284">AT314/AS314</f>
        <v>9.9694589877835957E-2</v>
      </c>
      <c r="AV314">
        <f t="shared" ref="AV314" si="2285">BU314-BU313</f>
        <v>46</v>
      </c>
      <c r="AW314">
        <f t="shared" si="1869"/>
        <v>5</v>
      </c>
      <c r="AX314">
        <f t="shared" ref="AX314" si="2286">CK314-CK313</f>
        <v>372</v>
      </c>
      <c r="AY314">
        <f t="shared" si="1871"/>
        <v>38</v>
      </c>
      <c r="AZ314">
        <f t="shared" ref="AZ314" si="2287">CC314-CC313</f>
        <v>49</v>
      </c>
      <c r="BA314">
        <f t="shared" si="1873"/>
        <v>4</v>
      </c>
      <c r="BB314">
        <f t="shared" ref="BB314" si="2288">AW314/AV314</f>
        <v>0.10869565217391304</v>
      </c>
      <c r="BC314">
        <f t="shared" ref="BC314" si="2289">AY314/AX314</f>
        <v>0.10215053763440861</v>
      </c>
      <c r="BD314">
        <f t="shared" si="1929"/>
        <v>8.1632653061224483E-2</v>
      </c>
      <c r="BE314">
        <f t="shared" ref="BE314" si="2290">SUM(AT308:AT314)/SUM(AS308:AS314)</f>
        <v>6.8320160622091911E-2</v>
      </c>
      <c r="BF314">
        <f t="shared" ref="BF314" si="2291">SUM(AT301:AT314)/SUM(AS301:AS314)</f>
        <v>7.0670120815243029E-2</v>
      </c>
      <c r="BG314">
        <f t="shared" ref="BG314" si="2292">SUM(AW308:AW314)/SUM(AV308:AV314)</f>
        <v>5.9541984732824425E-2</v>
      </c>
      <c r="BH314">
        <f t="shared" ref="BH314" si="2293">SUM(AY308:AY314)/SUM(AX308:AX314)</f>
        <v>7.9288888888888895E-2</v>
      </c>
      <c r="BI314">
        <f t="shared" ref="BI314" si="2294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19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295">-(J315-J314)+L315</f>
        <v>11</v>
      </c>
      <c r="N315" s="7">
        <f t="shared" ref="N315" si="2296">B315-C315</f>
        <v>1135690</v>
      </c>
      <c r="O315" s="4">
        <f t="shared" ref="O315" si="2297">C315/B315</f>
        <v>0.21618603546898121</v>
      </c>
      <c r="R315">
        <f t="shared" ref="R315" si="2298">C315-C314</f>
        <v>431</v>
      </c>
      <c r="S315">
        <f t="shared" ref="S315" si="2299">N315-N314</f>
        <v>1291</v>
      </c>
      <c r="T315" s="8">
        <f t="shared" ref="T315" si="2300">R315/V315</f>
        <v>0.25029036004645761</v>
      </c>
      <c r="U315" s="8">
        <f t="shared" ref="U315" si="2301">SUM(R309:R315)/SUM(V309:V315)</f>
        <v>0.30631011927664487</v>
      </c>
      <c r="V315">
        <f t="shared" ref="V315" si="2302">B315-B314</f>
        <v>1722</v>
      </c>
      <c r="W315">
        <f t="shared" ref="W315" si="2303">C315-D315-E315</f>
        <v>34020</v>
      </c>
      <c r="X315" s="3">
        <f t="shared" ref="X315" si="2304">F315/W315</f>
        <v>1.1258083480305702E-2</v>
      </c>
      <c r="Y315">
        <f t="shared" ref="Y315" si="230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06">Z315-AC315-AF315</f>
        <v>190</v>
      </c>
      <c r="AJ315">
        <f t="shared" ref="AJ315" si="2307">AA315-AD315-AG315</f>
        <v>245</v>
      </c>
      <c r="AK315">
        <f t="shared" ref="AK315" si="2308">AB315-AE315-AH315</f>
        <v>1235</v>
      </c>
      <c r="AL315">
        <v>16</v>
      </c>
      <c r="AM315">
        <v>16</v>
      </c>
      <c r="AN315">
        <v>24</v>
      </c>
      <c r="AS315">
        <f t="shared" ref="AS315" si="2309">BM315-BM314</f>
        <v>5978</v>
      </c>
      <c r="AT315">
        <f t="shared" si="1922"/>
        <v>470</v>
      </c>
      <c r="AU315">
        <f t="shared" ref="AU315" si="2310">AT315/AS315</f>
        <v>7.8621612579458017E-2</v>
      </c>
      <c r="AV315">
        <f t="shared" ref="AV315" si="2311">BU315-BU314</f>
        <v>35</v>
      </c>
      <c r="AW315">
        <f t="shared" si="1869"/>
        <v>1</v>
      </c>
      <c r="AX315">
        <f t="shared" ref="AX315" si="2312">CK315-CK314</f>
        <v>254</v>
      </c>
      <c r="AY315">
        <f t="shared" si="1871"/>
        <v>13</v>
      </c>
      <c r="AZ315">
        <f t="shared" ref="AZ315" si="2313">CC315-CC314</f>
        <v>56</v>
      </c>
      <c r="BA315">
        <f t="shared" si="1873"/>
        <v>5</v>
      </c>
      <c r="BB315">
        <f t="shared" ref="BB315" si="2314">AW315/AV315</f>
        <v>2.8571428571428571E-2</v>
      </c>
      <c r="BC315">
        <f t="shared" ref="BC315" si="2315">AY315/AX315</f>
        <v>5.1181102362204724E-2</v>
      </c>
      <c r="BD315">
        <f t="shared" si="1929"/>
        <v>8.9285714285714288E-2</v>
      </c>
      <c r="BE315">
        <f t="shared" ref="BE315" si="2316">SUM(AT309:AT315)/SUM(AS309:AS315)</f>
        <v>6.8060301189572264E-2</v>
      </c>
      <c r="BF315">
        <f t="shared" ref="BF315" si="2317">SUM(AT302:AT315)/SUM(AS302:AS315)</f>
        <v>7.0697793289619754E-2</v>
      </c>
      <c r="BG315">
        <f t="shared" ref="BG315" si="2318">SUM(AW309:AW315)/SUM(AV309:AV315)</f>
        <v>5.7619408642911298E-2</v>
      </c>
      <c r="BH315">
        <f t="shared" ref="BH315" si="2319">SUM(AY309:AY315)/SUM(AX309:AX315)</f>
        <v>8.0827732578705347E-2</v>
      </c>
      <c r="BI315">
        <f t="shared" ref="BI315" si="2320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19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21">-(J316-J315)+L316</f>
        <v>3</v>
      </c>
      <c r="N316" s="7">
        <f t="shared" ref="N316" si="2322">B316-C316</f>
        <v>1137915</v>
      </c>
      <c r="O316" s="4">
        <f t="shared" ref="O316" si="2323">C316/B316</f>
        <v>0.21629741048903803</v>
      </c>
      <c r="R316">
        <f t="shared" ref="R316" si="2324">C316-C315</f>
        <v>820</v>
      </c>
      <c r="S316">
        <f t="shared" ref="S316" si="2325">N316-N315</f>
        <v>2225</v>
      </c>
      <c r="T316" s="8">
        <f t="shared" ref="T316" si="2326">R316/V316</f>
        <v>0.26929392446633826</v>
      </c>
      <c r="U316" s="8">
        <f t="shared" ref="U316" si="2327">SUM(R310:R316)/SUM(V310:V316)</f>
        <v>0.30354439225125202</v>
      </c>
      <c r="V316">
        <f t="shared" ref="V316" si="2328">B316-B315</f>
        <v>3045</v>
      </c>
      <c r="W316">
        <f t="shared" ref="W316" si="2329">C316-D316-E316</f>
        <v>33123</v>
      </c>
      <c r="X316" s="3">
        <f t="shared" ref="X316" si="2330">F316/W316</f>
        <v>1.2529058358240497E-2</v>
      </c>
      <c r="Y316">
        <f t="shared" ref="Y316" si="2331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32">Z316-AC316-AF316</f>
        <v>207</v>
      </c>
      <c r="AJ316">
        <f t="shared" ref="AJ316" si="2333">AA316-AD316-AG316</f>
        <v>246</v>
      </c>
      <c r="AK316">
        <f t="shared" ref="AK316" si="2334">AB316-AE316-AH316</f>
        <v>1226</v>
      </c>
      <c r="AL316">
        <v>16</v>
      </c>
      <c r="AM316">
        <v>16</v>
      </c>
      <c r="AN316">
        <v>32</v>
      </c>
      <c r="AS316">
        <f t="shared" ref="AS316" si="2335">BM316-BM315</f>
        <v>20876</v>
      </c>
      <c r="AT316">
        <f t="shared" si="1922"/>
        <v>902</v>
      </c>
      <c r="AU316">
        <f t="shared" ref="AU316" si="2336">AT316/AS316</f>
        <v>4.3207511017436293E-2</v>
      </c>
      <c r="AV316">
        <f t="shared" ref="AV316" si="2337">BU316-BU315</f>
        <v>114</v>
      </c>
      <c r="AW316">
        <f t="shared" si="1869"/>
        <v>4</v>
      </c>
      <c r="AX316">
        <f t="shared" ref="AX316" si="2338">CK316-CK315</f>
        <v>1136</v>
      </c>
      <c r="AY316">
        <f t="shared" si="1871"/>
        <v>48</v>
      </c>
      <c r="AZ316">
        <f t="shared" ref="AZ316" si="2339">CC316-CC315</f>
        <v>136</v>
      </c>
      <c r="BA316">
        <f t="shared" si="1873"/>
        <v>6</v>
      </c>
      <c r="BB316">
        <f t="shared" ref="BB316" si="2340">AW316/AV316</f>
        <v>3.5087719298245612E-2</v>
      </c>
      <c r="BC316">
        <f t="shared" ref="BC316" si="2341">AY316/AX316</f>
        <v>4.2253521126760563E-2</v>
      </c>
      <c r="BD316">
        <f t="shared" si="1929"/>
        <v>4.4117647058823532E-2</v>
      </c>
      <c r="BE316">
        <f t="shared" ref="BE316" si="2342">SUM(AT310:AT316)/SUM(AS310:AS316)</f>
        <v>6.7595051802933501E-2</v>
      </c>
      <c r="BF316">
        <f t="shared" ref="BF316" si="2343">SUM(AT303:AT316)/SUM(AS303:AS316)</f>
        <v>6.9597040199674165E-2</v>
      </c>
      <c r="BG316">
        <f t="shared" ref="BG316" si="2344">SUM(AW310:AW316)/SUM(AV310:AV316)</f>
        <v>6.0113728675873272E-2</v>
      </c>
      <c r="BH316">
        <f t="shared" ref="BH316" si="2345">SUM(AY310:AY316)/SUM(AX310:AX316)</f>
        <v>8.0132681564245814E-2</v>
      </c>
      <c r="BI316">
        <f t="shared" ref="BI316" si="2346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19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47">-(J317-J316)+L317</f>
        <v>22</v>
      </c>
      <c r="N317" s="7">
        <f t="shared" ref="N317" si="2348">B317-C317</f>
        <v>1140583</v>
      </c>
      <c r="O317" s="4">
        <f t="shared" ref="O317" si="2349">C317/B317</f>
        <v>0.21648995181128433</v>
      </c>
      <c r="R317">
        <f t="shared" ref="R317" si="2350">C317-C316</f>
        <v>1094</v>
      </c>
      <c r="S317">
        <f t="shared" ref="S317" si="2351">N317-N316</f>
        <v>2668</v>
      </c>
      <c r="T317" s="8">
        <f t="shared" ref="T317" si="2352">R317/V317</f>
        <v>0.29080276448697501</v>
      </c>
      <c r="U317" s="8">
        <f t="shared" ref="U317" si="2353">SUM(R311:R317)/SUM(V311:V317)</f>
        <v>0.29892761394101874</v>
      </c>
      <c r="V317">
        <f t="shared" ref="V317" si="2354">B317-B316</f>
        <v>3762</v>
      </c>
      <c r="W317">
        <f t="shared" ref="W317" si="2355">C317-D317-E317</f>
        <v>32829</v>
      </c>
      <c r="X317" s="3">
        <f t="shared" ref="X317" si="2356">F317/W317</f>
        <v>1.2428036187517134E-2</v>
      </c>
      <c r="Y317">
        <f t="shared" ref="Y317" si="2357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358">Z317-AC317-AF317</f>
        <v>206</v>
      </c>
      <c r="AJ317">
        <f t="shared" ref="AJ317" si="2359">AA317-AD317-AG317</f>
        <v>242</v>
      </c>
      <c r="AK317">
        <f t="shared" ref="AK317" si="2360">AB317-AE317-AH317</f>
        <v>1223</v>
      </c>
      <c r="AL317">
        <v>15</v>
      </c>
      <c r="AM317">
        <v>15</v>
      </c>
      <c r="AN317">
        <v>34</v>
      </c>
      <c r="AS317">
        <f t="shared" ref="AS317" si="2361">BM317-BM316</f>
        <v>19151</v>
      </c>
      <c r="AT317">
        <f t="shared" si="1922"/>
        <v>1187</v>
      </c>
      <c r="AU317">
        <f t="shared" ref="AU317" si="2362">AT317/AS317</f>
        <v>6.1981097592814997E-2</v>
      </c>
      <c r="AV317">
        <f t="shared" ref="AV317" si="2363">BU317-BU316</f>
        <v>153</v>
      </c>
      <c r="AW317">
        <f t="shared" si="1869"/>
        <v>7</v>
      </c>
      <c r="AX317">
        <f t="shared" ref="AX317" si="2364">CK317-CK316</f>
        <v>1163</v>
      </c>
      <c r="AY317">
        <f t="shared" si="1871"/>
        <v>55</v>
      </c>
      <c r="AZ317">
        <f t="shared" ref="AZ317" si="2365">CC317-CC316</f>
        <v>154</v>
      </c>
      <c r="BA317">
        <f t="shared" si="1873"/>
        <v>1</v>
      </c>
      <c r="BB317">
        <f t="shared" ref="BB317" si="2366">AW317/AV317</f>
        <v>4.5751633986928102E-2</v>
      </c>
      <c r="BC317">
        <f t="shared" ref="BC317" si="2367">AY317/AX317</f>
        <v>4.7291487532244193E-2</v>
      </c>
      <c r="BD317">
        <f t="shared" si="1929"/>
        <v>6.4935064935064939E-3</v>
      </c>
      <c r="BE317">
        <f t="shared" ref="BE317" si="2368">SUM(AT311:AT317)/SUM(AS311:AS317)</f>
        <v>6.6983784835052629E-2</v>
      </c>
      <c r="BF317">
        <f t="shared" ref="BF317" si="2369">SUM(AT304:AT317)/SUM(AS304:AS317)</f>
        <v>6.7631427133581279E-2</v>
      </c>
      <c r="BG317">
        <f t="shared" ref="BG317" si="2370">SUM(AW311:AW317)/SUM(AV311:AV317)</f>
        <v>5.0861361771944218E-2</v>
      </c>
      <c r="BH317">
        <f t="shared" ref="BH317" si="2371">SUM(AY311:AY317)/SUM(AX311:AX317)</f>
        <v>6.7517956903431764E-2</v>
      </c>
      <c r="BI317">
        <f t="shared" ref="BI317" si="2372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19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373">-(J318-J317)+L318</f>
        <v>14</v>
      </c>
      <c r="N318" s="7">
        <f t="shared" ref="N318" si="2374">B318-C318</f>
        <v>1143489</v>
      </c>
      <c r="O318" s="4">
        <f t="shared" ref="O318" si="2375">C318/B318</f>
        <v>0.21674865712371724</v>
      </c>
      <c r="R318">
        <f t="shared" ref="R318" si="2376">C318-C317</f>
        <v>1285</v>
      </c>
      <c r="S318">
        <f t="shared" ref="S318" si="2377">N318-N317</f>
        <v>2906</v>
      </c>
      <c r="T318" s="8">
        <f t="shared" ref="T318" si="2378">R318/V318</f>
        <v>0.30660940109759005</v>
      </c>
      <c r="U318" s="8">
        <f t="shared" ref="U318" si="2379">SUM(R312:R318)/SUM(V312:V318)</f>
        <v>0.29496788008565311</v>
      </c>
      <c r="V318">
        <f t="shared" ref="V318" si="2380">B318-B317</f>
        <v>4191</v>
      </c>
      <c r="W318">
        <f t="shared" ref="W318" si="2381">C318-D318-E318</f>
        <v>32250</v>
      </c>
      <c r="X318" s="3">
        <f t="shared" ref="X318" si="2382">F318/W318</f>
        <v>1.2124031007751938E-2</v>
      </c>
      <c r="Y318">
        <f t="shared" ref="Y318" si="2383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384">Z318-AC318-AF318</f>
        <v>202</v>
      </c>
      <c r="AJ318">
        <f t="shared" ref="AJ318" si="2385">AA318-AD318-AG318</f>
        <v>229</v>
      </c>
      <c r="AK318">
        <f t="shared" ref="AK318" si="2386">AB318-AE318-AH318</f>
        <v>1236</v>
      </c>
      <c r="AL318">
        <v>12</v>
      </c>
      <c r="AM318">
        <v>12</v>
      </c>
      <c r="AN318">
        <v>29</v>
      </c>
      <c r="AS318">
        <f t="shared" ref="AS318" si="2387">BM318-BM317</f>
        <v>20431</v>
      </c>
      <c r="AT318">
        <f t="shared" si="1922"/>
        <v>1363</v>
      </c>
      <c r="AU318">
        <f t="shared" ref="AU318" si="2388">AT318/AS318</f>
        <v>6.6712348881601491E-2</v>
      </c>
      <c r="AV318">
        <f t="shared" ref="AV318" si="2389">BU318-BU317</f>
        <v>243</v>
      </c>
      <c r="AW318">
        <f t="shared" si="1869"/>
        <v>6</v>
      </c>
      <c r="AX318">
        <f t="shared" ref="AX318" si="2390">CK318-CK317</f>
        <v>783</v>
      </c>
      <c r="AY318">
        <f t="shared" si="1871"/>
        <v>67</v>
      </c>
      <c r="AZ318">
        <f t="shared" ref="AZ318" si="2391">CC318-CC317</f>
        <v>122</v>
      </c>
      <c r="BA318">
        <f t="shared" si="1873"/>
        <v>2</v>
      </c>
      <c r="BB318">
        <f t="shared" ref="BB318" si="2392">AW318/AV318</f>
        <v>2.4691358024691357E-2</v>
      </c>
      <c r="BC318">
        <f t="shared" ref="BC318" si="2393">AY318/AX318</f>
        <v>8.5568326947637288E-2</v>
      </c>
      <c r="BD318">
        <f t="shared" si="1929"/>
        <v>1.6393442622950821E-2</v>
      </c>
      <c r="BE318">
        <f t="shared" ref="BE318" si="2394">SUM(AT312:AT318)/SUM(AS312:AS318)</f>
        <v>6.3613273383364699E-2</v>
      </c>
      <c r="BF318">
        <f t="shared" ref="BF318" si="2395">SUM(AT305:AT318)/SUM(AS305:AS318)</f>
        <v>6.6391212747243758E-2</v>
      </c>
      <c r="BG318">
        <f t="shared" ref="BG318" si="2396">SUM(AW312:AW318)/SUM(AV312:AV318)</f>
        <v>4.0350877192982457E-2</v>
      </c>
      <c r="BH318">
        <f t="shared" ref="BH318" si="2397">SUM(AY312:AY318)/SUM(AX312:AX318)</f>
        <v>2.4057338734808351E-2</v>
      </c>
      <c r="BI318">
        <f t="shared" ref="BI318" si="2398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19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399">-(J319-J318)+L319</f>
        <v>2</v>
      </c>
      <c r="N319" s="7">
        <f t="shared" ref="N319" si="2400">B319-C319</f>
        <v>1145698</v>
      </c>
      <c r="O319" s="4">
        <f t="shared" ref="O319" si="2401">C319/B319</f>
        <v>0.21678919239661421</v>
      </c>
      <c r="R319">
        <f t="shared" ref="R319" si="2402">C319-C318</f>
        <v>687</v>
      </c>
      <c r="S319">
        <f t="shared" ref="S319" si="2403">N319-N318</f>
        <v>2209</v>
      </c>
      <c r="T319" s="8">
        <f t="shared" ref="T319" si="2404">R319/V319</f>
        <v>0.23722375690607736</v>
      </c>
      <c r="U319" s="8">
        <f t="shared" ref="U319" si="2405">SUM(R313:R319)/SUM(V313:V319)</f>
        <v>0.28354847093476565</v>
      </c>
      <c r="V319">
        <f t="shared" ref="V319" si="2406">B319-B318</f>
        <v>2896</v>
      </c>
      <c r="W319">
        <f t="shared" ref="W319" si="2407">C319-D319-E319</f>
        <v>31387</v>
      </c>
      <c r="X319" s="3">
        <f t="shared" ref="X319" si="2408">F319/W319</f>
        <v>1.2202504221492974E-2</v>
      </c>
      <c r="Y319">
        <f t="shared" ref="Y319" si="2409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10">Z319-AC319-AF319</f>
        <v>200</v>
      </c>
      <c r="AJ319">
        <f t="shared" ref="AJ319" si="2411">AA319-AD319-AG319</f>
        <v>216</v>
      </c>
      <c r="AK319">
        <f t="shared" ref="AK319" si="2412">AB319-AE319-AH319</f>
        <v>1200</v>
      </c>
      <c r="AS319">
        <f t="shared" ref="AS319" si="2413">BM319-BM318</f>
        <v>14707</v>
      </c>
      <c r="AT319">
        <f t="shared" si="1922"/>
        <v>792</v>
      </c>
      <c r="AU319">
        <f t="shared" ref="AU319" si="2414">AT319/AS319</f>
        <v>5.3851907255048619E-2</v>
      </c>
      <c r="AV319">
        <f t="shared" ref="AV319" si="2415">BU319-BU318</f>
        <v>156</v>
      </c>
      <c r="AW319">
        <f t="shared" si="1869"/>
        <v>0</v>
      </c>
      <c r="AX319">
        <f t="shared" ref="AX319" si="2416">CK319-CK318</f>
        <v>834</v>
      </c>
      <c r="AY319">
        <f t="shared" si="1871"/>
        <v>39</v>
      </c>
      <c r="AZ319">
        <f t="shared" ref="AZ319" si="2417">CC319-CC318</f>
        <v>72</v>
      </c>
      <c r="BA319">
        <f t="shared" si="1873"/>
        <v>0</v>
      </c>
      <c r="BB319">
        <f t="shared" ref="BB319" si="2418">AW319/AV319</f>
        <v>0</v>
      </c>
      <c r="BC319">
        <f t="shared" ref="BC319" si="2419">AY319/AX319</f>
        <v>4.6762589928057555E-2</v>
      </c>
      <c r="BD319">
        <f t="shared" si="1929"/>
        <v>0</v>
      </c>
      <c r="BE319">
        <f t="shared" ref="BE319" si="2420">SUM(AT313:AT319)/SUM(AS313:AS319)</f>
        <v>6.3027773602256545E-2</v>
      </c>
      <c r="BF319">
        <f t="shared" ref="BF319" si="2421">SUM(AT306:AT319)/SUM(AS306:AS319)</f>
        <v>6.5920798454603996E-2</v>
      </c>
      <c r="BG319">
        <f t="shared" ref="BG319" si="2422">SUM(AW313:AW319)/SUM(AV313:AV319)</f>
        <v>3.4791252485089463E-2</v>
      </c>
      <c r="BH319">
        <f t="shared" ref="BH319" si="2423">SUM(AY313:AY319)/SUM(AX313:AX319)</f>
        <v>6.2219831450600678E-2</v>
      </c>
      <c r="BI319">
        <f t="shared" ref="BI319" si="2424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19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25">-(J320-J319)+L320</f>
        <v>19</v>
      </c>
      <c r="N320" s="7">
        <f t="shared" ref="N320" si="2426">B320-C320</f>
        <v>1151450</v>
      </c>
      <c r="O320" s="4">
        <f t="shared" ref="O320" si="2427">C320/B320</f>
        <v>0.21664739097897817</v>
      </c>
      <c r="R320">
        <f t="shared" ref="R320" si="2428">C320-C319</f>
        <v>1326</v>
      </c>
      <c r="S320">
        <f t="shared" ref="S320" si="2429">N320-N319</f>
        <v>5752</v>
      </c>
      <c r="T320" s="8">
        <f t="shared" ref="T320" si="2430">R320/V320</f>
        <v>0.18734105679570501</v>
      </c>
      <c r="U320" s="8">
        <f t="shared" ref="U320" si="2431">SUM(R314:R320)/SUM(V314:V320)</f>
        <v>0.25492276854144558</v>
      </c>
      <c r="V320">
        <f t="shared" ref="V320" si="2432">B320-B319</f>
        <v>7078</v>
      </c>
      <c r="W320">
        <f t="shared" ref="W320" si="2433">C320-D320-E320</f>
        <v>32347</v>
      </c>
      <c r="X320" s="3">
        <f t="shared" ref="X320" si="2434">F320/W320</f>
        <v>1.162395276223452E-2</v>
      </c>
      <c r="Y320">
        <f t="shared" ref="Y320" si="2435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36">Z320-AC320-AF320</f>
        <v>207</v>
      </c>
      <c r="AJ320">
        <f t="shared" ref="AJ320" si="2437">AA320-AD320-AG320</f>
        <v>221</v>
      </c>
      <c r="AK320">
        <f t="shared" ref="AK320" si="2438">AB320-AE320-AH320</f>
        <v>1250</v>
      </c>
      <c r="AS320">
        <f t="shared" ref="AS320" si="2439">BM320-BM319</f>
        <v>33002</v>
      </c>
      <c r="AT320">
        <f t="shared" si="1922"/>
        <v>1429</v>
      </c>
      <c r="AU320">
        <f t="shared" ref="AU320" si="2440">AT320/AS320</f>
        <v>4.3300406035997815E-2</v>
      </c>
      <c r="AV320">
        <f t="shared" ref="AV320" si="2441">BU320-BU319</f>
        <v>462</v>
      </c>
      <c r="AW320">
        <f t="shared" si="1869"/>
        <v>15</v>
      </c>
      <c r="AX320">
        <f t="shared" ref="AX320" si="2442">CK320-CK319</f>
        <v>3046</v>
      </c>
      <c r="AY320">
        <f t="shared" si="1871"/>
        <v>59</v>
      </c>
      <c r="AZ320">
        <f t="shared" ref="AZ320" si="2443">CC320-CC319</f>
        <v>388</v>
      </c>
      <c r="BA320">
        <f t="shared" si="1873"/>
        <v>9</v>
      </c>
      <c r="BB320">
        <f t="shared" ref="BB320" si="2444">AW320/AV320</f>
        <v>3.2467532467532464E-2</v>
      </c>
      <c r="BC320">
        <f t="shared" ref="BC320" si="2445">AY320/AX320</f>
        <v>1.9369665134602757E-2</v>
      </c>
      <c r="BD320">
        <f t="shared" si="1929"/>
        <v>2.3195876288659795E-2</v>
      </c>
      <c r="BE320">
        <f t="shared" ref="BE320" si="2446">SUM(AT314:AT320)/SUM(AS314:AS320)</f>
        <v>5.7228353863745106E-2</v>
      </c>
      <c r="BF320">
        <f t="shared" ref="BF320" si="2447">SUM(AT307:AT320)/SUM(AS307:AS320)</f>
        <v>6.2645648811182592E-2</v>
      </c>
      <c r="BG320">
        <f t="shared" ref="BG320" si="2448">SUM(AW314:AW320)/SUM(AV314:AV320)</f>
        <v>3.1430934656741107E-2</v>
      </c>
      <c r="BH320">
        <f t="shared" ref="BH320" si="2449">SUM(AY314:AY320)/SUM(AX314:AX320)</f>
        <v>4.2040063257775435E-2</v>
      </c>
      <c r="BI320">
        <f t="shared" ref="BI320" si="245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19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451">-(J321-J320)+L321</f>
        <v>19</v>
      </c>
      <c r="N321" s="7">
        <f t="shared" ref="N321" si="2452">B321-C321</f>
        <v>1153566</v>
      </c>
      <c r="O321" s="4">
        <f t="shared" ref="O321" si="2453">C321/B321</f>
        <v>0.21673823239442358</v>
      </c>
      <c r="R321">
        <f t="shared" ref="R321" si="2454">C321-C320</f>
        <v>756</v>
      </c>
      <c r="S321">
        <f t="shared" ref="S321" si="2455">N321-N320</f>
        <v>2116</v>
      </c>
      <c r="T321" s="8">
        <f t="shared" ref="T321" si="2456">R321/V321</f>
        <v>0.26323119777158777</v>
      </c>
      <c r="U321" s="8">
        <f t="shared" ref="U321" si="2457">SUM(R315:R321)/SUM(V315:V321)</f>
        <v>0.25029335836658062</v>
      </c>
      <c r="V321">
        <f t="shared" ref="V321" si="2458">B321-B320</f>
        <v>2872</v>
      </c>
      <c r="W321">
        <f t="shared" ref="W321" si="2459">C321-D321-E321</f>
        <v>32075</v>
      </c>
      <c r="X321" s="3">
        <f t="shared" ref="X321" si="2460">F321/W321</f>
        <v>1.1161340607950116E-2</v>
      </c>
      <c r="Y321">
        <f t="shared" ref="Y321" si="246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462">Z321-AC321-AF321</f>
        <v>202</v>
      </c>
      <c r="AJ321">
        <f t="shared" ref="AJ321:AJ322" si="2463">AA321-AD321-AG321</f>
        <v>217</v>
      </c>
      <c r="AK321">
        <f t="shared" ref="AK321:AK322" si="2464">AB321-AE321-AH321</f>
        <v>1258</v>
      </c>
      <c r="AS321">
        <f t="shared" ref="AS321" si="2465">BM321-BM320</f>
        <v>9588</v>
      </c>
      <c r="AT321">
        <f t="shared" si="1922"/>
        <v>842</v>
      </c>
      <c r="AU321">
        <f t="shared" ref="AU321" si="2466">AT321/AS321</f>
        <v>8.7818105965790566E-2</v>
      </c>
      <c r="AV321">
        <f t="shared" ref="AV321" si="2467">BU321-BU320</f>
        <v>71</v>
      </c>
      <c r="AW321">
        <f t="shared" si="1869"/>
        <v>5</v>
      </c>
      <c r="AX321">
        <f t="shared" ref="AX321" si="2468">CK321-CK320</f>
        <v>456</v>
      </c>
      <c r="AY321">
        <f t="shared" si="1871"/>
        <v>41</v>
      </c>
      <c r="AZ321">
        <f t="shared" ref="AZ321" si="2469">CC321-CC320</f>
        <v>27</v>
      </c>
      <c r="BA321">
        <f t="shared" si="1873"/>
        <v>2</v>
      </c>
      <c r="BB321">
        <f t="shared" ref="BB321" si="2470">AW321/AV321</f>
        <v>7.0422535211267609E-2</v>
      </c>
      <c r="BC321">
        <f t="shared" ref="BC321" si="2471">AY321/AX321</f>
        <v>8.9912280701754388E-2</v>
      </c>
      <c r="BD321">
        <f t="shared" si="1929"/>
        <v>7.407407407407407E-2</v>
      </c>
      <c r="BE321">
        <f t="shared" ref="BE321" si="2472">SUM(AT315:AT321)/SUM(AS315:AS321)</f>
        <v>5.645219949407191E-2</v>
      </c>
      <c r="BF321">
        <f t="shared" ref="BF321" si="2473">SUM(AT308:AT321)/SUM(AS308:AS321)</f>
        <v>6.2428534173203071E-2</v>
      </c>
      <c r="BG321">
        <f t="shared" ref="BG321" si="2474">SUM(AW315:AW321)/SUM(AV315:AV321)</f>
        <v>3.0794165316045379E-2</v>
      </c>
      <c r="BH321">
        <f t="shared" ref="BH321" si="2475">SUM(AY315:AY321)/SUM(AX315:AX321)</f>
        <v>4.1970802919708027E-2</v>
      </c>
      <c r="BI321">
        <f t="shared" ref="BI321" si="2476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19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477">-(J322-J321)+L322</f>
        <v>9</v>
      </c>
      <c r="N322" s="7">
        <f t="shared" ref="N322" si="2478">B322-C322</f>
        <v>1154538</v>
      </c>
      <c r="O322" s="4">
        <f t="shared" ref="O322" si="2479">C322/B322</f>
        <v>0.21674887875644575</v>
      </c>
      <c r="R322">
        <f t="shared" ref="R322" si="2480">C322-C321</f>
        <v>289</v>
      </c>
      <c r="S322">
        <f t="shared" ref="S322" si="2481">N322-N321</f>
        <v>972</v>
      </c>
      <c r="T322" s="8">
        <f t="shared" ref="T322" si="2482">R322/V322</f>
        <v>0.22918318794607453</v>
      </c>
      <c r="U322" s="8">
        <f t="shared" ref="U322" si="2483">SUM(R316:R322)/SUM(V316:V322)</f>
        <v>0.24923322047400917</v>
      </c>
      <c r="V322">
        <f t="shared" ref="V322" si="2484">B322-B321</f>
        <v>1261</v>
      </c>
      <c r="W322">
        <f t="shared" ref="W322" si="2485">C322-D322-E322</f>
        <v>31556</v>
      </c>
      <c r="X322" s="3">
        <f t="shared" ref="X322" si="2486">F322/W322</f>
        <v>1.1661807580174927E-2</v>
      </c>
      <c r="Y322">
        <f t="shared" ref="Y322" si="2487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462"/>
        <v>199</v>
      </c>
      <c r="AJ322">
        <f t="shared" si="2463"/>
        <v>211</v>
      </c>
      <c r="AK322">
        <f t="shared" si="2464"/>
        <v>1242</v>
      </c>
      <c r="AL322">
        <v>3</v>
      </c>
      <c r="AM322">
        <v>3</v>
      </c>
      <c r="AN322">
        <v>18</v>
      </c>
      <c r="AS322">
        <f t="shared" ref="AS322" si="2488">BM322-BM321</f>
        <v>5800</v>
      </c>
      <c r="AT322">
        <f t="shared" si="1922"/>
        <v>282</v>
      </c>
      <c r="AU322">
        <f t="shared" ref="AU322" si="2489">AT322/AS322</f>
        <v>4.8620689655172411E-2</v>
      </c>
      <c r="AV322">
        <f t="shared" ref="AV322" si="2490">BU322-BU321</f>
        <v>41</v>
      </c>
      <c r="AW322">
        <f t="shared" si="1869"/>
        <v>0</v>
      </c>
      <c r="AX322">
        <f t="shared" ref="AX322" si="2491">CK322-CK321</f>
        <v>454</v>
      </c>
      <c r="AY322">
        <f t="shared" si="1871"/>
        <v>15</v>
      </c>
      <c r="AZ322">
        <f t="shared" ref="AZ322" si="2492">CC322-CC321</f>
        <v>16</v>
      </c>
      <c r="BA322">
        <f t="shared" si="1873"/>
        <v>0</v>
      </c>
      <c r="BB322">
        <f t="shared" ref="BB322" si="2493">AW322/AV322</f>
        <v>0</v>
      </c>
      <c r="BC322">
        <f t="shared" ref="BC322" si="2494">AY322/AX322</f>
        <v>3.3039647577092511E-2</v>
      </c>
      <c r="BD322">
        <f t="shared" si="1929"/>
        <v>0</v>
      </c>
      <c r="BE322">
        <f t="shared" ref="BE322" si="2495">SUM(AT316:AT322)/SUM(AS316:AS322)</f>
        <v>5.5011938003318363E-2</v>
      </c>
      <c r="BF322">
        <f t="shared" ref="BF322" si="2496">SUM(AT309:AT322)/SUM(AS309:AS322)</f>
        <v>6.1611203782596692E-2</v>
      </c>
      <c r="BG322">
        <f t="shared" ref="BG322" si="2497">SUM(AW316:AW322)/SUM(AV316:AV322)</f>
        <v>2.9838709677419355E-2</v>
      </c>
      <c r="BH322">
        <f t="shared" ref="BH322" si="2498">SUM(AY316:AY322)/SUM(AX316:AX322)</f>
        <v>4.1158536585365856E-2</v>
      </c>
      <c r="BI322">
        <f t="shared" ref="BI322" si="2499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19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00">-(J323-J322)+L323</f>
        <v>7</v>
      </c>
      <c r="N323" s="7">
        <f t="shared" ref="N323" si="2501">B323-C323</f>
        <v>1156962</v>
      </c>
      <c r="O323" s="4">
        <f t="shared" ref="O323" si="2502">C323/B323</f>
        <v>0.21684230192296236</v>
      </c>
      <c r="R323">
        <f t="shared" ref="R323" si="2503">C323-C322</f>
        <v>847</v>
      </c>
      <c r="S323">
        <f t="shared" ref="S323" si="2504">N323-N322</f>
        <v>2424</v>
      </c>
      <c r="T323" s="8">
        <f t="shared" ref="T323" si="2505">R323/V323</f>
        <v>0.25894221950473861</v>
      </c>
      <c r="U323" s="8">
        <f t="shared" ref="U323" si="2506">SUM(R317:R323)/SUM(V317:V323)</f>
        <v>0.24807548063637441</v>
      </c>
      <c r="V323">
        <f t="shared" ref="V323" si="2507">B323-B322</f>
        <v>3271</v>
      </c>
      <c r="W323">
        <f t="shared" ref="W323" si="2508">C323-D323-E323</f>
        <v>29095</v>
      </c>
      <c r="X323" s="3">
        <f t="shared" ref="X323" si="2509">F323/W323</f>
        <v>1.3404365011170304E-2</v>
      </c>
      <c r="Y323">
        <f t="shared" ref="Y323" si="2510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11">Z323-AC323-AF323</f>
        <v>193</v>
      </c>
      <c r="AJ323">
        <f t="shared" ref="AJ323" si="2512">AA323-AD323-AG323</f>
        <v>184</v>
      </c>
      <c r="AK323">
        <f t="shared" ref="AK323" si="2513">AB323-AE323-AH323</f>
        <v>1130</v>
      </c>
      <c r="AL323">
        <v>2</v>
      </c>
      <c r="AM323">
        <v>2</v>
      </c>
      <c r="AN323">
        <v>8</v>
      </c>
      <c r="AS323">
        <f t="shared" ref="AS323:AS324" si="2514">BM323-BM322</f>
        <v>20700</v>
      </c>
      <c r="AT323">
        <f t="shared" si="1922"/>
        <v>950</v>
      </c>
      <c r="AU323">
        <f t="shared" ref="AU323" si="2515">AT323/AS323</f>
        <v>4.5893719806763288E-2</v>
      </c>
      <c r="AV323">
        <f t="shared" ref="AV323" si="2516">BU323-BU322</f>
        <v>154</v>
      </c>
      <c r="AW323">
        <f t="shared" si="1869"/>
        <v>9</v>
      </c>
      <c r="AX323">
        <f t="shared" ref="AX323" si="2517">CK323-CK322</f>
        <v>769</v>
      </c>
      <c r="AY323">
        <f t="shared" si="1871"/>
        <v>11</v>
      </c>
      <c r="AZ323">
        <f t="shared" ref="AZ323" si="2518">CC323-CC322</f>
        <v>96</v>
      </c>
      <c r="BA323">
        <f t="shared" si="1873"/>
        <v>2</v>
      </c>
      <c r="BB323">
        <f t="shared" ref="BB323" si="2519">AW323/AV323</f>
        <v>5.844155844155844E-2</v>
      </c>
      <c r="BC323">
        <f t="shared" ref="BC323" si="2520">AY323/AX323</f>
        <v>1.4304291287386216E-2</v>
      </c>
      <c r="BD323">
        <f t="shared" si="1929"/>
        <v>2.0833333333333332E-2</v>
      </c>
      <c r="BE323">
        <f t="shared" ref="BE323" si="2521">SUM(AT317:AT323)/SUM(AS317:AS323)</f>
        <v>5.5479457606237688E-2</v>
      </c>
      <c r="BF323">
        <f t="shared" ref="BF323" si="2522">SUM(AT310:AT323)/SUM(AS310:AS323)</f>
        <v>6.1585959044533241E-2</v>
      </c>
      <c r="BG323">
        <f t="shared" ref="BG323" si="2523">SUM(AW317:AW323)/SUM(AV317:AV323)</f>
        <v>3.2812500000000001E-2</v>
      </c>
      <c r="BH323">
        <f t="shared" ref="BH323" si="2524">SUM(AY317:AY323)/SUM(AX317:AX323)</f>
        <v>3.8241172551632244E-2</v>
      </c>
      <c r="BI323">
        <f t="shared" ref="BI323" si="2525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19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26">-(J324-J323)+L324</f>
        <v>14</v>
      </c>
      <c r="N324" s="7">
        <f t="shared" ref="N324" si="2527">B324-C324</f>
        <v>1159414</v>
      </c>
      <c r="O324" s="4">
        <f t="shared" ref="O324" si="2528">C324/B324</f>
        <v>0.21697457595639855</v>
      </c>
      <c r="R324">
        <f t="shared" ref="R324" si="2529">C324-C323</f>
        <v>929</v>
      </c>
      <c r="S324">
        <f t="shared" ref="S324" si="2530">N324-N323</f>
        <v>2452</v>
      </c>
      <c r="T324" s="8">
        <f t="shared" ref="T324" si="2531">R324/V324</f>
        <v>0.27477077787636794</v>
      </c>
      <c r="U324" s="8">
        <f t="shared" ref="U324" si="2532">SUM(R318:R324)/SUM(V318:V324)</f>
        <v>0.24525050100200402</v>
      </c>
      <c r="V324">
        <f t="shared" ref="V324" si="2533">B324-B323</f>
        <v>3381</v>
      </c>
      <c r="W324">
        <f t="shared" ref="W324" si="2534">C324-D324-E324</f>
        <v>28040</v>
      </c>
      <c r="X324" s="3">
        <f t="shared" ref="X324" si="2535">F324/W324</f>
        <v>1.362339514978602E-2</v>
      </c>
      <c r="Y324">
        <f t="shared" ref="Y324" si="2536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37">Z324-AC324-AF324</f>
        <v>190</v>
      </c>
      <c r="AJ324">
        <f t="shared" ref="AJ324" si="2538">AA324-AD324-AG324</f>
        <v>162</v>
      </c>
      <c r="AK324">
        <f t="shared" ref="AK324" si="2539">AB324-AE324-AH324</f>
        <v>1100</v>
      </c>
      <c r="AL324">
        <v>3</v>
      </c>
      <c r="AM324">
        <v>3</v>
      </c>
      <c r="AN324">
        <v>20</v>
      </c>
      <c r="AS324">
        <f t="shared" si="2514"/>
        <v>14888</v>
      </c>
      <c r="AT324">
        <f t="shared" si="1922"/>
        <v>989</v>
      </c>
      <c r="AU324">
        <f t="shared" ref="AU324" si="2540">AT324/AS324</f>
        <v>6.6429339065018814E-2</v>
      </c>
      <c r="AV324">
        <f t="shared" ref="AV324" si="2541">BU324-BU323</f>
        <v>88</v>
      </c>
      <c r="AW324">
        <f t="shared" si="1869"/>
        <v>8</v>
      </c>
      <c r="AX324">
        <f t="shared" ref="AX324" si="2542">CK324-CK323</f>
        <v>696</v>
      </c>
      <c r="AY324">
        <f t="shared" si="1871"/>
        <v>47</v>
      </c>
      <c r="AZ324">
        <f t="shared" ref="AZ324" si="2543">CC324-CC323</f>
        <v>84</v>
      </c>
      <c r="BA324">
        <f t="shared" si="1873"/>
        <v>5</v>
      </c>
      <c r="BB324">
        <f t="shared" ref="BB324" si="2544">AW324/AV324</f>
        <v>9.0909090909090912E-2</v>
      </c>
      <c r="BC324">
        <f t="shared" ref="BC324" si="2545">AY324/AX324</f>
        <v>6.7528735632183909E-2</v>
      </c>
      <c r="BD324">
        <f t="shared" si="1929"/>
        <v>5.9523809523809521E-2</v>
      </c>
      <c r="BE324">
        <f t="shared" ref="BE324" si="2546">SUM(AT318:AT324)/SUM(AS318:AS324)</f>
        <v>5.5802746902179387E-2</v>
      </c>
      <c r="BF324">
        <f t="shared" ref="BF324" si="2547">SUM(AT311:AT324)/SUM(AS311:AS324)</f>
        <v>6.1492089279602834E-2</v>
      </c>
      <c r="BG324">
        <f t="shared" ref="BG324" si="2548">SUM(AW318:AW324)/SUM(AV318:AV324)</f>
        <v>3.539094650205761E-2</v>
      </c>
      <c r="BH324">
        <f t="shared" ref="BH324" si="2549">SUM(AY318:AY324)/SUM(AX318:AX324)</f>
        <v>3.9641943734015347E-2</v>
      </c>
      <c r="BI324">
        <f t="shared" ref="BI324" si="2550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19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551">-(J325-J324)+L325</f>
        <v>22</v>
      </c>
      <c r="N325" s="7">
        <f t="shared" ref="N325" si="2552">B325-C325</f>
        <v>1163173</v>
      </c>
      <c r="O325" s="4">
        <f t="shared" ref="O325" si="2553">C325/B325</f>
        <v>0.21707966358952269</v>
      </c>
      <c r="R325">
        <f t="shared" ref="R325" si="2554">C325-C324</f>
        <v>1241</v>
      </c>
      <c r="S325">
        <f t="shared" ref="S325" si="2555">N325-N324</f>
        <v>3759</v>
      </c>
      <c r="T325" s="8">
        <f t="shared" ref="T325" si="2556">R325/V325</f>
        <v>0.2482</v>
      </c>
      <c r="U325" s="8">
        <f t="shared" ref="U325" si="2557">SUM(R319:R325)/SUM(V319:V325)</f>
        <v>0.23583990061725998</v>
      </c>
      <c r="V325">
        <f t="shared" ref="V325" si="2558">B325-B324</f>
        <v>5000</v>
      </c>
      <c r="W325">
        <f t="shared" ref="W325" si="2559">C325-D325-E325</f>
        <v>27526</v>
      </c>
      <c r="X325" s="3">
        <f t="shared" ref="X325" si="2560">F325/W325</f>
        <v>1.3078543922110004E-2</v>
      </c>
      <c r="Y325">
        <f t="shared" ref="Y325" si="256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562">Z325-AC325-AF325</f>
        <v>180</v>
      </c>
      <c r="AJ325">
        <f t="shared" ref="AJ325" si="2563">AA325-AD325-AG325</f>
        <v>146</v>
      </c>
      <c r="AK325">
        <f t="shared" ref="AK325" si="2564">AB325-AE325-AH325</f>
        <v>1090</v>
      </c>
      <c r="AL325">
        <v>2</v>
      </c>
      <c r="AM325">
        <v>2</v>
      </c>
      <c r="AN325">
        <v>14</v>
      </c>
      <c r="AS325">
        <f t="shared" ref="AS325" si="2565">BM325-BM324</f>
        <v>26416</v>
      </c>
      <c r="AT325">
        <f t="shared" si="1922"/>
        <v>1343</v>
      </c>
      <c r="AU325">
        <f t="shared" ref="AU325" si="2566">AT325/AS325</f>
        <v>5.0840399757722594E-2</v>
      </c>
      <c r="AV325">
        <f t="shared" ref="AV325" si="2567">BU325-BU324</f>
        <v>317</v>
      </c>
      <c r="AW325">
        <f t="shared" si="1869"/>
        <v>7</v>
      </c>
      <c r="AX325">
        <f t="shared" ref="AX325" si="2568">CK325-CK324</f>
        <v>1588</v>
      </c>
      <c r="AY325">
        <f t="shared" si="1871"/>
        <v>38</v>
      </c>
      <c r="AZ325">
        <f t="shared" ref="AZ325" si="2569">CC325-CC324</f>
        <v>226</v>
      </c>
      <c r="BA325">
        <f t="shared" si="1873"/>
        <v>3</v>
      </c>
      <c r="BB325">
        <f t="shared" ref="BB325" si="2570">AW325/AV325</f>
        <v>2.2082018927444796E-2</v>
      </c>
      <c r="BC325">
        <f t="shared" ref="BC325" si="2571">AY325/AX325</f>
        <v>2.3929471032745592E-2</v>
      </c>
      <c r="BD325">
        <f t="shared" si="1929"/>
        <v>1.3274336283185841E-2</v>
      </c>
      <c r="BE325">
        <f t="shared" ref="BE325" si="2572">SUM(AT319:AT325)/SUM(AS319:AS325)</f>
        <v>5.2973197656293713E-2</v>
      </c>
      <c r="BF325">
        <f t="shared" ref="BF325" si="2573">SUM(AT312:AT325)/SUM(AS312:AS325)</f>
        <v>5.821898378168084E-2</v>
      </c>
      <c r="BG325">
        <f t="shared" ref="BG325" si="2574">SUM(AW319:AW325)/SUM(AV319:AV325)</f>
        <v>3.4134988363072147E-2</v>
      </c>
      <c r="BH325">
        <f t="shared" ref="BH325" si="2575">SUM(AY319:AY325)/SUM(AX319:AX325)</f>
        <v>3.1875557822261889E-2</v>
      </c>
      <c r="BI325">
        <f t="shared" ref="BI325" si="2576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19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577">-(J326-J325)+L326</f>
        <v>9</v>
      </c>
      <c r="N326" s="7">
        <f t="shared" ref="N326" si="2578">B326-C326</f>
        <v>1165776</v>
      </c>
      <c r="O326" s="4">
        <f t="shared" ref="O326" si="2579">C326/B326</f>
        <v>0.21711503166055213</v>
      </c>
      <c r="R326">
        <f t="shared" ref="R326" si="2580">C326-C325</f>
        <v>789</v>
      </c>
      <c r="S326">
        <f t="shared" ref="S326" si="2581">N326-N325</f>
        <v>2603</v>
      </c>
      <c r="T326" s="8">
        <f t="shared" ref="T326" si="2582">R326/V326</f>
        <v>0.23260613207547171</v>
      </c>
      <c r="U326" s="8">
        <f t="shared" ref="U326" si="2583">SUM(R320:R326)/SUM(V320:V326)</f>
        <v>0.2352694724814321</v>
      </c>
      <c r="V326">
        <f t="shared" ref="V326" si="2584">B326-B325</f>
        <v>3392</v>
      </c>
      <c r="W326">
        <f t="shared" ref="W326" si="2585">C326-D326-E326</f>
        <v>26739</v>
      </c>
      <c r="X326" s="3">
        <f t="shared" ref="X326" si="2586">F326/W326</f>
        <v>1.3014697632671379E-2</v>
      </c>
      <c r="Y326">
        <f t="shared" ref="Y326" si="2587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588">Z326-AC326-AF326</f>
        <v>172</v>
      </c>
      <c r="AJ326">
        <f t="shared" ref="AJ326" si="2589">AA326-AD326-AG326</f>
        <v>137</v>
      </c>
      <c r="AK326">
        <f t="shared" ref="AK326" si="2590">AB326-AE326-AH326</f>
        <v>1064</v>
      </c>
      <c r="AL326">
        <v>2</v>
      </c>
      <c r="AM326">
        <v>2</v>
      </c>
      <c r="AN326">
        <v>14</v>
      </c>
      <c r="AS326">
        <f t="shared" ref="AS326" si="2591">BM326-BM325</f>
        <v>19613</v>
      </c>
      <c r="AT326">
        <f t="shared" si="1922"/>
        <v>871</v>
      </c>
      <c r="AU326">
        <f t="shared" ref="AU326" si="2592">AT326/AS326</f>
        <v>4.4409320348748282E-2</v>
      </c>
      <c r="AV326">
        <f t="shared" ref="AV326" si="2593">BU326-BU325</f>
        <v>159</v>
      </c>
      <c r="AW326">
        <f t="shared" si="1869"/>
        <v>6</v>
      </c>
      <c r="AX326">
        <f t="shared" ref="AX326" si="2594">CK326-CK325</f>
        <v>864</v>
      </c>
      <c r="AY326">
        <f t="shared" si="1871"/>
        <v>36</v>
      </c>
      <c r="AZ326">
        <f t="shared" ref="AZ326" si="2595">CC326-CC325</f>
        <v>90</v>
      </c>
      <c r="BA326">
        <f t="shared" si="1873"/>
        <v>3</v>
      </c>
      <c r="BB326">
        <f t="shared" ref="BB326" si="2596">AW326/AV326</f>
        <v>3.7735849056603772E-2</v>
      </c>
      <c r="BC326">
        <f t="shared" ref="BC326" si="2597">AY326/AX326</f>
        <v>4.1666666666666664E-2</v>
      </c>
      <c r="BD326">
        <f t="shared" si="1929"/>
        <v>3.3333333333333333E-2</v>
      </c>
      <c r="BE326">
        <f t="shared" ref="BE326" si="2598">SUM(AT320:AT326)/SUM(AS320:AS326)</f>
        <v>5.1581837901036098E-2</v>
      </c>
      <c r="BF326">
        <f t="shared" ref="BF326" si="2599">SUM(AT313:AT326)/SUM(AS313:AS326)</f>
        <v>5.6906622788975729E-2</v>
      </c>
      <c r="BG326">
        <f t="shared" ref="BG326" si="2600">SUM(AW320:AW326)/SUM(AV320:AV326)</f>
        <v>3.8699690402476783E-2</v>
      </c>
      <c r="BH326">
        <f t="shared" ref="BH326" si="2601">SUM(AY320:AY326)/SUM(AX320:AX326)</f>
        <v>3.1373047123078875E-2</v>
      </c>
      <c r="BI326">
        <f t="shared" ref="BI326" si="2602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19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03">-(J327-J326)+L327</f>
        <v>11</v>
      </c>
      <c r="N327" s="7">
        <f t="shared" ref="N327" si="2604">B327-C327</f>
        <v>1167850</v>
      </c>
      <c r="O327" s="4">
        <f t="shared" ref="O327" si="2605">C327/B327</f>
        <v>0.21711284006001119</v>
      </c>
      <c r="R327">
        <f t="shared" ref="R327" si="2606">C327-C326</f>
        <v>571</v>
      </c>
      <c r="S327">
        <f t="shared" ref="S327" si="2607">N327-N326</f>
        <v>2074</v>
      </c>
      <c r="T327" s="8">
        <f t="shared" ref="T327" si="2608">R327/V327</f>
        <v>0.2158790170132325</v>
      </c>
      <c r="U327" s="8">
        <f t="shared" ref="U327" si="2609">SUM(R321:R327)/SUM(V321:V327)</f>
        <v>0.2484648519842361</v>
      </c>
      <c r="V327">
        <f t="shared" ref="V327" si="2610">B327-B326</f>
        <v>2645</v>
      </c>
      <c r="W327">
        <f t="shared" ref="W327" si="2611">C327-D327-E327</f>
        <v>25703</v>
      </c>
      <c r="X327" s="3">
        <f t="shared" ref="X327" si="2612">F327/W327</f>
        <v>1.3072403999533128E-2</v>
      </c>
      <c r="Y327">
        <f t="shared" ref="Y327" si="2613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14">Z327-AC327-AF327</f>
        <v>166</v>
      </c>
      <c r="AJ327">
        <f t="shared" ref="AJ327" si="2615">AA327-AD327-AG327</f>
        <v>131</v>
      </c>
      <c r="AK327">
        <f t="shared" ref="AK327" si="2616">AB327-AE327-AH327</f>
        <v>1031</v>
      </c>
      <c r="AL327">
        <v>1</v>
      </c>
      <c r="AM327">
        <v>1</v>
      </c>
      <c r="AN327">
        <v>30</v>
      </c>
      <c r="AS327">
        <f t="shared" ref="AS327" si="2617">BM327-BM326</f>
        <v>16480</v>
      </c>
      <c r="AT327">
        <f t="shared" si="1922"/>
        <v>593</v>
      </c>
      <c r="AU327">
        <f t="shared" ref="AU327" si="2618">AT327/AS327</f>
        <v>3.5983009708737863E-2</v>
      </c>
      <c r="AV327">
        <f t="shared" ref="AV327" si="2619">BU327-BU326</f>
        <v>120</v>
      </c>
      <c r="AW327">
        <f t="shared" si="1869"/>
        <v>3</v>
      </c>
      <c r="AX327">
        <f t="shared" ref="AX327" si="2620">CK327-CK326</f>
        <v>1201</v>
      </c>
      <c r="AY327">
        <f t="shared" si="1871"/>
        <v>27</v>
      </c>
      <c r="AZ327">
        <f t="shared" ref="AZ327" si="2621">CC327-CC326</f>
        <v>128</v>
      </c>
      <c r="BA327">
        <f t="shared" si="1873"/>
        <v>5</v>
      </c>
      <c r="BB327">
        <f t="shared" ref="BB327" si="2622">AW327/AV327</f>
        <v>2.5000000000000001E-2</v>
      </c>
      <c r="BC327">
        <f t="shared" ref="BC327" si="2623">AY327/AX327</f>
        <v>2.2481265611990008E-2</v>
      </c>
      <c r="BD327">
        <f t="shared" si="1929"/>
        <v>3.90625E-2</v>
      </c>
      <c r="BE327">
        <f t="shared" ref="BE327" si="2624">SUM(AT321:AT327)/SUM(AS321:AS327)</f>
        <v>5.1724897563554653E-2</v>
      </c>
      <c r="BF327">
        <f t="shared" ref="BF327" si="2625">SUM(AT314:AT327)/SUM(AS314:AS327)</f>
        <v>5.4590832692843691E-2</v>
      </c>
      <c r="BG327">
        <f t="shared" ref="BG327" si="2626">SUM(AW321:AW327)/SUM(AV321:AV327)</f>
        <v>0.04</v>
      </c>
      <c r="BH327">
        <f t="shared" ref="BH327" si="2627">SUM(AY321:AY327)/SUM(AX321:AX327)</f>
        <v>3.5666887856668876E-2</v>
      </c>
      <c r="BI327">
        <f t="shared" ref="BI327" si="2628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19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29">-(J328-J327)+L328</f>
        <v>17</v>
      </c>
      <c r="N328" s="7">
        <f t="shared" ref="N328" si="2630">B328-C328</f>
        <v>1167999</v>
      </c>
      <c r="O328" s="4">
        <f t="shared" ref="O328" si="2631">C328/B328</f>
        <v>0.21712474068910509</v>
      </c>
      <c r="R328">
        <f t="shared" ref="R328" si="2632">C328-C327</f>
        <v>64</v>
      </c>
      <c r="S328">
        <f t="shared" ref="S328" si="2633">N328-N327</f>
        <v>149</v>
      </c>
      <c r="T328" s="8">
        <f t="shared" ref="T328" si="2634">R328/V328</f>
        <v>0.30046948356807512</v>
      </c>
      <c r="U328" s="8">
        <f t="shared" ref="U328" si="2635">SUM(R322:R328)/SUM(V322:V328)</f>
        <v>0.24682982831498199</v>
      </c>
      <c r="V328">
        <f t="shared" ref="V328" si="2636">B328-B327</f>
        <v>213</v>
      </c>
      <c r="W328">
        <f t="shared" ref="W328" si="2637">C328-D328-E328</f>
        <v>25756</v>
      </c>
      <c r="X328" s="3">
        <f t="shared" ref="X328" si="2638">F328/W328</f>
        <v>1.226898586737071E-2</v>
      </c>
      <c r="Y328">
        <f t="shared" ref="Y328" si="2639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40">Z328-AC328-AF328</f>
        <v>161</v>
      </c>
      <c r="AJ328">
        <f t="shared" ref="AJ328" si="2641">AA328-AD328-AG328</f>
        <v>124</v>
      </c>
      <c r="AK328">
        <f t="shared" ref="AK328" si="2642">AB328-AE328-AH328</f>
        <v>1051</v>
      </c>
      <c r="AL328">
        <v>1</v>
      </c>
      <c r="AM328">
        <v>1</v>
      </c>
      <c r="AN328">
        <v>30</v>
      </c>
      <c r="AS328">
        <f t="shared" ref="AS328" si="2643">BM328-BM327</f>
        <v>8382</v>
      </c>
      <c r="AT328">
        <f t="shared" si="1922"/>
        <v>604</v>
      </c>
      <c r="AU328">
        <f t="shared" ref="AU328" si="2644">AT328/AS328</f>
        <v>7.2059174421379144E-2</v>
      </c>
      <c r="AV328">
        <f t="shared" ref="AV328" si="2645">BU328-BU327</f>
        <v>29</v>
      </c>
      <c r="AW328">
        <f t="shared" si="1869"/>
        <v>3</v>
      </c>
      <c r="AX328">
        <f t="shared" ref="AX328" si="2646">CK328-CK327</f>
        <v>345</v>
      </c>
      <c r="AY328">
        <f t="shared" si="1871"/>
        <v>31</v>
      </c>
      <c r="AZ328">
        <f t="shared" ref="AZ328" si="2647">CC328-CC327</f>
        <v>38</v>
      </c>
      <c r="BA328">
        <f t="shared" si="1873"/>
        <v>-1</v>
      </c>
      <c r="BB328">
        <f t="shared" ref="BB328" si="2648">AW328/AV328</f>
        <v>0.10344827586206896</v>
      </c>
      <c r="BC328">
        <f t="shared" ref="BC328" si="2649">AY328/AX328</f>
        <v>8.9855072463768115E-2</v>
      </c>
      <c r="BD328">
        <f t="shared" si="1929"/>
        <v>-2.6315789473684209E-2</v>
      </c>
      <c r="BE328">
        <f t="shared" ref="BE328" si="2650">SUM(AT322:AT328)/SUM(AS322:AS328)</f>
        <v>5.0160760249022524E-2</v>
      </c>
      <c r="BF328">
        <f t="shared" ref="BF328" si="2651">SUM(AT315:AT328)/SUM(AS315:AS328)</f>
        <v>5.3459146145111262E-2</v>
      </c>
      <c r="BG328">
        <f t="shared" ref="BG328" si="2652">SUM(AW322:AW328)/SUM(AV322:AV328)</f>
        <v>3.9647577092511016E-2</v>
      </c>
      <c r="BH328">
        <f t="shared" ref="BH328" si="2653">SUM(AY322:AY328)/SUM(AX322:AX328)</f>
        <v>3.4645935440256889E-2</v>
      </c>
      <c r="BI328">
        <f t="shared" ref="BI328" si="2654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19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655">-(J329-J328)+L329</f>
        <v>11</v>
      </c>
      <c r="N329" s="7">
        <f t="shared" ref="N329" si="2656">B329-C329</f>
        <v>1170538</v>
      </c>
      <c r="O329" s="4">
        <f t="shared" ref="O329" si="2657">C329/B329</f>
        <v>0.21713721624235388</v>
      </c>
      <c r="R329">
        <f t="shared" ref="R329" si="2658">C329-C328</f>
        <v>728</v>
      </c>
      <c r="S329">
        <f t="shared" ref="S329" si="2659">N329-N328</f>
        <v>2539</v>
      </c>
      <c r="T329" s="8">
        <f t="shared" ref="T329" si="2660">R329/V329</f>
        <v>0.22283440465258647</v>
      </c>
      <c r="U329" s="8">
        <f t="shared" ref="U329" si="2661">SUM(R323:R329)/SUM(V323:V329)</f>
        <v>0.24417780717086304</v>
      </c>
      <c r="V329">
        <f t="shared" ref="V329" si="2662">B329-B328</f>
        <v>3267</v>
      </c>
      <c r="W329">
        <f t="shared" ref="W329" si="2663">C329-D329-E329</f>
        <v>25439</v>
      </c>
      <c r="X329" s="3">
        <f t="shared" ref="X329" si="2664">F329/W329</f>
        <v>1.2500491371516176E-2</v>
      </c>
      <c r="Y329">
        <f t="shared" ref="Y329" si="2665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666">Z329-AC329-AF329</f>
        <v>162</v>
      </c>
      <c r="AJ329">
        <f t="shared" ref="AJ329" si="2667">AA329-AD329-AG329</f>
        <v>119</v>
      </c>
      <c r="AK329">
        <f t="shared" ref="AK329" si="2668">AB329-AE329-AH329</f>
        <v>1036</v>
      </c>
      <c r="AL329">
        <v>1</v>
      </c>
      <c r="AM329">
        <v>1</v>
      </c>
      <c r="AN329">
        <v>26</v>
      </c>
      <c r="AS329">
        <f t="shared" ref="AS329" si="2669">BM329-BM328</f>
        <v>4942</v>
      </c>
      <c r="AT329">
        <f t="shared" si="1922"/>
        <v>274</v>
      </c>
      <c r="AU329">
        <f t="shared" ref="AU329" si="2670">AT329/AS329</f>
        <v>5.544314042897612E-2</v>
      </c>
      <c r="AV329">
        <f t="shared" ref="AV329" si="2671">BU329-BU328</f>
        <v>23</v>
      </c>
      <c r="AW329">
        <f t="shared" si="1869"/>
        <v>1</v>
      </c>
      <c r="AX329">
        <f t="shared" ref="AX329" si="2672">CK329-CK328</f>
        <v>231</v>
      </c>
      <c r="AY329">
        <f t="shared" si="1871"/>
        <v>2</v>
      </c>
      <c r="AZ329">
        <f t="shared" ref="AZ329" si="2673">CC329-CC328</f>
        <v>22</v>
      </c>
      <c r="BA329">
        <f t="shared" si="1873"/>
        <v>0</v>
      </c>
      <c r="BB329">
        <f t="shared" ref="BB329" si="2674">AW329/AV329</f>
        <v>4.3478260869565216E-2</v>
      </c>
      <c r="BC329">
        <f t="shared" ref="BC329" si="2675">AY329/AX329</f>
        <v>8.658008658008658E-3</v>
      </c>
      <c r="BD329">
        <f t="shared" si="1929"/>
        <v>0</v>
      </c>
      <c r="BE329">
        <f t="shared" ref="BE329" si="2676">SUM(AT323:AT329)/SUM(AS323:AS329)</f>
        <v>5.047522459859452E-2</v>
      </c>
      <c r="BF329">
        <f t="shared" ref="BF329" si="2677">SUM(AT316:AT329)/SUM(AS316:AS329)</f>
        <v>5.2860717690317312E-2</v>
      </c>
      <c r="BG329">
        <f t="shared" ref="BG329" si="2678">SUM(AW323:AW329)/SUM(AV323:AV329)</f>
        <v>4.1573033707865172E-2</v>
      </c>
      <c r="BH329">
        <f t="shared" ref="BH329" si="2679">SUM(AY323:AY329)/SUM(AX323:AX329)</f>
        <v>3.3719704952581663E-2</v>
      </c>
      <c r="BI329">
        <f t="shared" ref="BI329" si="2680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19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681">-(J330-J329)+L330</f>
        <v>6</v>
      </c>
      <c r="N330" s="7">
        <f t="shared" ref="N330" si="2682">B330-C330</f>
        <v>1172745</v>
      </c>
      <c r="O330" s="4">
        <f t="shared" ref="O330" si="2683">C330/B330</f>
        <v>0.21718939925413233</v>
      </c>
      <c r="R330">
        <f t="shared" ref="R330" si="2684">C330-C329</f>
        <v>712</v>
      </c>
      <c r="S330">
        <f t="shared" ref="S330" si="2685">N330-N329</f>
        <v>2207</v>
      </c>
      <c r="T330" s="8">
        <f t="shared" ref="T330" si="2686">R330/V330</f>
        <v>0.24391915039397052</v>
      </c>
      <c r="U330" s="8">
        <f t="shared" ref="U330" si="2687">SUM(R324:R330)/SUM(V324:V330)</f>
        <v>0.24182158812509008</v>
      </c>
      <c r="V330">
        <f t="shared" ref="V330" si="2688">B330-B329</f>
        <v>2919</v>
      </c>
      <c r="W330">
        <f t="shared" ref="W330" si="2689">C330-D330-E330</f>
        <v>23826</v>
      </c>
      <c r="X330" s="3">
        <f t="shared" ref="X330" si="2690">F330/W330</f>
        <v>1.3724502644170234E-2</v>
      </c>
      <c r="Y330">
        <f t="shared" ref="Y330" si="2691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692">Z330-AC330-AF330</f>
        <v>160</v>
      </c>
      <c r="AJ330">
        <f t="shared" ref="AJ330" si="2693">AA330-AD330-AG330</f>
        <v>104</v>
      </c>
      <c r="AK330">
        <f t="shared" ref="AK330" si="2694">AB330-AE330-AH330</f>
        <v>960</v>
      </c>
      <c r="AL330">
        <v>1</v>
      </c>
      <c r="AM330">
        <v>1</v>
      </c>
      <c r="AN330">
        <v>26</v>
      </c>
      <c r="AS330">
        <f t="shared" ref="AS330" si="2695">BM330-BM329</f>
        <v>19065</v>
      </c>
      <c r="AT330">
        <f t="shared" si="1922"/>
        <v>788</v>
      </c>
      <c r="AU330">
        <f t="shared" ref="AU330" si="2696">AT330/AS330</f>
        <v>4.1332284290584845E-2</v>
      </c>
      <c r="AV330">
        <f t="shared" ref="AV330" si="2697">BU330-BU329</f>
        <v>192</v>
      </c>
      <c r="AW330">
        <f t="shared" ref="AW330:AW344" si="2698">BV330-BV329</f>
        <v>12</v>
      </c>
      <c r="AX330">
        <f t="shared" ref="AX330" si="2699">CK330-CK329</f>
        <v>1071</v>
      </c>
      <c r="AY330">
        <f t="shared" ref="AY330:AY344" si="2700">CL330-CL329</f>
        <v>16</v>
      </c>
      <c r="AZ330">
        <f t="shared" ref="AZ330" si="2701">CC330-CC329</f>
        <v>153</v>
      </c>
      <c r="BA330">
        <f t="shared" ref="BA330:BA344" si="2702">CD330-CD329</f>
        <v>2</v>
      </c>
      <c r="BB330">
        <f t="shared" ref="BB330" si="2703">AW330/AV330</f>
        <v>6.25E-2</v>
      </c>
      <c r="BC330">
        <f t="shared" ref="BC330" si="2704">AY330/AX330</f>
        <v>1.4939309056956116E-2</v>
      </c>
      <c r="BD330">
        <f t="shared" si="1929"/>
        <v>1.3071895424836602E-2</v>
      </c>
      <c r="BE330">
        <f t="shared" ref="BE330" si="2705">SUM(AT324:AT330)/SUM(AS324:AS330)</f>
        <v>4.9751334414224038E-2</v>
      </c>
      <c r="BF330">
        <f t="shared" ref="BF330" si="2706">SUM(AT317:AT330)/SUM(AS317:AS330)</f>
        <v>5.2782364420045892E-2</v>
      </c>
      <c r="BG330">
        <f t="shared" ref="BG330" si="2707">SUM(AW324:AW330)/SUM(AV324:AV330)</f>
        <v>4.3103448275862072E-2</v>
      </c>
      <c r="BH330">
        <f t="shared" ref="BH330" si="2708">SUM(AY324:AY330)/SUM(AX324:AX330)</f>
        <v>3.2855236824549702E-2</v>
      </c>
      <c r="BI330">
        <f t="shared" ref="BI330" si="270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19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10">-(J331-J330)+L331</f>
        <v>24</v>
      </c>
      <c r="N331" s="7">
        <f t="shared" ref="N331" si="2711">B331-C331</f>
        <v>1175373</v>
      </c>
      <c r="O331" s="4">
        <f t="shared" ref="O331" si="2712">C331/B331</f>
        <v>0.21735039656089711</v>
      </c>
      <c r="R331">
        <f t="shared" ref="R331" si="2713">C331-C330</f>
        <v>1038</v>
      </c>
      <c r="S331">
        <f t="shared" ref="S331" si="2714">N331-N330</f>
        <v>2628</v>
      </c>
      <c r="T331" s="8">
        <f t="shared" ref="T331" si="2715">R331/V331</f>
        <v>0.28314238952536824</v>
      </c>
      <c r="U331" s="8">
        <f t="shared" ref="U331" si="2716">SUM(R325:R331)/SUM(V325:V331)</f>
        <v>0.24372097431523079</v>
      </c>
      <c r="V331">
        <f t="shared" ref="V331" si="2717">B331-B330</f>
        <v>3666</v>
      </c>
      <c r="W331">
        <f t="shared" ref="W331" si="2718">C331-D331-E331</f>
        <v>23449</v>
      </c>
      <c r="X331" s="3">
        <f t="shared" ref="X331" si="2719">F331/W331</f>
        <v>1.2452556612222269E-2</v>
      </c>
      <c r="Y331">
        <f t="shared" ref="Y331" si="272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692"/>
        <v>159</v>
      </c>
      <c r="AJ331">
        <f t="shared" ref="AJ331" si="2721">AA331-AD331-AG331</f>
        <v>102</v>
      </c>
      <c r="AK331">
        <f t="shared" ref="AK331" si="2722">AB331-AE331-AH331</f>
        <v>938</v>
      </c>
      <c r="AL331">
        <v>1</v>
      </c>
      <c r="AM331">
        <v>1</v>
      </c>
      <c r="AN331">
        <v>16</v>
      </c>
      <c r="AS331">
        <f t="shared" ref="AS331" si="2723">BM331-BM330</f>
        <v>20114</v>
      </c>
      <c r="AT331">
        <f t="shared" si="1922"/>
        <v>1138</v>
      </c>
      <c r="AU331">
        <f t="shared" ref="AU331" si="2724">AT331/AS331</f>
        <v>5.6577508203241526E-2</v>
      </c>
      <c r="AV331">
        <f t="shared" ref="AV331" si="2725">BU331-BU330</f>
        <v>87</v>
      </c>
      <c r="AW331">
        <f t="shared" si="2698"/>
        <v>9</v>
      </c>
      <c r="AX331">
        <f t="shared" ref="AX331" si="2726">CK331-CK330</f>
        <v>1016</v>
      </c>
      <c r="AY331">
        <f t="shared" si="2700"/>
        <v>39</v>
      </c>
      <c r="AZ331">
        <f t="shared" ref="AZ331" si="2727">CC331-CC330</f>
        <v>141</v>
      </c>
      <c r="BA331">
        <f t="shared" si="2702"/>
        <v>4</v>
      </c>
      <c r="BB331">
        <f t="shared" ref="BB331" si="2728">AW331/AV331</f>
        <v>0.10344827586206896</v>
      </c>
      <c r="BC331">
        <f t="shared" ref="BC331" si="2729">AY331/AX331</f>
        <v>3.8385826771653545E-2</v>
      </c>
      <c r="BD331">
        <f t="shared" si="1929"/>
        <v>2.8368794326241134E-2</v>
      </c>
      <c r="BE331">
        <f t="shared" ref="BE331" si="2730">SUM(AT325:AT331)/SUM(AS325:AS331)</f>
        <v>4.8786213612492607E-2</v>
      </c>
      <c r="BF331">
        <f t="shared" ref="BF331" si="2731">SUM(AT318:AT331)/SUM(AS318:AS331)</f>
        <v>5.235597621813709E-2</v>
      </c>
      <c r="BG331">
        <f t="shared" ref="BG331" si="2732">SUM(AW325:AW331)/SUM(AV325:AV331)</f>
        <v>4.4228694714131607E-2</v>
      </c>
      <c r="BH331">
        <f t="shared" ref="BH331" si="2733">SUM(AY325:AY331)/SUM(AX325:AX331)</f>
        <v>2.9924002533248891E-2</v>
      </c>
      <c r="BI331">
        <f t="shared" ref="BI331" si="2734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19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35">-(J332-J331)+L332</f>
        <v>11</v>
      </c>
      <c r="N332" s="7">
        <f t="shared" ref="N332" si="2736">B332-C332</f>
        <v>1178244</v>
      </c>
      <c r="O332" s="4">
        <f t="shared" ref="O332" si="2737">C332/B332</f>
        <v>0.21737207048569343</v>
      </c>
      <c r="R332">
        <f t="shared" ref="R332" si="2738">C332-C331</f>
        <v>839</v>
      </c>
      <c r="S332">
        <f t="shared" ref="S332" si="2739">N332-N331</f>
        <v>2871</v>
      </c>
      <c r="T332" s="8">
        <f t="shared" ref="T332" si="2740">R332/V332</f>
        <v>0.22614555256064689</v>
      </c>
      <c r="U332" s="8">
        <f t="shared" ref="U332" si="2741">SUM(R326:R332)/SUM(V326:V332)</f>
        <v>0.23929941449626488</v>
      </c>
      <c r="V332">
        <f t="shared" ref="V332" si="2742">B332-B331</f>
        <v>3710</v>
      </c>
      <c r="W332">
        <f t="shared" ref="W332" si="2743">C332-D332-E332</f>
        <v>22955</v>
      </c>
      <c r="X332" s="3">
        <f t="shared" ref="X332" si="2744">F332/W332</f>
        <v>1.1892833805271183E-2</v>
      </c>
      <c r="Y332">
        <f t="shared" ref="Y332" si="2745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692"/>
        <v>154</v>
      </c>
      <c r="AJ332">
        <f t="shared" ref="AJ332" si="2746">AA332-AD332-AG332</f>
        <v>92</v>
      </c>
      <c r="AK332">
        <f t="shared" ref="AK332" si="2747">AB332-AE332-AH332</f>
        <v>933</v>
      </c>
      <c r="AL332">
        <v>2</v>
      </c>
      <c r="AM332">
        <v>2</v>
      </c>
      <c r="AN332">
        <v>16</v>
      </c>
      <c r="AS332">
        <f t="shared" ref="AS332" si="2748">BM332-BM331</f>
        <v>18861</v>
      </c>
      <c r="AT332">
        <f t="shared" ref="AT332:AT344" si="2749">BN332-BN331</f>
        <v>918</v>
      </c>
      <c r="AU332">
        <f t="shared" ref="AU332" si="2750">AT332/AS332</f>
        <v>4.8671862573564498E-2</v>
      </c>
      <c r="AV332">
        <f t="shared" ref="AV332" si="2751">BU332-BU331</f>
        <v>134</v>
      </c>
      <c r="AW332">
        <f t="shared" si="2698"/>
        <v>8</v>
      </c>
      <c r="AX332">
        <f t="shared" ref="AX332" si="2752">CK332-CK331</f>
        <v>872</v>
      </c>
      <c r="AY332">
        <f t="shared" si="2700"/>
        <v>31</v>
      </c>
      <c r="AZ332">
        <f t="shared" ref="AZ332" si="2753">CC332-CC331</f>
        <v>112</v>
      </c>
      <c r="BA332">
        <f t="shared" si="2702"/>
        <v>-1</v>
      </c>
      <c r="BB332">
        <f t="shared" ref="BB332" si="2754">AW332/AV332</f>
        <v>5.9701492537313432E-2</v>
      </c>
      <c r="BC332">
        <f t="shared" ref="BC332" si="2755">AY332/AX332</f>
        <v>3.5550458715596332E-2</v>
      </c>
      <c r="BD332">
        <f t="shared" si="1929"/>
        <v>-8.9285714285714281E-3</v>
      </c>
      <c r="BE332">
        <f t="shared" ref="BE332" si="2756">SUM(AT326:AT332)/SUM(AS326:AS332)</f>
        <v>4.8261164931088715E-2</v>
      </c>
      <c r="BF332">
        <f t="shared" ref="BF332" si="2757">SUM(AT319:AT332)/SUM(AS319:AS332)</f>
        <v>5.0795930477558288E-2</v>
      </c>
      <c r="BG332">
        <f t="shared" ref="BG332" si="2758">SUM(AW326:AW332)/SUM(AV326:AV332)</f>
        <v>5.6451612903225805E-2</v>
      </c>
      <c r="BH332">
        <f t="shared" ref="BH332" si="2759">SUM(AY326:AY332)/SUM(AX326:AX332)</f>
        <v>3.2500000000000001E-2</v>
      </c>
      <c r="BI332">
        <f t="shared" ref="BI332" si="2760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85" si="2761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762">-(J333-J332)+L333</f>
        <v>12</v>
      </c>
      <c r="N333" s="7">
        <f t="shared" ref="N333" si="2763">B333-C333</f>
        <v>1180880</v>
      </c>
      <c r="O333" s="4">
        <f t="shared" ref="O333" si="2764">C333/B333</f>
        <v>0.21737511026456205</v>
      </c>
      <c r="R333">
        <f t="shared" ref="R333" si="2765">C333-C332</f>
        <v>738</v>
      </c>
      <c r="S333">
        <f t="shared" ref="S333" si="2766">N333-N332</f>
        <v>2636</v>
      </c>
      <c r="T333" s="8">
        <f t="shared" ref="T333" si="2767">R333/V333</f>
        <v>0.21873147599288678</v>
      </c>
      <c r="U333" s="8">
        <f t="shared" ref="U333" si="2768">SUM(R327:R333)/SUM(V327:V333)</f>
        <v>0.23694048701626755</v>
      </c>
      <c r="V333">
        <f t="shared" ref="V333" si="2769">B333-B332</f>
        <v>3374</v>
      </c>
      <c r="W333">
        <f t="shared" ref="W333" si="2770">C333-D333-E333</f>
        <v>22432</v>
      </c>
      <c r="X333" s="3">
        <f t="shared" ref="X333" si="2771">F333/W333</f>
        <v>1.110021398002853E-2</v>
      </c>
      <c r="Y333">
        <f t="shared" ref="Y333" si="2772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692"/>
        <v>152</v>
      </c>
      <c r="AJ333">
        <f t="shared" ref="AJ333" si="2773">AA333-AD333-AG333</f>
        <v>88</v>
      </c>
      <c r="AK333">
        <f t="shared" ref="AK333" si="2774">AB333-AE333-AH333</f>
        <v>909</v>
      </c>
      <c r="AL333">
        <v>1</v>
      </c>
      <c r="AM333">
        <v>1</v>
      </c>
      <c r="AN333">
        <v>14</v>
      </c>
      <c r="AS333">
        <f t="shared" ref="AS333" si="2775">BM333-BM332</f>
        <v>20265</v>
      </c>
      <c r="AT333">
        <f t="shared" si="2749"/>
        <v>818</v>
      </c>
      <c r="AU333">
        <f t="shared" ref="AU333" si="2776">AT333/AS333</f>
        <v>4.0365161608684925E-2</v>
      </c>
      <c r="AV333">
        <f t="shared" ref="AV333" si="2777">BU333-BU332</f>
        <v>283</v>
      </c>
      <c r="AW333">
        <f t="shared" si="2698"/>
        <v>2</v>
      </c>
      <c r="AX333">
        <f t="shared" ref="AX333" si="2778">CK333-CK332</f>
        <v>603</v>
      </c>
      <c r="AY333">
        <f t="shared" si="2700"/>
        <v>29</v>
      </c>
      <c r="AZ333">
        <f t="shared" ref="AZ333" si="2779">CC333-CC332</f>
        <v>151</v>
      </c>
      <c r="BA333">
        <f t="shared" si="2702"/>
        <v>5</v>
      </c>
      <c r="BB333">
        <f t="shared" ref="BB333" si="2780">AW333/AV333</f>
        <v>7.0671378091872791E-3</v>
      </c>
      <c r="BC333">
        <f t="shared" ref="BC333" si="2781">AY333/AX333</f>
        <v>4.809286898839138E-2</v>
      </c>
      <c r="BD333">
        <f t="shared" si="1929"/>
        <v>3.3112582781456956E-2</v>
      </c>
      <c r="BE333">
        <f t="shared" ref="BE333" si="2782">SUM(AT327:AT333)/SUM(AS327:AS333)</f>
        <v>4.7479858291169096E-2</v>
      </c>
      <c r="BF333">
        <f t="shared" ref="BF333" si="2783">SUM(AT320:AT333)/SUM(AS320:AS333)</f>
        <v>4.9719464462698849E-2</v>
      </c>
      <c r="BG333">
        <f t="shared" ref="BG333" si="2784">SUM(AW327:AW333)/SUM(AV327:AV333)</f>
        <v>4.377880184331797E-2</v>
      </c>
      <c r="BH333">
        <f t="shared" ref="BH333" si="2785">SUM(AY327:AY333)/SUM(AX327:AX333)</f>
        <v>3.2777673721670723E-2</v>
      </c>
      <c r="BI333">
        <f t="shared" ref="BI333" si="2786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761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787">-(J334-J333)+L334</f>
        <v>16</v>
      </c>
      <c r="N334" s="7">
        <f t="shared" ref="N334" si="2788">B334-C334</f>
        <v>1183030</v>
      </c>
      <c r="O334" s="4">
        <f t="shared" ref="O334" si="2789">C334/B334</f>
        <v>0.21740298159918289</v>
      </c>
      <c r="R334">
        <f t="shared" ref="R334" si="2790">C334-C333</f>
        <v>651</v>
      </c>
      <c r="S334">
        <f t="shared" ref="S334" si="2791">N334-N333</f>
        <v>2150</v>
      </c>
      <c r="T334" s="8">
        <f t="shared" ref="T334" si="2792">R334/V334</f>
        <v>0.23241699393073903</v>
      </c>
      <c r="U334" s="8">
        <f t="shared" ref="U334" si="2793">SUM(R328:R334)/SUM(V328:V334)</f>
        <v>0.23909774436090225</v>
      </c>
      <c r="V334">
        <f t="shared" ref="V334" si="2794">B334-B333</f>
        <v>2801</v>
      </c>
      <c r="W334">
        <f t="shared" ref="W334" si="2795">C334-D334-E334</f>
        <v>22244</v>
      </c>
      <c r="X334" s="3">
        <f t="shared" ref="X334" si="2796">F334/W334</f>
        <v>1.011508721452976E-2</v>
      </c>
      <c r="Y334">
        <f t="shared" ref="Y334" si="27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692"/>
        <v>152</v>
      </c>
      <c r="AJ334">
        <f t="shared" ref="AJ334" si="2798">AA334-AD334-AG334</f>
        <v>81</v>
      </c>
      <c r="AK334">
        <f t="shared" ref="AK334" si="2799">AB334-AE334-AH334</f>
        <v>898</v>
      </c>
      <c r="AL334">
        <v>1</v>
      </c>
      <c r="AM334">
        <v>1</v>
      </c>
      <c r="AN334">
        <v>13</v>
      </c>
      <c r="AS334">
        <f t="shared" ref="AS334" si="2800">BM334-BM333</f>
        <v>16135</v>
      </c>
      <c r="AT334">
        <f t="shared" si="2749"/>
        <v>710</v>
      </c>
      <c r="AU334">
        <f t="shared" ref="AU334" si="2801">AT334/AS334</f>
        <v>4.4003718624109081E-2</v>
      </c>
      <c r="AV334">
        <f t="shared" ref="AV334" si="2802">BU334-BU333</f>
        <v>97</v>
      </c>
      <c r="AW334">
        <f t="shared" si="2698"/>
        <v>11</v>
      </c>
      <c r="AX334">
        <f t="shared" ref="AX334" si="2803">CK334-CK333</f>
        <v>872</v>
      </c>
      <c r="AY334">
        <f t="shared" si="2700"/>
        <v>21</v>
      </c>
      <c r="AZ334">
        <f t="shared" ref="AZ334" si="2804">CC334-CC333</f>
        <v>113</v>
      </c>
      <c r="BA334">
        <f t="shared" si="2702"/>
        <v>-4</v>
      </c>
      <c r="BB334">
        <f t="shared" ref="BB334" si="2805">AW334/AV334</f>
        <v>0.1134020618556701</v>
      </c>
      <c r="BC334">
        <f t="shared" ref="BC334" si="2806">AY334/AX334</f>
        <v>2.4082568807339451E-2</v>
      </c>
      <c r="BD334">
        <f t="shared" si="1929"/>
        <v>-3.5398230088495575E-2</v>
      </c>
      <c r="BE334">
        <f t="shared" ref="BE334" si="2807">SUM(AT328:AT334)/SUM(AS328:AS334)</f>
        <v>4.8717568019004488E-2</v>
      </c>
      <c r="BF334">
        <f t="shared" ref="BF334" si="2808">SUM(AT321:AT334)/SUM(AS321:AS334)</f>
        <v>5.0260114170007551E-2</v>
      </c>
      <c r="BG334">
        <f t="shared" ref="BG334" si="2809">SUM(AW328:AW334)/SUM(AV328:AV334)</f>
        <v>5.4437869822485205E-2</v>
      </c>
      <c r="BH334">
        <f t="shared" ref="BH334" si="2810">SUM(AY328:AY334)/SUM(AX328:AX334)</f>
        <v>3.3732534930139724E-2</v>
      </c>
      <c r="BI334">
        <f t="shared" ref="BI334" si="2811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761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12">-(J335-J334)+L335</f>
        <v>8</v>
      </c>
      <c r="N335" s="7">
        <f t="shared" ref="N335" si="2813">B335-C335</f>
        <v>1184552</v>
      </c>
      <c r="O335" s="4">
        <f t="shared" ref="O335" si="2814">C335/B335</f>
        <v>0.2174191093305709</v>
      </c>
      <c r="R335">
        <f t="shared" ref="R335" si="2815">C335-C334</f>
        <v>454</v>
      </c>
      <c r="S335">
        <f t="shared" ref="S335" si="2816">N335-N334</f>
        <v>1522</v>
      </c>
      <c r="T335" s="8">
        <f t="shared" ref="T335" si="2817">R335/V335</f>
        <v>0.22975708502024292</v>
      </c>
      <c r="U335" s="8">
        <f t="shared" ref="U335" si="2818">SUM(R329:R335)/SUM(V329:V335)</f>
        <v>0.2376456500713858</v>
      </c>
      <c r="V335">
        <f t="shared" ref="V335" si="2819">B335-B334</f>
        <v>1976</v>
      </c>
      <c r="W335">
        <f t="shared" ref="W335" si="2820">C335-D335-E335</f>
        <v>22087</v>
      </c>
      <c r="X335" s="3">
        <f t="shared" ref="X335" si="2821">F335/W335</f>
        <v>1.0866120342282791E-2</v>
      </c>
      <c r="Y335">
        <f t="shared" ref="Y335" si="2822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692"/>
        <v>150</v>
      </c>
      <c r="AJ335">
        <f t="shared" ref="AJ335" si="2823">AA335-AD335-AG335</f>
        <v>81</v>
      </c>
      <c r="AK335">
        <f t="shared" ref="AK335" si="2824">AB335-AE335-AH335</f>
        <v>901</v>
      </c>
      <c r="AL335">
        <v>1</v>
      </c>
      <c r="AM335">
        <v>1</v>
      </c>
      <c r="AN335">
        <v>13</v>
      </c>
      <c r="AS335">
        <f t="shared" ref="AS335" si="2825">BM335-BM334</f>
        <v>6370</v>
      </c>
      <c r="AT335">
        <f t="shared" si="2749"/>
        <v>499</v>
      </c>
      <c r="AU335">
        <f t="shared" ref="AU335" si="2826">AT335/AS335</f>
        <v>7.8335949764521198E-2</v>
      </c>
      <c r="AV335">
        <f t="shared" ref="AV335" si="2827">BU335-BU334</f>
        <v>32</v>
      </c>
      <c r="AW335">
        <f t="shared" si="2698"/>
        <v>-4</v>
      </c>
      <c r="AX335">
        <f t="shared" ref="AX335" si="2828">CK335-CK334</f>
        <v>335</v>
      </c>
      <c r="AY335">
        <f t="shared" si="2700"/>
        <v>24</v>
      </c>
      <c r="AZ335">
        <f t="shared" ref="AZ335" si="2829">CC335-CC334</f>
        <v>19</v>
      </c>
      <c r="BA335">
        <f t="shared" si="2702"/>
        <v>5</v>
      </c>
      <c r="BB335">
        <f t="shared" ref="BB335" si="2830">AW335/AV335</f>
        <v>-0.125</v>
      </c>
      <c r="BC335">
        <f t="shared" ref="BC335" si="2831">AY335/AX335</f>
        <v>7.1641791044776124E-2</v>
      </c>
      <c r="BD335">
        <f t="shared" si="1929"/>
        <v>0.26315789473684209</v>
      </c>
      <c r="BE335">
        <f t="shared" ref="BE335" si="2832">SUM(AT329:AT335)/SUM(AS329:AS335)</f>
        <v>4.865156214539678E-2</v>
      </c>
      <c r="BF335">
        <f t="shared" ref="BF335" si="2833">SUM(AT322:AT335)/SUM(AS322:AS335)</f>
        <v>4.9428750957432661E-2</v>
      </c>
      <c r="BG335">
        <f t="shared" ref="BG335" si="2834">SUM(AW329:AW335)/SUM(AV329:AV335)</f>
        <v>4.5990566037735846E-2</v>
      </c>
      <c r="BH335">
        <f t="shared" ref="BH335" si="2835">SUM(AY329:AY335)/SUM(AX329:AX335)</f>
        <v>3.2399999999999998E-2</v>
      </c>
      <c r="BI335">
        <f t="shared" ref="BI335" si="2836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761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837">-(J336-J335)+L336</f>
        <v>5</v>
      </c>
      <c r="N336" s="7">
        <f t="shared" ref="N336" si="2838">B336-C336</f>
        <v>1185628</v>
      </c>
      <c r="O336" s="4">
        <f t="shared" ref="O336" si="2839">C336/B336</f>
        <v>0.2173685165932307</v>
      </c>
      <c r="R336">
        <f t="shared" ref="R336" si="2840">C336-C335</f>
        <v>201</v>
      </c>
      <c r="S336">
        <f t="shared" ref="S336" si="2841">N336-N335</f>
        <v>1076</v>
      </c>
      <c r="T336" s="8">
        <f t="shared" ref="T336" si="2842">R336/V336</f>
        <v>0.15740015661707127</v>
      </c>
      <c r="U336" s="8">
        <f t="shared" ref="U336" si="2843">SUM(R330:R336)/SUM(V330:V336)</f>
        <v>0.23490341225979822</v>
      </c>
      <c r="V336">
        <f t="shared" ref="V336" si="2844">B336-B335</f>
        <v>1277</v>
      </c>
      <c r="W336">
        <f t="shared" ref="W336" si="2845">C336-D336-E336</f>
        <v>21901</v>
      </c>
      <c r="X336" s="3">
        <f t="shared" ref="X336" si="2846">F336/W336</f>
        <v>1.1049723756906077E-2</v>
      </c>
      <c r="Y336">
        <f t="shared" ref="Y336" si="2847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848">Z336-AC336-AF336</f>
        <v>148</v>
      </c>
      <c r="AJ336">
        <f t="shared" ref="AJ336" si="2849">AA336-AD336-AG336</f>
        <v>79</v>
      </c>
      <c r="AK336">
        <f t="shared" ref="AK336:AK337" si="2850">AB336-AE336-AH336</f>
        <v>878</v>
      </c>
      <c r="AL336">
        <v>1</v>
      </c>
      <c r="AM336">
        <v>1</v>
      </c>
      <c r="AN336">
        <v>13</v>
      </c>
      <c r="AS336">
        <f t="shared" ref="AS336" si="2851">BM336-BM335</f>
        <v>4576</v>
      </c>
      <c r="AT336">
        <f t="shared" si="2749"/>
        <v>210</v>
      </c>
      <c r="AU336">
        <f t="shared" ref="AU336" si="2852">AT336/AS336</f>
        <v>4.5891608391608392E-2</v>
      </c>
      <c r="AV336">
        <f t="shared" ref="AV336" si="2853">BU336-BU335</f>
        <v>21</v>
      </c>
      <c r="AW336">
        <f t="shared" si="2698"/>
        <v>2</v>
      </c>
      <c r="AX336">
        <f t="shared" ref="AX336" si="2854">CK336-CK335</f>
        <v>256</v>
      </c>
      <c r="AY336">
        <f t="shared" si="2700"/>
        <v>3</v>
      </c>
      <c r="AZ336">
        <f t="shared" ref="AZ336" si="2855">CC336-CC335</f>
        <v>26</v>
      </c>
      <c r="BA336">
        <f t="shared" si="2702"/>
        <v>0</v>
      </c>
      <c r="BB336">
        <f t="shared" ref="BB336" si="2856">AW336/AV336</f>
        <v>9.5238095238095233E-2</v>
      </c>
      <c r="BC336">
        <f t="shared" ref="BC336" si="2857">AY336/AX336</f>
        <v>1.171875E-2</v>
      </c>
      <c r="BD336">
        <f t="shared" si="1929"/>
        <v>0</v>
      </c>
      <c r="BE336">
        <f t="shared" ref="BE336" si="2858">SUM(AT330:AT336)/SUM(AS330:AS336)</f>
        <v>4.821323515457461E-2</v>
      </c>
      <c r="BF336">
        <f t="shared" ref="BF336" si="2859">SUM(AT323:AT336)/SUM(AS323:AS336)</f>
        <v>4.9375712038817937E-2</v>
      </c>
      <c r="BG336">
        <f t="shared" ref="BG336" si="2860">SUM(AW330:AW336)/SUM(AV330:AV336)</f>
        <v>4.7281323877068557E-2</v>
      </c>
      <c r="BH336">
        <f t="shared" ref="BH336" si="2861">SUM(AY330:AY336)/SUM(AX330:AX336)</f>
        <v>3.2437810945273635E-2</v>
      </c>
      <c r="BI336">
        <f t="shared" ref="BI336" si="2862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761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863">-(J337-J336)+L337</f>
        <v>-2</v>
      </c>
      <c r="N337" s="7">
        <f t="shared" ref="N337" si="2864">B337-C337</f>
        <v>1195424</v>
      </c>
      <c r="O337" s="4">
        <f t="shared" ref="O337" si="2865">C337/B337</f>
        <v>0.21623464495893083</v>
      </c>
      <c r="R337">
        <f t="shared" ref="R337" si="2866">C337-C336</f>
        <v>511</v>
      </c>
      <c r="S337">
        <f t="shared" ref="S337" si="2867">N337-N336</f>
        <v>9796</v>
      </c>
      <c r="T337" s="8">
        <f t="shared" ref="T337" si="2868">R337/V337</f>
        <v>4.9577956728436984E-2</v>
      </c>
      <c r="U337" s="8">
        <f t="shared" ref="U337" si="2869">SUM(R331:R337)/SUM(V331:V337)</f>
        <v>0.16347607981999926</v>
      </c>
      <c r="V337">
        <f t="shared" ref="V337" si="2870">B337-B336</f>
        <v>10307</v>
      </c>
      <c r="W337">
        <f t="shared" ref="W337" si="2871">C337-D337-E337</f>
        <v>20857</v>
      </c>
      <c r="X337" s="3">
        <f t="shared" ref="X337" si="2872">F337/W337</f>
        <v>1.222611113774752E-2</v>
      </c>
      <c r="Y337">
        <f t="shared" ref="Y337" si="2873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874">Z337-AC337-AF337</f>
        <v>146</v>
      </c>
      <c r="AJ337">
        <f t="shared" ref="AJ337" si="2875">AA337-AD337-AG337</f>
        <v>71</v>
      </c>
      <c r="AK337">
        <f t="shared" si="2850"/>
        <v>837</v>
      </c>
      <c r="AL337">
        <v>1</v>
      </c>
      <c r="AM337">
        <v>1</v>
      </c>
      <c r="AN337">
        <v>13</v>
      </c>
      <c r="AS337">
        <f t="shared" ref="AS337" si="2876">BM337-BM336</f>
        <v>35297</v>
      </c>
      <c r="AT337">
        <f t="shared" si="2749"/>
        <v>563</v>
      </c>
      <c r="AU337">
        <f t="shared" ref="AU337" si="2877">AT337/AS337</f>
        <v>1.5950364053602291E-2</v>
      </c>
      <c r="AV337">
        <f t="shared" ref="AV337" si="2878">BU337-BU336</f>
        <v>287</v>
      </c>
      <c r="AW337">
        <f t="shared" si="2698"/>
        <v>5</v>
      </c>
      <c r="AX337">
        <f t="shared" ref="AX337" si="2879">CK337-CK336</f>
        <v>1776</v>
      </c>
      <c r="AY337">
        <f t="shared" si="2700"/>
        <v>15</v>
      </c>
      <c r="AZ337">
        <f t="shared" ref="AZ337" si="2880">CC337-CC336</f>
        <v>339</v>
      </c>
      <c r="BA337">
        <f t="shared" si="2702"/>
        <v>1</v>
      </c>
      <c r="BB337">
        <f t="shared" ref="BB337" si="2881">AW337/AV337</f>
        <v>1.7421602787456445E-2</v>
      </c>
      <c r="BC337">
        <f t="shared" ref="BC337" si="2882">AY337/AX337</f>
        <v>8.4459459459459464E-3</v>
      </c>
      <c r="BD337">
        <f t="shared" si="1929"/>
        <v>2.9498525073746312E-3</v>
      </c>
      <c r="BE337">
        <f t="shared" ref="BE337" si="2883">SUM(AT331:AT337)/SUM(AS331:AS337)</f>
        <v>3.9928300087158149E-2</v>
      </c>
      <c r="BF337">
        <f t="shared" ref="BF337" si="2884">SUM(AT324:AT337)/SUM(AS324:AS337)</f>
        <v>4.4588684724550999E-2</v>
      </c>
      <c r="BG337">
        <f t="shared" ref="BG337" si="2885">SUM(AW331:AW337)/SUM(AV331:AV337)</f>
        <v>3.5069075451647183E-2</v>
      </c>
      <c r="BH337">
        <f t="shared" ref="BH337" si="2886">SUM(AY331:AY337)/SUM(AX331:AX337)</f>
        <v>2.8272251308900525E-2</v>
      </c>
      <c r="BI337">
        <f t="shared" ref="BI337:BI342" si="2887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761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888">-(J338-J337)+L338</f>
        <v>21</v>
      </c>
      <c r="N338" s="7">
        <f t="shared" ref="N338" si="2889">B338-C338</f>
        <v>1198211</v>
      </c>
      <c r="O338" s="4">
        <f t="shared" ref="O338" si="2890">C338/B338</f>
        <v>0.21615932059914655</v>
      </c>
      <c r="R338">
        <f t="shared" ref="R338" si="2891">C338-C337</f>
        <v>622</v>
      </c>
      <c r="S338">
        <f t="shared" ref="S338" si="2892">N338-N337</f>
        <v>2787</v>
      </c>
      <c r="T338" s="8">
        <f t="shared" ref="T338" si="2893">R338/V338</f>
        <v>0.1824581988853036</v>
      </c>
      <c r="U338" s="8">
        <f t="shared" ref="U338" si="2894">SUM(R332:R338)/SUM(V332:V338)</f>
        <v>0.14954941535711627</v>
      </c>
      <c r="V338">
        <f t="shared" ref="V338" si="2895">B338-B337</f>
        <v>3409</v>
      </c>
      <c r="W338">
        <f t="shared" ref="W338" si="2896">C338-D338-E338</f>
        <v>19898</v>
      </c>
      <c r="X338" s="3">
        <f t="shared" ref="X338" si="2897">F338/W338</f>
        <v>1.1810232184139109E-2</v>
      </c>
      <c r="Y338">
        <f t="shared" ref="Y338" si="2898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899">Z338-AC338-AF338</f>
        <v>143</v>
      </c>
      <c r="AJ338">
        <f t="shared" ref="AJ338" si="2900">AA338-AD338-AG338</f>
        <v>65</v>
      </c>
      <c r="AK338">
        <f t="shared" ref="AK338" si="2901">AB338-AE338-AH338</f>
        <v>773</v>
      </c>
      <c r="AL338">
        <v>1</v>
      </c>
      <c r="AM338">
        <v>1</v>
      </c>
      <c r="AN338">
        <v>19</v>
      </c>
      <c r="AS338">
        <f t="shared" ref="AS338" si="2902">BM338-BM337</f>
        <v>18313</v>
      </c>
      <c r="AT338">
        <f t="shared" si="2749"/>
        <v>707</v>
      </c>
      <c r="AU338">
        <f t="shared" ref="AU338" si="2903">AT338/AS338</f>
        <v>3.8606454431278324E-2</v>
      </c>
      <c r="AV338">
        <f t="shared" ref="AV338" si="2904">BU338-BU337</f>
        <v>176</v>
      </c>
      <c r="AW338">
        <f t="shared" si="2698"/>
        <v>7</v>
      </c>
      <c r="AX338">
        <f t="shared" ref="AX338" si="2905">CK338-CK337</f>
        <v>1058</v>
      </c>
      <c r="AY338">
        <f t="shared" si="2700"/>
        <v>18</v>
      </c>
      <c r="AZ338">
        <f t="shared" ref="AZ338" si="2906">CC338-CC337</f>
        <v>198</v>
      </c>
      <c r="BA338">
        <f t="shared" si="2702"/>
        <v>4</v>
      </c>
      <c r="BB338">
        <f t="shared" ref="BB338" si="2907">AW338/AV338</f>
        <v>3.9772727272727272E-2</v>
      </c>
      <c r="BC338">
        <f t="shared" ref="BC338" si="2908">AY338/AX338</f>
        <v>1.7013232514177693E-2</v>
      </c>
      <c r="BD338">
        <f t="shared" si="1929"/>
        <v>2.0202020202020204E-2</v>
      </c>
      <c r="BE338">
        <f t="shared" ref="BE338" si="2909">SUM(AT332:AT338)/SUM(AS332:AS338)</f>
        <v>3.6931320263401686E-2</v>
      </c>
      <c r="BF338">
        <f t="shared" ref="BF338" si="2910">SUM(AT325:AT338)/SUM(AS325:AS338)</f>
        <v>4.2737481316191782E-2</v>
      </c>
      <c r="BG338">
        <f t="shared" ref="BG338" si="2911">SUM(AW332:AW338)/SUM(AV332:AV338)</f>
        <v>3.0097087378640777E-2</v>
      </c>
      <c r="BH338">
        <f t="shared" ref="BH338" si="2912">SUM(AY332:AY338)/SUM(AX332:AX338)</f>
        <v>2.442827442827443E-2</v>
      </c>
      <c r="BI338">
        <f t="shared" si="2887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761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13">-(J339-J338)+L339</f>
        <v>15</v>
      </c>
      <c r="N339" s="7">
        <f t="shared" ref="N339" si="2914">B339-C339</f>
        <v>1200559</v>
      </c>
      <c r="O339" s="4">
        <f t="shared" ref="O339" si="2915">C339/B339</f>
        <v>0.21613807827787371</v>
      </c>
      <c r="R339">
        <f t="shared" ref="R339" si="2916">C339-C338</f>
        <v>606</v>
      </c>
      <c r="S339">
        <f t="shared" ref="S339" si="2917">N339-N338</f>
        <v>2348</v>
      </c>
      <c r="T339" s="8">
        <f t="shared" ref="T339" si="2918">R339/V339</f>
        <v>0.20514556533513881</v>
      </c>
      <c r="U339" s="8">
        <f t="shared" ref="U339" si="2919">SUM(R333:R339)/SUM(V333:V339)</f>
        <v>0.14495363629396887</v>
      </c>
      <c r="V339">
        <f t="shared" ref="V339" si="2920">B339-B338</f>
        <v>2954</v>
      </c>
      <c r="W339">
        <f t="shared" ref="W339" si="2921">C339-D339-E339</f>
        <v>19356</v>
      </c>
      <c r="X339" s="3">
        <f t="shared" ref="X339" si="2922">F339/W339</f>
        <v>1.3019218846869188E-2</v>
      </c>
      <c r="Y339">
        <f t="shared" ref="Y339" si="2923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24">Z339-AC339-AF339</f>
        <v>137</v>
      </c>
      <c r="AJ339">
        <f t="shared" ref="AJ339" si="2925">AA339-AD339-AG339</f>
        <v>67</v>
      </c>
      <c r="AK339">
        <f t="shared" ref="AK339" si="2926">AB339-AE339-AH339</f>
        <v>726</v>
      </c>
      <c r="AL339">
        <v>2</v>
      </c>
      <c r="AM339">
        <v>2</v>
      </c>
      <c r="AN339">
        <v>13</v>
      </c>
      <c r="AS339">
        <f t="shared" ref="AS339" si="2927">BM339-BM338</f>
        <v>15624</v>
      </c>
      <c r="AT339">
        <f t="shared" si="2749"/>
        <v>700</v>
      </c>
      <c r="AU339">
        <f t="shared" ref="AU339" si="2928">AT339/AS339</f>
        <v>4.4802867383512544E-2</v>
      </c>
      <c r="AV339">
        <f t="shared" ref="AV339" si="2929">BU339-BU338</f>
        <v>194</v>
      </c>
      <c r="AW339">
        <f t="shared" si="2698"/>
        <v>7</v>
      </c>
      <c r="AX339">
        <f t="shared" ref="AX339" si="2930">CK339-CK338</f>
        <v>638</v>
      </c>
      <c r="AY339">
        <f t="shared" si="2700"/>
        <v>7</v>
      </c>
      <c r="AZ339">
        <f t="shared" ref="AZ339" si="2931">CC339-CC338</f>
        <v>105</v>
      </c>
      <c r="BA339">
        <f t="shared" si="2702"/>
        <v>4</v>
      </c>
      <c r="BB339">
        <f t="shared" ref="BB339" si="2932">AW339/AV339</f>
        <v>3.608247422680412E-2</v>
      </c>
      <c r="BC339">
        <f t="shared" ref="BC339" si="2933">AY339/AX339</f>
        <v>1.0971786833855799E-2</v>
      </c>
      <c r="BD339">
        <f t="shared" si="1929"/>
        <v>3.8095238095238099E-2</v>
      </c>
      <c r="BE339">
        <f t="shared" ref="BE339" si="2934">SUM(AT333:AT339)/SUM(AS333:AS339)</f>
        <v>3.6086807342597359E-2</v>
      </c>
      <c r="BF339">
        <f t="shared" ref="BF339" si="2935">SUM(AT326:AT339)/SUM(AS326:AS339)</f>
        <v>4.1926110419261108E-2</v>
      </c>
      <c r="BG339">
        <f t="shared" ref="BG339" si="2936">SUM(AW333:AW339)/SUM(AV333:AV339)</f>
        <v>2.7522935779816515E-2</v>
      </c>
      <c r="BH339">
        <f t="shared" ref="BH339" si="2937">SUM(AY333:AY339)/SUM(AX333:AX339)</f>
        <v>2.1126760563380281E-2</v>
      </c>
      <c r="BI339">
        <f t="shared" si="2887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761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938">-(J340-J339)+L340</f>
        <v>13</v>
      </c>
      <c r="N340" s="7">
        <f t="shared" ref="N340" si="2939">B340-C340</f>
        <v>1202751</v>
      </c>
      <c r="O340" s="4">
        <f t="shared" ref="O340" si="2940">C340/B340</f>
        <v>0.21612918362798117</v>
      </c>
      <c r="R340">
        <f t="shared" ref="R340" si="2941">C340-C339</f>
        <v>587</v>
      </c>
      <c r="S340">
        <f t="shared" ref="S340" si="2942">N340-N339</f>
        <v>2192</v>
      </c>
      <c r="T340" s="8">
        <f t="shared" ref="T340" si="2943">R340/V340</f>
        <v>0.21122706009355882</v>
      </c>
      <c r="U340" s="8">
        <f t="shared" ref="U340" si="2944">SUM(R334:R340)/SUM(V334:V340)</f>
        <v>0.14241461788809159</v>
      </c>
      <c r="V340">
        <f t="shared" ref="V340" si="2945">B340-B339</f>
        <v>2779</v>
      </c>
      <c r="W340">
        <f t="shared" ref="W340" si="2946">C340-D340-E340</f>
        <v>18706</v>
      </c>
      <c r="X340" s="3">
        <f t="shared" ref="X340" si="2947">F340/W340</f>
        <v>1.2883566770020314E-2</v>
      </c>
      <c r="Y340">
        <f t="shared" ref="Y340" si="2948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949">Z340-AC340-AF340</f>
        <v>133</v>
      </c>
      <c r="AJ340">
        <f t="shared" ref="AJ340" si="2950">AA340-AD340-AG340</f>
        <v>57</v>
      </c>
      <c r="AK340">
        <f t="shared" ref="AK340" si="2951">AB340-AE340-AH340</f>
        <v>682</v>
      </c>
      <c r="AL340">
        <v>1</v>
      </c>
      <c r="AM340">
        <v>1</v>
      </c>
      <c r="AN340">
        <v>11</v>
      </c>
      <c r="AS340">
        <f t="shared" ref="AS340" si="2952">BM340-BM339</f>
        <v>18154</v>
      </c>
      <c r="AT340">
        <f t="shared" si="2749"/>
        <v>624</v>
      </c>
      <c r="AU340">
        <f t="shared" ref="AU340" si="2953">AT340/AS340</f>
        <v>3.4372590062796075E-2</v>
      </c>
      <c r="AV340">
        <f t="shared" ref="AV340" si="2954">BU340-BU339</f>
        <v>168</v>
      </c>
      <c r="AW340">
        <f t="shared" si="2698"/>
        <v>2</v>
      </c>
      <c r="AX340">
        <f t="shared" ref="AX340" si="2955">CK340-CK339</f>
        <v>629</v>
      </c>
      <c r="AY340">
        <f t="shared" si="2700"/>
        <v>20</v>
      </c>
      <c r="AZ340">
        <f t="shared" ref="AZ340" si="2956">CC340-CC339</f>
        <v>106</v>
      </c>
      <c r="BA340">
        <f t="shared" si="2702"/>
        <v>-2</v>
      </c>
      <c r="BB340">
        <f t="shared" ref="BB340" si="2957">AW340/AV340</f>
        <v>1.1904761904761904E-2</v>
      </c>
      <c r="BC340">
        <f t="shared" ref="BC340" si="2958">AY340/AX340</f>
        <v>3.1796502384737677E-2</v>
      </c>
      <c r="BD340">
        <f t="shared" si="1929"/>
        <v>-1.8867924528301886E-2</v>
      </c>
      <c r="BE340">
        <f t="shared" ref="BE340" si="2959">SUM(AT334:AT340)/SUM(AS334:AS340)</f>
        <v>3.5057526491888633E-2</v>
      </c>
      <c r="BF340">
        <f t="shared" ref="BF340" si="2960">SUM(AT327:AT340)/SUM(AS327:AS340)</f>
        <v>4.1091212968038172E-2</v>
      </c>
      <c r="BG340">
        <f t="shared" ref="BG340" si="2961">SUM(AW334:AW340)/SUM(AV334:AV340)</f>
        <v>3.0769230769230771E-2</v>
      </c>
      <c r="BH340">
        <f t="shared" ref="BH340" si="2962">SUM(AY334:AY340)/SUM(AX334:AX340)</f>
        <v>1.9410496046010063E-2</v>
      </c>
      <c r="BI340">
        <f t="shared" si="2887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761"/>
        <v>44247</v>
      </c>
      <c r="B341" s="9">
        <f t="shared" ref="B341:B346" si="2963">BQ341</f>
        <v>1536509</v>
      </c>
      <c r="C341">
        <f t="shared" ref="C341:C346" si="296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965">-(J341-J340)+L341</f>
        <v>4</v>
      </c>
      <c r="N341" s="7">
        <f t="shared" ref="N341" si="2966">B341-C341</f>
        <v>1204326</v>
      </c>
      <c r="O341" s="4">
        <f t="shared" ref="O341" si="2967">C341/B341</f>
        <v>0.21619333176701211</v>
      </c>
      <c r="R341">
        <f t="shared" ref="R341" si="2968">C341-C340</f>
        <v>560</v>
      </c>
      <c r="S341">
        <f t="shared" ref="S341" si="2969">N341-N340</f>
        <v>1575</v>
      </c>
      <c r="T341" s="8">
        <f t="shared" ref="T341" si="2970">R341/V341</f>
        <v>0.26229508196721313</v>
      </c>
      <c r="U341" s="8">
        <f t="shared" ref="U341" si="2971">SUM(R335:R341)/SUM(V335:V341)</f>
        <v>0.14256955348874661</v>
      </c>
      <c r="V341">
        <f t="shared" ref="V341" si="2972">B341-B340</f>
        <v>2135</v>
      </c>
      <c r="W341">
        <f t="shared" ref="W341" si="2973">C341-D341-E341</f>
        <v>18133</v>
      </c>
      <c r="X341" s="3">
        <f t="shared" ref="X341" si="2974">F341/W341</f>
        <v>1.3125241272817514E-2</v>
      </c>
      <c r="Y341">
        <f t="shared" ref="Y341" si="297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976">Z341-AC341-AF341</f>
        <v>127</v>
      </c>
      <c r="AJ341">
        <f t="shared" ref="AJ341" si="2977">AA341-AD341-AG341</f>
        <v>51</v>
      </c>
      <c r="AK341">
        <f t="shared" ref="AK341" si="2978">AB341-AE341-AH341</f>
        <v>649</v>
      </c>
      <c r="AL341">
        <v>1</v>
      </c>
      <c r="AM341">
        <v>1</v>
      </c>
      <c r="AN341">
        <v>11</v>
      </c>
      <c r="AS341">
        <f t="shared" ref="AS341" si="2979">BM341-BM340</f>
        <v>14288</v>
      </c>
      <c r="AT341">
        <f t="shared" si="2749"/>
        <v>598</v>
      </c>
      <c r="AU341">
        <f t="shared" ref="AU341" si="2980">AT341/AS341</f>
        <v>4.1853303471444572E-2</v>
      </c>
      <c r="AV341">
        <f t="shared" ref="AV341" si="2981">BU341-BU340</f>
        <v>111</v>
      </c>
      <c r="AW341">
        <f t="shared" si="2698"/>
        <v>0</v>
      </c>
      <c r="AX341">
        <f t="shared" ref="AX341" si="2982">CK341-CK340</f>
        <v>651</v>
      </c>
      <c r="AY341">
        <f t="shared" si="2700"/>
        <v>19</v>
      </c>
      <c r="AZ341">
        <f t="shared" ref="AZ341" si="2983">CC341-CC340</f>
        <v>140</v>
      </c>
      <c r="BA341">
        <f t="shared" si="2702"/>
        <v>4</v>
      </c>
      <c r="BB341">
        <f t="shared" ref="BB341" si="2984">AW341/AV341</f>
        <v>0</v>
      </c>
      <c r="BC341">
        <f t="shared" ref="BC341" si="2985">AY341/AX341</f>
        <v>2.9185867895545316E-2</v>
      </c>
      <c r="BD341">
        <f t="shared" si="1929"/>
        <v>2.8571428571428571E-2</v>
      </c>
      <c r="BE341">
        <f t="shared" ref="BE341" si="2986">SUM(AT335:AT341)/SUM(AS335:AS341)</f>
        <v>3.4637992576938788E-2</v>
      </c>
      <c r="BF341">
        <f t="shared" ref="BF341" si="2987">SUM(AT328:AT341)/SUM(AS328:AS341)</f>
        <v>4.1522601254163148E-2</v>
      </c>
      <c r="BG341">
        <f t="shared" ref="BG341" si="2988">SUM(AW335:AW341)/SUM(AV335:AV341)</f>
        <v>1.9211324570273004E-2</v>
      </c>
      <c r="BH341">
        <f t="shared" ref="BH341" si="2989">SUM(AY335:AY341)/SUM(AX335:AX341)</f>
        <v>1.9839041736851956E-2</v>
      </c>
      <c r="BI341">
        <f t="shared" si="2887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81" si="2990">SUM(BO341:BP341)</f>
        <v>1536509</v>
      </c>
      <c r="BR341" s="20">
        <v>276947</v>
      </c>
      <c r="BS341" s="20">
        <v>55236</v>
      </c>
      <c r="BT341" s="21">
        <f t="shared" ref="BT341:BT479" si="2991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79" si="2992">SUM(BW341:BX341)</f>
        <v>11280</v>
      </c>
      <c r="BZ341" s="20">
        <v>2039</v>
      </c>
      <c r="CA341" s="20">
        <v>590</v>
      </c>
      <c r="CB341" s="21">
        <f t="shared" ref="CB341:CB479" si="2993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79" si="2994">SUM(CE341:CF341)</f>
        <v>6557</v>
      </c>
      <c r="CH341" s="20">
        <v>1133</v>
      </c>
      <c r="CI341" s="20">
        <v>437</v>
      </c>
      <c r="CJ341" s="21">
        <f t="shared" ref="CJ341:CJ479" si="2995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2996">SUM(CM341:CN341)</f>
        <v>65509</v>
      </c>
      <c r="CP341" s="20">
        <v>14013</v>
      </c>
      <c r="CQ341" s="20">
        <v>755</v>
      </c>
      <c r="CR341" s="21">
        <f t="shared" ref="CR341:CR411" si="2997">SUM(CP341:CQ341)</f>
        <v>14768</v>
      </c>
    </row>
    <row r="342" spans="1:96" x14ac:dyDescent="0.35">
      <c r="A342" s="14">
        <f t="shared" si="2761"/>
        <v>44248</v>
      </c>
      <c r="B342" s="9">
        <f t="shared" si="2963"/>
        <v>1538466</v>
      </c>
      <c r="C342">
        <f t="shared" si="296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998">-(J342-J341)+L342</f>
        <v>7</v>
      </c>
      <c r="N342" s="7">
        <f t="shared" ref="N342:N347" si="2999">B342-C342</f>
        <v>1205892</v>
      </c>
      <c r="O342" s="4">
        <f t="shared" ref="O342" si="3000">C342/B342</f>
        <v>0.21617247309982801</v>
      </c>
      <c r="R342">
        <f t="shared" ref="R342" si="3001">C342-C341</f>
        <v>391</v>
      </c>
      <c r="S342">
        <f t="shared" ref="S342" si="3002">N342-N341</f>
        <v>1566</v>
      </c>
      <c r="T342" s="8">
        <f t="shared" ref="T342" si="3003">R342/V342</f>
        <v>0.199795605518651</v>
      </c>
      <c r="U342" s="8">
        <f t="shared" ref="U342" si="3004">SUM(R336:R342)/SUM(V336:V342)</f>
        <v>0.14014022080747846</v>
      </c>
      <c r="V342">
        <f t="shared" ref="V342" si="3005">B342-B341</f>
        <v>1957</v>
      </c>
      <c r="W342">
        <f t="shared" ref="W342" si="3006">C342-D342-E342</f>
        <v>18524</v>
      </c>
      <c r="X342" s="3">
        <f t="shared" ref="X342" si="3007">F342/W342</f>
        <v>1.2362340747138847E-2</v>
      </c>
      <c r="Y342">
        <f t="shared" ref="Y342" si="3008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09">Z342-AC342-AF342</f>
        <v>126</v>
      </c>
      <c r="AJ342">
        <f t="shared" ref="AJ342" si="3010">AA342-AD342-AG342</f>
        <v>49</v>
      </c>
      <c r="AK342">
        <f t="shared" ref="AK342" si="3011">AB342-AE342-AH342</f>
        <v>636</v>
      </c>
      <c r="AL342">
        <v>1</v>
      </c>
      <c r="AM342">
        <v>1</v>
      </c>
      <c r="AN342">
        <v>11</v>
      </c>
      <c r="AS342">
        <f t="shared" ref="AS342" si="3012">BM342-BM341</f>
        <v>6676</v>
      </c>
      <c r="AT342">
        <f t="shared" si="2749"/>
        <v>448</v>
      </c>
      <c r="AU342">
        <f t="shared" ref="AU342" si="3013">AT342/AS342</f>
        <v>6.7106051527860991E-2</v>
      </c>
      <c r="AV342">
        <f t="shared" ref="AV342" si="3014">BU342-BU341</f>
        <v>29</v>
      </c>
      <c r="AW342">
        <f t="shared" si="2698"/>
        <v>0</v>
      </c>
      <c r="AX342">
        <f t="shared" ref="AX342" si="3015">CK342-CK341</f>
        <v>386</v>
      </c>
      <c r="AY342">
        <f t="shared" si="2700"/>
        <v>13</v>
      </c>
      <c r="AZ342">
        <f t="shared" ref="AZ342" si="3016">CC342-CC341</f>
        <v>25</v>
      </c>
      <c r="BA342">
        <f t="shared" si="2702"/>
        <v>-1</v>
      </c>
      <c r="BB342">
        <f t="shared" ref="BB342" si="3017">AW342/AV342</f>
        <v>0</v>
      </c>
      <c r="BC342">
        <f t="shared" ref="BC342" si="3018">AY342/AX342</f>
        <v>3.367875647668394E-2</v>
      </c>
      <c r="BD342">
        <f t="shared" si="1929"/>
        <v>-0.04</v>
      </c>
      <c r="BE342">
        <f t="shared" ref="BE342" si="3019">SUM(AT336:AT342)/SUM(AS336:AS342)</f>
        <v>3.4092519127231512E-2</v>
      </c>
      <c r="BF342">
        <f t="shared" ref="BF342" si="3020">SUM(AT329:AT342)/SUM(AS329:AS342)</f>
        <v>4.1133162612035853E-2</v>
      </c>
      <c r="BG342">
        <f t="shared" ref="BG342" si="3021">SUM(AW336:AW342)/SUM(AV336:AV342)</f>
        <v>2.332657200811359E-2</v>
      </c>
      <c r="BH342">
        <f t="shared" ref="BH342" si="3022">SUM(AY336:AY342)/SUM(AX336:AX342)</f>
        <v>1.7612161661104932E-2</v>
      </c>
      <c r="BI342">
        <f t="shared" si="2887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2990"/>
        <v>1538466</v>
      </c>
      <c r="BR342" s="21">
        <v>277229</v>
      </c>
      <c r="BS342" s="21">
        <v>55345</v>
      </c>
      <c r="BT342" s="21">
        <f t="shared" si="2991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2992"/>
        <v>11287</v>
      </c>
      <c r="BZ342" s="21">
        <v>2039</v>
      </c>
      <c r="CA342" s="21">
        <v>590</v>
      </c>
      <c r="CB342" s="21">
        <f t="shared" si="2993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2994"/>
        <v>6562</v>
      </c>
      <c r="CH342" s="21">
        <v>1134</v>
      </c>
      <c r="CI342" s="21">
        <v>437</v>
      </c>
      <c r="CJ342" s="21">
        <f t="shared" si="2995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2996"/>
        <v>65574</v>
      </c>
      <c r="CP342" s="21">
        <v>14022</v>
      </c>
      <c r="CQ342" s="21">
        <v>756</v>
      </c>
      <c r="CR342" s="21">
        <f t="shared" si="2997"/>
        <v>14778</v>
      </c>
    </row>
    <row r="343" spans="1:96" x14ac:dyDescent="0.35">
      <c r="A343" s="14">
        <f t="shared" si="2761"/>
        <v>44249</v>
      </c>
      <c r="B343" s="9">
        <f t="shared" si="2963"/>
        <v>1538466</v>
      </c>
      <c r="C343">
        <f t="shared" si="296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23">-(J343-J342)+L343</f>
        <v>7</v>
      </c>
      <c r="N343" s="7">
        <f t="shared" si="2999"/>
        <v>1205892</v>
      </c>
      <c r="O343" s="4">
        <f t="shared" ref="O343" si="3024">C343/B343</f>
        <v>0.21617247309982801</v>
      </c>
      <c r="R343">
        <f t="shared" ref="R343" si="3025">C343-C342</f>
        <v>0</v>
      </c>
      <c r="S343">
        <f t="shared" ref="S343" si="3026">N343-N342</f>
        <v>0</v>
      </c>
      <c r="T343" s="8" t="e">
        <f t="shared" ref="T343" si="3027">R343/V343</f>
        <v>#DIV/0!</v>
      </c>
      <c r="U343" s="8">
        <f t="shared" ref="U343" si="3028">SUM(R337:R343)/SUM(V337:V343)</f>
        <v>0.13920394205853617</v>
      </c>
      <c r="V343">
        <f t="shared" ref="V343" si="3029">B343-B342</f>
        <v>0</v>
      </c>
      <c r="W343">
        <f t="shared" ref="W343" si="3030">C343-D343-E343</f>
        <v>17670</v>
      </c>
      <c r="X343" s="3">
        <f t="shared" ref="X343" si="3031">F343/W343</f>
        <v>1.2563667232597622E-2</v>
      </c>
      <c r="Y343">
        <f t="shared" ref="Y343" si="3032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033">Z343-AC343-AF343</f>
        <v>124</v>
      </c>
      <c r="AJ343">
        <f t="shared" ref="AJ343:AJ345" si="3034">AA343-AD343-AG343</f>
        <v>48</v>
      </c>
      <c r="AK343">
        <f t="shared" ref="AK343:AK345" si="3035">AB343-AE343-AH343</f>
        <v>618</v>
      </c>
      <c r="AL343">
        <v>1</v>
      </c>
      <c r="AM343">
        <v>1</v>
      </c>
      <c r="AN343">
        <v>11</v>
      </c>
      <c r="AS343">
        <f t="shared" ref="AS343" si="3036">BM343-BM342</f>
        <v>0</v>
      </c>
      <c r="AT343">
        <f t="shared" si="2749"/>
        <v>0</v>
      </c>
      <c r="AU343" t="e">
        <f t="shared" ref="AU343" si="3037">AT343/AS343</f>
        <v>#DIV/0!</v>
      </c>
      <c r="AV343">
        <f t="shared" ref="AV343" si="3038">BU343-BU342</f>
        <v>27</v>
      </c>
      <c r="AW343">
        <f t="shared" si="2698"/>
        <v>-1</v>
      </c>
      <c r="AX343">
        <f t="shared" ref="AX343" si="3039">CK343-CK342</f>
        <v>185</v>
      </c>
      <c r="AY343">
        <f t="shared" si="2700"/>
        <v>1</v>
      </c>
      <c r="AZ343">
        <f t="shared" ref="AZ343" si="3040">CC343-CC342</f>
        <v>25</v>
      </c>
      <c r="BA343">
        <f t="shared" si="2702"/>
        <v>2</v>
      </c>
      <c r="BB343">
        <f t="shared" ref="BB343" si="3041">AW343/AV343</f>
        <v>-3.7037037037037035E-2</v>
      </c>
      <c r="BC343">
        <f t="shared" ref="BC343" si="3042">AY343/AX343</f>
        <v>5.4054054054054057E-3</v>
      </c>
      <c r="BD343">
        <f t="shared" si="1929"/>
        <v>0.08</v>
      </c>
      <c r="BE343">
        <f t="shared" ref="BE343" si="3043">SUM(AT337:AT343)/SUM(AS337:AS343)</f>
        <v>3.3594211458948614E-2</v>
      </c>
      <c r="BF343">
        <f t="shared" ref="BF343" si="3044">SUM(AT330:AT343)/SUM(AS330:AS343)</f>
        <v>4.0802290654913961E-2</v>
      </c>
      <c r="BG343">
        <f t="shared" ref="BG343" si="3045">SUM(AW337:AW343)/SUM(AV337:AV343)</f>
        <v>2.0161290322580645E-2</v>
      </c>
      <c r="BH343">
        <f t="shared" ref="BH343" si="3046">SUM(AY337:AY343)/SUM(AX337:AX343)</f>
        <v>1.7471350742062748E-2</v>
      </c>
      <c r="BI343">
        <f t="shared" ref="BI343" si="3047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2990"/>
        <v>1538466</v>
      </c>
      <c r="BR343" s="21">
        <v>277229</v>
      </c>
      <c r="BS343" s="21">
        <v>55345</v>
      </c>
      <c r="BT343" s="21">
        <f t="shared" si="2991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2992"/>
        <v>11291</v>
      </c>
      <c r="BZ343" s="21">
        <v>2040</v>
      </c>
      <c r="CA343" s="21">
        <v>590</v>
      </c>
      <c r="CB343" s="21">
        <f t="shared" si="2993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2994"/>
        <v>6567</v>
      </c>
      <c r="CH343" s="21">
        <v>1134</v>
      </c>
      <c r="CI343" s="21">
        <v>437</v>
      </c>
      <c r="CJ343" s="21">
        <f t="shared" si="2995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2996"/>
        <v>65603</v>
      </c>
      <c r="CP343" s="21">
        <v>14025</v>
      </c>
      <c r="CQ343" s="21">
        <v>756</v>
      </c>
      <c r="CR343" s="21">
        <f t="shared" si="2997"/>
        <v>14781</v>
      </c>
    </row>
    <row r="344" spans="1:96" x14ac:dyDescent="0.35">
      <c r="A344" s="14">
        <f t="shared" si="2761"/>
        <v>44250</v>
      </c>
      <c r="B344" s="9">
        <f t="shared" si="2963"/>
        <v>1542779</v>
      </c>
      <c r="C344">
        <f t="shared" si="296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048">-(J344-J343)+L344</f>
        <v>4</v>
      </c>
      <c r="N344" s="7">
        <f t="shared" si="2999"/>
        <v>1209406</v>
      </c>
      <c r="O344" s="4">
        <f t="shared" ref="O344" si="3049">C344/B344</f>
        <v>0.21608603695020479</v>
      </c>
      <c r="R344">
        <f t="shared" ref="R344" si="3050">C344-C343</f>
        <v>799</v>
      </c>
      <c r="S344">
        <f t="shared" ref="S344" si="3051">N344-N343</f>
        <v>3514</v>
      </c>
      <c r="T344" s="8">
        <f t="shared" ref="T344" si="3052">R344/V344</f>
        <v>0.18525388360769765</v>
      </c>
      <c r="U344" s="8">
        <f t="shared" ref="U344" si="3053">SUM(R338:R344)/SUM(V338:V344)</f>
        <v>0.20316863281472616</v>
      </c>
      <c r="V344">
        <f t="shared" ref="V344" si="3054">B344-B343</f>
        <v>4313</v>
      </c>
      <c r="W344">
        <f t="shared" ref="W344" si="3055">C344-D344-E344</f>
        <v>17119</v>
      </c>
      <c r="X344" s="3">
        <f t="shared" ref="X344" si="3056">F344/W344</f>
        <v>1.3260120334131667E-2</v>
      </c>
      <c r="Y344">
        <f t="shared" ref="Y344" si="305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033"/>
        <v>117</v>
      </c>
      <c r="AJ344">
        <f t="shared" si="3034"/>
        <v>45</v>
      </c>
      <c r="AK344">
        <f t="shared" si="3035"/>
        <v>555</v>
      </c>
      <c r="AL344">
        <v>0</v>
      </c>
      <c r="AM344">
        <v>0</v>
      </c>
      <c r="AN344">
        <v>5</v>
      </c>
      <c r="AS344">
        <f t="shared" ref="AS344" si="3058">BM344-BM343</f>
        <v>22802</v>
      </c>
      <c r="AT344">
        <f t="shared" si="2749"/>
        <v>877</v>
      </c>
      <c r="AU344">
        <f t="shared" ref="AU344" si="3059">AT344/AS344</f>
        <v>3.8461538461538464E-2</v>
      </c>
      <c r="AV344">
        <f t="shared" ref="AV344" si="3060">BU344-BU343</f>
        <v>223</v>
      </c>
      <c r="AW344">
        <f t="shared" si="2698"/>
        <v>6</v>
      </c>
      <c r="AX344">
        <f t="shared" ref="AX344" si="3061">CK344-CK343</f>
        <v>742</v>
      </c>
      <c r="AY344">
        <f t="shared" si="2700"/>
        <v>20</v>
      </c>
      <c r="AZ344">
        <f t="shared" ref="AZ344" si="3062">CC344-CC343</f>
        <v>104</v>
      </c>
      <c r="BA344">
        <f t="shared" si="2702"/>
        <v>-2</v>
      </c>
      <c r="BB344">
        <f t="shared" ref="BB344" si="3063">AW344/AV344</f>
        <v>2.6905829596412557E-2</v>
      </c>
      <c r="BC344">
        <f t="shared" ref="BC344" si="3064">AY344/AX344</f>
        <v>2.6954177897574125E-2</v>
      </c>
      <c r="BD344">
        <f t="shared" si="1929"/>
        <v>-1.9230769230769232E-2</v>
      </c>
      <c r="BE344">
        <f t="shared" ref="BE344" si="3065">SUM(AT338:AT344)/SUM(AS338:AS344)</f>
        <v>4.1248943739111386E-2</v>
      </c>
      <c r="BF344">
        <f t="shared" ref="BF344" si="3066">SUM(AT331:AT344)/SUM(AS331:AS344)</f>
        <v>4.0510403494654561E-2</v>
      </c>
      <c r="BG344">
        <f t="shared" ref="BG344" si="3067">SUM(AW338:AW344)/SUM(AV338:AV344)</f>
        <v>2.2629310344827586E-2</v>
      </c>
      <c r="BH344">
        <f t="shared" ref="BH344" si="3068">SUM(AY338:AY344)/SUM(AX338:AX344)</f>
        <v>2.284914898577757E-2</v>
      </c>
      <c r="BI344">
        <f t="shared" ref="BI344" si="3069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2990"/>
        <v>1542779</v>
      </c>
      <c r="BR344" s="20">
        <v>277778</v>
      </c>
      <c r="BS344" s="20">
        <v>55595</v>
      </c>
      <c r="BT344" s="21">
        <f t="shared" si="2991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2992"/>
        <v>11329</v>
      </c>
      <c r="BZ344" s="20">
        <v>2040</v>
      </c>
      <c r="CA344" s="20">
        <v>592</v>
      </c>
      <c r="CB344" s="21">
        <f t="shared" si="2993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2994"/>
        <v>6589</v>
      </c>
      <c r="CH344" s="20">
        <v>1135</v>
      </c>
      <c r="CI344" s="20">
        <v>437</v>
      </c>
      <c r="CJ344" s="21">
        <f t="shared" si="2995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2996"/>
        <v>65725</v>
      </c>
      <c r="CP344" s="20">
        <v>14041</v>
      </c>
      <c r="CQ344" s="20">
        <v>757</v>
      </c>
      <c r="CR344" s="21">
        <f t="shared" si="2997"/>
        <v>14798</v>
      </c>
    </row>
    <row r="345" spans="1:96" x14ac:dyDescent="0.35">
      <c r="A345" s="14">
        <f t="shared" si="2761"/>
        <v>44251</v>
      </c>
      <c r="B345" s="9">
        <f t="shared" si="2963"/>
        <v>1546415</v>
      </c>
      <c r="C345">
        <f t="shared" si="296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070">-(J345-J344)+L345</f>
        <v>13</v>
      </c>
      <c r="N345" s="7">
        <f t="shared" si="2999"/>
        <v>1212309</v>
      </c>
      <c r="O345" s="4">
        <f t="shared" ref="O345" si="3071">C345/B345</f>
        <v>0.21605196535212087</v>
      </c>
      <c r="R345">
        <f t="shared" ref="R345" si="3072">C345-C344</f>
        <v>733</v>
      </c>
      <c r="S345">
        <f t="shared" ref="S345" si="3073">N345-N344</f>
        <v>2903</v>
      </c>
      <c r="T345" s="8">
        <f t="shared" ref="T345" si="3074">R345/V345</f>
        <v>0.20159515951595158</v>
      </c>
      <c r="U345" s="8">
        <f t="shared" ref="U345" si="3075">SUM(R339:R345)/SUM(V339:V345)</f>
        <v>0.20681894902666817</v>
      </c>
      <c r="V345">
        <f t="shared" ref="V345" si="3076">B345-B344</f>
        <v>3636</v>
      </c>
      <c r="W345">
        <f t="shared" ref="W345" si="3077">C345-D345-E345</f>
        <v>17015</v>
      </c>
      <c r="X345" s="3">
        <f t="shared" ref="X345" si="3078">F345/W345</f>
        <v>1.3693799588598296E-2</v>
      </c>
      <c r="Y345">
        <f t="shared" ref="Y345:Y350" si="3079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033"/>
        <v>120</v>
      </c>
      <c r="AJ345">
        <f t="shared" si="3034"/>
        <v>45</v>
      </c>
      <c r="AK345">
        <f t="shared" si="3035"/>
        <v>543</v>
      </c>
      <c r="AL345">
        <v>0</v>
      </c>
      <c r="AM345">
        <v>0</v>
      </c>
      <c r="AN345">
        <v>8</v>
      </c>
      <c r="AS345">
        <f t="shared" ref="AS345" si="3080">BM345-BM344</f>
        <v>18995</v>
      </c>
      <c r="AT345">
        <f t="shared" ref="AT345" si="3081">BN345-BN344</f>
        <v>800</v>
      </c>
      <c r="AU345">
        <f t="shared" ref="AU345" si="3082">AT345/AS345</f>
        <v>4.2116346406949196E-2</v>
      </c>
      <c r="AV345">
        <f t="shared" ref="AV345" si="3083">BU345-BU344</f>
        <v>198</v>
      </c>
      <c r="AW345">
        <f t="shared" ref="AW345" si="3084">BV345-BV344</f>
        <v>10</v>
      </c>
      <c r="AX345">
        <f t="shared" ref="AX345" si="3085">CK345-CK344</f>
        <v>-180493</v>
      </c>
      <c r="AY345">
        <f t="shared" ref="AY345" si="3086">CL345-CL344</f>
        <v>21</v>
      </c>
      <c r="AZ345">
        <f t="shared" ref="AZ345" si="3087">CC345-CC344</f>
        <v>175</v>
      </c>
      <c r="BA345">
        <f t="shared" ref="BA345" si="3088">CD345-CD344</f>
        <v>1</v>
      </c>
      <c r="BB345">
        <f t="shared" ref="BB345" si="3089">AW345/AV345</f>
        <v>5.0505050505050504E-2</v>
      </c>
      <c r="BC345">
        <f t="shared" ref="BC345" si="3090">AY345/AX345</f>
        <v>-1.1634800241560614E-4</v>
      </c>
      <c r="BD345">
        <f t="shared" si="1929"/>
        <v>5.7142857142857143E-3</v>
      </c>
      <c r="BE345">
        <f t="shared" ref="BE345" si="3091">SUM(AT339:AT345)/SUM(AS339:AS345)</f>
        <v>4.1920881716197601E-2</v>
      </c>
      <c r="BF345">
        <f t="shared" ref="BF345" si="3092">SUM(AT332:AT345)/SUM(AS332:AS345)</f>
        <v>3.9157684556933942E-2</v>
      </c>
      <c r="BG345">
        <f t="shared" ref="BG345" si="3093">SUM(AW339:AW345)/SUM(AV339:AV345)</f>
        <v>2.5263157894736842E-2</v>
      </c>
      <c r="BH345">
        <f t="shared" ref="BH345" si="3094">SUM(AY339:AY345)/SUM(AX339:AX345)</f>
        <v>-5.697780686215884E-4</v>
      </c>
      <c r="BI345">
        <f t="shared" ref="BI345" si="3095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2990"/>
        <v>1546415</v>
      </c>
      <c r="BR345" s="20">
        <v>278335</v>
      </c>
      <c r="BS345" s="20">
        <v>55771</v>
      </c>
      <c r="BT345" s="21">
        <f t="shared" si="2991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2992"/>
        <v>11358</v>
      </c>
      <c r="BZ345" s="20">
        <v>2043</v>
      </c>
      <c r="CA345" s="20">
        <v>594</v>
      </c>
      <c r="CB345" s="21">
        <f t="shared" si="2993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2994"/>
        <v>6597</v>
      </c>
      <c r="CH345" s="20">
        <v>1135</v>
      </c>
      <c r="CI345" s="20">
        <v>437</v>
      </c>
      <c r="CJ345" s="21">
        <f t="shared" si="2995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2996"/>
        <v>65862</v>
      </c>
      <c r="CP345" s="20">
        <v>14059</v>
      </c>
      <c r="CQ345" s="20">
        <v>758</v>
      </c>
      <c r="CR345" s="21">
        <f t="shared" si="2997"/>
        <v>14817</v>
      </c>
    </row>
    <row r="346" spans="1:96" x14ac:dyDescent="0.35">
      <c r="A346" s="14">
        <f t="shared" si="2761"/>
        <v>44252</v>
      </c>
      <c r="B346" s="9">
        <f t="shared" si="2963"/>
        <v>1550023</v>
      </c>
      <c r="C346">
        <f t="shared" si="296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096">-(J346-J345)+L346</f>
        <v>11</v>
      </c>
      <c r="N346" s="7">
        <f t="shared" si="2999"/>
        <v>1215264</v>
      </c>
      <c r="O346" s="4">
        <f t="shared" ref="O346" si="3097">C346/B346</f>
        <v>0.21597034366586818</v>
      </c>
      <c r="R346">
        <f t="shared" ref="R346" si="3098">C346-C345</f>
        <v>653</v>
      </c>
      <c r="S346">
        <f t="shared" ref="S346" si="3099">N346-N345</f>
        <v>2955</v>
      </c>
      <c r="T346" s="8">
        <f t="shared" ref="T346" si="3100">R346/V346</f>
        <v>0.18098669623059868</v>
      </c>
      <c r="U346" s="8">
        <f t="shared" ref="U346" si="3101">SUM(R340:R346)/SUM(V340:V346)</f>
        <v>0.20202952029520296</v>
      </c>
      <c r="V346">
        <f t="shared" ref="V346" si="3102">B346-B345</f>
        <v>3608</v>
      </c>
      <c r="W346">
        <f t="shared" ref="W346" si="3103">C346-D346-E346</f>
        <v>16502</v>
      </c>
      <c r="X346" s="3">
        <f t="shared" ref="X346" si="3104">F346/W346</f>
        <v>1.3755908374742455E-2</v>
      </c>
      <c r="Y346">
        <f t="shared" si="3079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05">Z346-AC346-AF346</f>
        <v>115</v>
      </c>
      <c r="AJ346">
        <f t="shared" ref="AJ346" si="3106">AA346-AD346-AG346</f>
        <v>44</v>
      </c>
      <c r="AK346">
        <f t="shared" ref="AK346" si="3107">AB346-AE346-AH346</f>
        <v>524</v>
      </c>
      <c r="AL346">
        <v>2</v>
      </c>
      <c r="AM346">
        <v>2</v>
      </c>
      <c r="AN346">
        <v>16</v>
      </c>
      <c r="AS346">
        <f t="shared" ref="AS346" si="3108">BM346-BM345</f>
        <v>17644</v>
      </c>
      <c r="AT346">
        <f t="shared" ref="AT346" si="3109">BN346-BN345</f>
        <v>690</v>
      </c>
      <c r="AU346">
        <f t="shared" ref="AU346" si="3110">AT346/AS346</f>
        <v>3.9106778508274764E-2</v>
      </c>
      <c r="AV346">
        <f t="shared" ref="AV346" si="3111">BU346-BU345</f>
        <v>131</v>
      </c>
      <c r="AW346">
        <f t="shared" ref="AW346" si="3112">BV346-BV345</f>
        <v>0</v>
      </c>
      <c r="AX346">
        <f t="shared" ref="AX346" si="3113">CK346-CK345</f>
        <v>0</v>
      </c>
      <c r="AY346">
        <f t="shared" ref="AY346" si="3114">CL346-CL345</f>
        <v>27</v>
      </c>
      <c r="AZ346">
        <f t="shared" ref="AZ346" si="3115">CC346-CC345</f>
        <v>96</v>
      </c>
      <c r="BA346">
        <f t="shared" ref="BA346" si="3116">CD346-CD345</f>
        <v>5</v>
      </c>
      <c r="BB346">
        <f t="shared" ref="BB346" si="3117">AW346/AV346</f>
        <v>0</v>
      </c>
      <c r="BC346" t="e">
        <f t="shared" ref="BC346" si="3118">AY346/AX346</f>
        <v>#DIV/0!</v>
      </c>
      <c r="BD346">
        <f t="shared" si="1929"/>
        <v>5.2083333333333336E-2</v>
      </c>
      <c r="BE346">
        <f t="shared" ref="BE346" si="3119">SUM(AT340:AT346)/SUM(AS340:AS346)</f>
        <v>4.0960237015391796E-2</v>
      </c>
      <c r="BF346">
        <f t="shared" ref="BF346" si="3120">SUM(AT333:AT346)/SUM(AS333:AS346)</f>
        <v>3.8319412101013764E-2</v>
      </c>
      <c r="BG346">
        <f t="shared" ref="BG346" si="3121">SUM(AW340:AW346)/SUM(AV340:AV346)</f>
        <v>1.9165727170236752E-2</v>
      </c>
      <c r="BH346">
        <f t="shared" ref="BH346" si="3122">SUM(AY340:AY346)/SUM(AX340:AX346)</f>
        <v>-6.8015739179314223E-4</v>
      </c>
      <c r="BI346">
        <f t="shared" ref="BI346" si="3123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2990"/>
        <v>1550023</v>
      </c>
      <c r="BR346" s="20">
        <v>278817</v>
      </c>
      <c r="BS346" s="20">
        <v>55942</v>
      </c>
      <c r="BT346" s="21">
        <f t="shared" si="2991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2992"/>
        <v>11391</v>
      </c>
      <c r="BZ346" s="20">
        <v>2046</v>
      </c>
      <c r="CA346" s="20">
        <v>595</v>
      </c>
      <c r="CB346" s="21">
        <f t="shared" si="2993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2994"/>
        <v>6609</v>
      </c>
      <c r="CH346" s="20">
        <v>1137</v>
      </c>
      <c r="CI346" s="20">
        <v>438</v>
      </c>
      <c r="CJ346" s="21">
        <f t="shared" si="2995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2996"/>
        <v>66013</v>
      </c>
      <c r="CP346" s="20">
        <v>14081</v>
      </c>
      <c r="CQ346" s="20">
        <v>757</v>
      </c>
      <c r="CR346" s="21">
        <f t="shared" si="2997"/>
        <v>14838</v>
      </c>
    </row>
    <row r="347" spans="1:96" x14ac:dyDescent="0.35">
      <c r="A347" s="14">
        <f t="shared" si="2761"/>
        <v>44253</v>
      </c>
      <c r="B347" s="9">
        <f t="shared" ref="B347" si="3124">BQ347</f>
        <v>1553027</v>
      </c>
      <c r="C347">
        <f t="shared" ref="C347" si="3125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126">-(J347-J346)+L347</f>
        <v>11</v>
      </c>
      <c r="N347" s="7">
        <f t="shared" si="2999"/>
        <v>1217623</v>
      </c>
      <c r="O347" s="4">
        <f t="shared" ref="O347" si="3127">C347/B347</f>
        <v>0.21596791298541493</v>
      </c>
      <c r="R347">
        <f t="shared" ref="R347" si="3128">C347-C346</f>
        <v>645</v>
      </c>
      <c r="S347">
        <f t="shared" ref="S347" si="3129">N347-N346</f>
        <v>2359</v>
      </c>
      <c r="T347" s="8">
        <f t="shared" ref="T347" si="3130">R347/V347</f>
        <v>0.21471371504660453</v>
      </c>
      <c r="U347" s="8">
        <f t="shared" ref="U347" si="3131">SUM(R341:R347)/SUM(V341:V347)</f>
        <v>0.20270197823406422</v>
      </c>
      <c r="V347">
        <f t="shared" ref="V347" si="3132">B347-B346</f>
        <v>3004</v>
      </c>
      <c r="W347">
        <f t="shared" ref="W347" si="3133">C347-D347-E347</f>
        <v>16189</v>
      </c>
      <c r="X347" s="3">
        <f t="shared" ref="X347" si="3134">F347/W347</f>
        <v>1.2106986225214653E-2</v>
      </c>
      <c r="Y347">
        <f t="shared" si="3079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135">Z347-AC347-AF347</f>
        <v>112</v>
      </c>
      <c r="AJ347">
        <f t="shared" ref="AJ347" si="3136">AA347-AD347-AG347</f>
        <v>43</v>
      </c>
      <c r="AK347">
        <f t="shared" ref="AK347" si="3137">AB347-AE347-AH347</f>
        <v>497</v>
      </c>
      <c r="AL347">
        <v>2</v>
      </c>
      <c r="AM347">
        <v>2</v>
      </c>
      <c r="AN347">
        <v>16</v>
      </c>
      <c r="AS347">
        <f t="shared" ref="AS347" si="3138">BM347-BM346</f>
        <v>16326</v>
      </c>
      <c r="AT347">
        <f t="shared" ref="AT347" si="3139">BN347-BN346</f>
        <v>727</v>
      </c>
      <c r="AU347">
        <f t="shared" ref="AU347" si="3140">AT347/AS347</f>
        <v>4.4530197231410024E-2</v>
      </c>
      <c r="AV347">
        <f t="shared" ref="AV347" si="3141">BU347-BU346</f>
        <v>130</v>
      </c>
      <c r="AW347">
        <f t="shared" ref="AW347" si="3142">BV347-BV346</f>
        <v>7</v>
      </c>
      <c r="AX347">
        <f t="shared" ref="AX347" si="3143">CK347-CK346</f>
        <v>182927</v>
      </c>
      <c r="AY347">
        <f t="shared" ref="AY347" si="3144">CL347-CL346</f>
        <v>22</v>
      </c>
      <c r="AZ347">
        <f t="shared" ref="AZ347" si="3145">CC347-CC346</f>
        <v>76</v>
      </c>
      <c r="BA347">
        <f t="shared" ref="BA347" si="3146">CD347-CD346</f>
        <v>-1</v>
      </c>
      <c r="BB347">
        <f t="shared" ref="BB347" si="3147">AW347/AV347</f>
        <v>5.3846153846153849E-2</v>
      </c>
      <c r="BC347">
        <f t="shared" ref="BC347" si="3148">AY347/AX347</f>
        <v>1.2026655441788254E-4</v>
      </c>
      <c r="BD347">
        <f t="shared" si="1929"/>
        <v>-1.3157894736842105E-2</v>
      </c>
      <c r="BE347">
        <f t="shared" ref="BE347" si="3149">SUM(AT341:AT347)/SUM(AS341:AS347)</f>
        <v>4.2799102666156663E-2</v>
      </c>
      <c r="BF347">
        <f t="shared" ref="BF347" si="3150">SUM(AT334:AT347)/SUM(AS334:AS347)</f>
        <v>3.8603219696969698E-2</v>
      </c>
      <c r="BG347">
        <f t="shared" ref="BG347" si="3151">SUM(AW341:AW347)/SUM(AV341:AV347)</f>
        <v>2.591283863368669E-2</v>
      </c>
      <c r="BH347">
        <f t="shared" ref="BH347" si="3152">SUM(AY341:AY347)/SUM(AX341:AX347)</f>
        <v>2.796725784447476E-2</v>
      </c>
      <c r="BI347">
        <f t="shared" ref="BI347" si="3153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2990"/>
        <v>1553027</v>
      </c>
      <c r="BR347" s="20">
        <v>279296</v>
      </c>
      <c r="BS347" s="20">
        <v>56108</v>
      </c>
      <c r="BT347" s="21">
        <f t="shared" si="2991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2992"/>
        <v>11410</v>
      </c>
      <c r="BZ347" s="20">
        <v>2052</v>
      </c>
      <c r="CA347" s="20">
        <v>596</v>
      </c>
      <c r="CB347" s="21">
        <f t="shared" si="2993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2994"/>
        <v>6617</v>
      </c>
      <c r="CH347" s="20">
        <v>1138</v>
      </c>
      <c r="CI347" s="20">
        <v>438</v>
      </c>
      <c r="CJ347" s="21">
        <f t="shared" si="2995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2996"/>
        <v>66127</v>
      </c>
      <c r="CP347" s="20">
        <v>14097</v>
      </c>
      <c r="CQ347" s="20">
        <v>759</v>
      </c>
      <c r="CR347" s="21">
        <f t="shared" si="2997"/>
        <v>14856</v>
      </c>
    </row>
    <row r="348" spans="1:96" x14ac:dyDescent="0.35">
      <c r="A348" s="14">
        <f t="shared" si="2761"/>
        <v>44254</v>
      </c>
      <c r="B348" s="9">
        <f t="shared" ref="B348" si="3154">BQ348</f>
        <v>1555811</v>
      </c>
      <c r="C348">
        <f t="shared" ref="C348" si="3155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156">-(J348-J347)+L348</f>
        <v>11</v>
      </c>
      <c r="N348" s="7">
        <f t="shared" ref="N348" si="3157">B348-C348</f>
        <v>1219847</v>
      </c>
      <c r="O348" s="4">
        <f t="shared" ref="O348" si="3158">C348/B348</f>
        <v>0.21594139648067792</v>
      </c>
      <c r="R348">
        <f t="shared" ref="R348" si="3159">C348-C347</f>
        <v>560</v>
      </c>
      <c r="S348">
        <f t="shared" ref="S348" si="3160">N348-N347</f>
        <v>2224</v>
      </c>
      <c r="T348" s="8">
        <f t="shared" ref="T348" si="3161">R348/V348</f>
        <v>0.20114942528735633</v>
      </c>
      <c r="U348" s="8">
        <f t="shared" ref="U348" si="3162">SUM(R342:R348)/SUM(V342:V348)</f>
        <v>0.19588643663869029</v>
      </c>
      <c r="V348">
        <f t="shared" ref="V348" si="3163">B348-B347</f>
        <v>2784</v>
      </c>
      <c r="W348">
        <f t="shared" ref="W348" si="3164">C348-D348-E348</f>
        <v>15748</v>
      </c>
      <c r="X348" s="3">
        <f t="shared" ref="X348" si="3165">F348/W348</f>
        <v>1.1493522987045974E-2</v>
      </c>
      <c r="Y348">
        <f t="shared" si="3079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166">Z348-AC348-AF348</f>
        <v>110</v>
      </c>
      <c r="AJ348">
        <f t="shared" ref="AJ348" si="3167">AA348-AD348-AG348</f>
        <v>41</v>
      </c>
      <c r="AK348">
        <f t="shared" ref="AK348" si="3168">AB348-AE348-AH348</f>
        <v>471</v>
      </c>
      <c r="AL348">
        <v>3</v>
      </c>
      <c r="AM348">
        <v>3</v>
      </c>
      <c r="AN348">
        <v>11</v>
      </c>
      <c r="AS348">
        <f t="shared" ref="AS348" si="3169">BM348-BM347</f>
        <v>13988</v>
      </c>
      <c r="AT348">
        <f t="shared" ref="AT348" si="3170">BN348-BN347</f>
        <v>586</v>
      </c>
      <c r="AU348">
        <f t="shared" ref="AU348" si="3171">AT348/AS348</f>
        <v>4.1893051186731485E-2</v>
      </c>
      <c r="AV348">
        <f t="shared" ref="AV348" si="3172">BU348-BU347</f>
        <v>388</v>
      </c>
      <c r="AW348">
        <f t="shared" ref="AW348" si="3173">BV348-BV347</f>
        <v>14</v>
      </c>
      <c r="AX348">
        <f t="shared" ref="AX348" si="3174">CK348-CK347</f>
        <v>500</v>
      </c>
      <c r="AY348">
        <f t="shared" ref="AY348" si="3175">CL348-CL347</f>
        <v>6</v>
      </c>
      <c r="AZ348">
        <f t="shared" ref="AZ348" si="3176">CC348-CC347</f>
        <v>135</v>
      </c>
      <c r="BA348">
        <f t="shared" ref="BA348" si="3177">CD348-CD347</f>
        <v>3</v>
      </c>
      <c r="BB348">
        <f t="shared" ref="BB348" si="3178">AW348/AV348</f>
        <v>3.608247422680412E-2</v>
      </c>
      <c r="BC348">
        <f t="shared" ref="BC348" si="3179">AY348/AX348</f>
        <v>1.2E-2</v>
      </c>
      <c r="BD348">
        <f t="shared" si="1929"/>
        <v>2.2222222222222223E-2</v>
      </c>
      <c r="BE348">
        <f t="shared" ref="BE348" si="3180">SUM(AT342:AT348)/SUM(AS342:AS348)</f>
        <v>4.2807810766247366E-2</v>
      </c>
      <c r="BF348">
        <f t="shared" ref="BF348" si="3181">SUM(AT335:AT348)/SUM(AS335:AS348)</f>
        <v>3.840652848799108E-2</v>
      </c>
      <c r="BG348">
        <f t="shared" ref="BG348" si="3182">SUM(AW342:AW348)/SUM(AV342:AV348)</f>
        <v>3.1971580817051509E-2</v>
      </c>
      <c r="BH348">
        <f t="shared" ref="BH348" si="3183">SUM(AY342:AY348)/SUM(AX342:AX348)</f>
        <v>2.5900635742877324E-2</v>
      </c>
      <c r="BI348">
        <f t="shared" ref="BI348" si="3184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2990"/>
        <v>1555811</v>
      </c>
      <c r="BR348" s="20">
        <v>279731</v>
      </c>
      <c r="BS348" s="20">
        <v>56233</v>
      </c>
      <c r="BT348" s="21">
        <f t="shared" si="2991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2992"/>
        <v>11443</v>
      </c>
      <c r="BZ348" s="20">
        <v>2062</v>
      </c>
      <c r="CA348" s="20">
        <v>600</v>
      </c>
      <c r="CB348" s="21">
        <f t="shared" si="2993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2994"/>
        <v>6625</v>
      </c>
      <c r="CH348" s="20">
        <v>1138</v>
      </c>
      <c r="CI348" s="20">
        <v>438</v>
      </c>
      <c r="CJ348" s="21">
        <f t="shared" si="2995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2996"/>
        <v>66209</v>
      </c>
      <c r="CP348" s="20">
        <v>14105</v>
      </c>
      <c r="CQ348" s="20">
        <v>758</v>
      </c>
      <c r="CR348" s="21">
        <f t="shared" si="2997"/>
        <v>14863</v>
      </c>
    </row>
    <row r="349" spans="1:96" x14ac:dyDescent="0.35">
      <c r="A349" s="14">
        <f t="shared" si="2761"/>
        <v>44255</v>
      </c>
      <c r="B349" s="9">
        <f t="shared" ref="B349" si="3185">BQ349</f>
        <v>1557901</v>
      </c>
      <c r="C349">
        <f t="shared" ref="C349" si="3186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187">-(J349-J348)+L349</f>
        <v>5</v>
      </c>
      <c r="N349" s="7">
        <f t="shared" ref="N349" si="3188">B349-C349</f>
        <v>1221591</v>
      </c>
      <c r="O349" s="4">
        <f t="shared" ref="O349" si="3189">C349/B349</f>
        <v>0.21587379429116485</v>
      </c>
      <c r="R349">
        <f t="shared" ref="R349" si="3190">C349-C348</f>
        <v>346</v>
      </c>
      <c r="S349">
        <f t="shared" ref="S349" si="3191">N349-N348</f>
        <v>1744</v>
      </c>
      <c r="T349" s="8">
        <f t="shared" ref="T349" si="3192">R349/V349</f>
        <v>0.16555023923444975</v>
      </c>
      <c r="U349" s="8">
        <f t="shared" ref="U349" si="3193">SUM(R343:R349)/SUM(V343:V349)</f>
        <v>0.19223051196295343</v>
      </c>
      <c r="V349">
        <f t="shared" ref="V349" si="3194">B349-B348</f>
        <v>2090</v>
      </c>
      <c r="W349">
        <f t="shared" ref="W349" si="3195">C349-D349-E349</f>
        <v>15707</v>
      </c>
      <c r="X349" s="3">
        <f t="shared" ref="X349" si="3196">F349/W349</f>
        <v>1.2478512765009232E-2</v>
      </c>
      <c r="Y349">
        <f t="shared" si="3079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197">Z349-AC349-AF349</f>
        <v>120</v>
      </c>
      <c r="AJ349">
        <f t="shared" ref="AJ349" si="3198">AA349-AD349-AG349</f>
        <v>41</v>
      </c>
      <c r="AK349">
        <f t="shared" ref="AK349" si="3199">AB349-AE349-AH349</f>
        <v>474</v>
      </c>
      <c r="AL349">
        <v>4</v>
      </c>
      <c r="AM349">
        <v>4</v>
      </c>
      <c r="AN349">
        <v>14</v>
      </c>
      <c r="AS349">
        <f t="shared" ref="AS349" si="3200">BM349-BM348</f>
        <v>6630</v>
      </c>
      <c r="AT349">
        <f t="shared" ref="AT349" si="3201">BN349-BN348</f>
        <v>390</v>
      </c>
      <c r="AU349">
        <f t="shared" ref="AU349" si="3202">AT349/AS349</f>
        <v>5.8823529411764705E-2</v>
      </c>
      <c r="AV349">
        <f t="shared" ref="AV349" si="3203">BU349-BU348</f>
        <v>41</v>
      </c>
      <c r="AW349">
        <f t="shared" ref="AW349" si="3204">BV349-BV348</f>
        <v>7</v>
      </c>
      <c r="AX349">
        <f t="shared" ref="AX349" si="3205">CK349-CK348</f>
        <v>280</v>
      </c>
      <c r="AY349">
        <f t="shared" ref="AY349" si="3206">CL349-CL348</f>
        <v>7</v>
      </c>
      <c r="AZ349">
        <f t="shared" ref="AZ349" si="3207">CC349-CC348</f>
        <v>60</v>
      </c>
      <c r="BA349">
        <f t="shared" ref="BA349" si="3208">CD349-CD348</f>
        <v>2</v>
      </c>
      <c r="BB349">
        <f t="shared" ref="BB349" si="3209">AW349/AV349</f>
        <v>0.17073170731707318</v>
      </c>
      <c r="BC349">
        <f t="shared" ref="BC349" si="3210">AY349/AX349</f>
        <v>2.5000000000000001E-2</v>
      </c>
      <c r="BD349">
        <f t="shared" si="1929"/>
        <v>3.3333333333333333E-2</v>
      </c>
      <c r="BE349">
        <f t="shared" ref="BE349" si="3211">SUM(AT343:AT349)/SUM(AS343:AS349)</f>
        <v>4.2226487523992322E-2</v>
      </c>
      <c r="BF349">
        <f t="shared" ref="BF349" si="3212">SUM(AT336:AT349)/SUM(AS336:AS349)</f>
        <v>3.7838070258416824E-2</v>
      </c>
      <c r="BG349">
        <f t="shared" ref="BG349" si="3213">SUM(AW343:AW349)/SUM(AV343:AV349)</f>
        <v>3.7785588752196834E-2</v>
      </c>
      <c r="BH349">
        <f t="shared" ref="BH349" si="3214">SUM(AY343:AY349)/SUM(AX343:AX349)</f>
        <v>2.5114706592610482E-2</v>
      </c>
      <c r="BI349">
        <f t="shared" ref="BI349" si="3215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2990"/>
        <v>1557901</v>
      </c>
      <c r="BR349" s="20">
        <v>280019</v>
      </c>
      <c r="BS349" s="20">
        <v>56291</v>
      </c>
      <c r="BT349" s="21">
        <f t="shared" si="2991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2992"/>
        <v>11457</v>
      </c>
      <c r="BZ349" s="20">
        <v>2066</v>
      </c>
      <c r="CA349" s="20">
        <v>600</v>
      </c>
      <c r="CB349" s="21">
        <f t="shared" si="2993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2994"/>
        <v>6634</v>
      </c>
      <c r="CH349" s="20">
        <v>1140</v>
      </c>
      <c r="CI349" s="20">
        <v>438</v>
      </c>
      <c r="CJ349" s="21">
        <f t="shared" si="2995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2996"/>
        <v>66277</v>
      </c>
      <c r="CP349" s="20">
        <v>14114</v>
      </c>
      <c r="CQ349" s="20">
        <v>759</v>
      </c>
      <c r="CR349" s="21">
        <f t="shared" si="2997"/>
        <v>14873</v>
      </c>
    </row>
    <row r="350" spans="1:96" x14ac:dyDescent="0.35">
      <c r="A350" s="14">
        <f t="shared" si="2761"/>
        <v>44256</v>
      </c>
      <c r="B350" s="9">
        <f t="shared" ref="B350" si="3216">BQ350</f>
        <v>1559180</v>
      </c>
      <c r="C350">
        <f t="shared" ref="C350" si="3217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18">-(J350-J349)+L350</f>
        <v>7</v>
      </c>
      <c r="N350" s="7">
        <f t="shared" ref="N350" si="3219">B350-C350</f>
        <v>1222676</v>
      </c>
      <c r="O350" s="4">
        <f t="shared" ref="O350" si="3220">C350/B350</f>
        <v>0.2158211367513693</v>
      </c>
      <c r="R350">
        <f t="shared" ref="R350" si="3221">C350-C349</f>
        <v>194</v>
      </c>
      <c r="S350">
        <f t="shared" ref="S350" si="3222">N350-N349</f>
        <v>1085</v>
      </c>
      <c r="T350" s="8">
        <f t="shared" ref="T350" si="3223">R350/V350</f>
        <v>0.15168100078186084</v>
      </c>
      <c r="U350" s="8">
        <f t="shared" ref="U350" si="3224">SUM(R344:R350)/SUM(V344:V350)</f>
        <v>0.18972675485179105</v>
      </c>
      <c r="V350">
        <f t="shared" ref="V350" si="3225">B350-B349</f>
        <v>1279</v>
      </c>
      <c r="W350">
        <f t="shared" ref="W350" si="3226">C350-D350-E350</f>
        <v>15588</v>
      </c>
      <c r="X350" s="3">
        <f t="shared" ref="X350" si="3227">F350/W350</f>
        <v>1.2637926610212985E-2</v>
      </c>
      <c r="Y350">
        <f t="shared" si="3079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228">Z350-AC350-AF350</f>
        <v>120</v>
      </c>
      <c r="AJ350">
        <f t="shared" ref="AJ350" si="3229">AA350-AD350-AG350</f>
        <v>43</v>
      </c>
      <c r="AK350">
        <f t="shared" ref="AK350" si="3230">AB350-AE350-AH350</f>
        <v>477</v>
      </c>
      <c r="AL350">
        <v>4</v>
      </c>
      <c r="AM350">
        <v>4</v>
      </c>
      <c r="AN350">
        <v>15</v>
      </c>
      <c r="AS350">
        <f t="shared" ref="AS350" si="3231">BM350-BM349</f>
        <v>4734</v>
      </c>
      <c r="AT350">
        <f t="shared" ref="AT350" si="3232">BN350-BN349</f>
        <v>203</v>
      </c>
      <c r="AU350">
        <f t="shared" ref="AU350" si="3233">AT350/AS350</f>
        <v>4.2881284326151244E-2</v>
      </c>
      <c r="AV350">
        <f t="shared" ref="AV350" si="3234">BU350-BU349</f>
        <v>36</v>
      </c>
      <c r="AW350">
        <f t="shared" ref="AW350" si="3235">BV350-BV349</f>
        <v>0</v>
      </c>
      <c r="AX350">
        <f t="shared" ref="AX350" si="3236">CK350-CK349</f>
        <v>255</v>
      </c>
      <c r="AY350">
        <f t="shared" ref="AY350" si="3237">CL350-CL349</f>
        <v>12</v>
      </c>
      <c r="AZ350">
        <f t="shared" ref="AZ350" si="3238">CC350-CC349</f>
        <v>27</v>
      </c>
      <c r="BA350">
        <f t="shared" ref="BA350" si="3239">CD350-CD349</f>
        <v>1</v>
      </c>
      <c r="BB350">
        <f t="shared" ref="BB350" si="3240">AW350/AV350</f>
        <v>0</v>
      </c>
      <c r="BC350">
        <f t="shared" ref="BC350" si="3241">AY350/AX350</f>
        <v>4.7058823529411764E-2</v>
      </c>
      <c r="BD350">
        <f t="shared" si="1929"/>
        <v>3.7037037037037035E-2</v>
      </c>
      <c r="BE350">
        <f t="shared" ref="BE350" si="3242">SUM(AT344:AT350)/SUM(AS344:AS350)</f>
        <v>4.2257142574590331E-2</v>
      </c>
      <c r="BF350">
        <f t="shared" ref="BF350" si="3243">SUM(AT337:AT350)/SUM(AS337:AS350)</f>
        <v>3.7776112206462945E-2</v>
      </c>
      <c r="BG350">
        <f t="shared" ref="BG350" si="3244">SUM(AW344:AW350)/SUM(AV344:AV350)</f>
        <v>3.8360941586748042E-2</v>
      </c>
      <c r="BH350">
        <f t="shared" ref="BH350" si="3245">SUM(AY344:AY350)/SUM(AX344:AX350)</f>
        <v>2.7309427689384946E-2</v>
      </c>
      <c r="BI350">
        <f t="shared" ref="BI350" si="324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2990"/>
        <v>1559180</v>
      </c>
      <c r="BR350" s="20">
        <v>280195</v>
      </c>
      <c r="BS350" s="20">
        <v>56309</v>
      </c>
      <c r="BT350" s="21">
        <f t="shared" si="2991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2992"/>
        <v>11464</v>
      </c>
      <c r="BZ350" s="20">
        <v>2070</v>
      </c>
      <c r="CA350" s="20">
        <v>600</v>
      </c>
      <c r="CB350" s="21">
        <f t="shared" si="2993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2994"/>
        <v>6642</v>
      </c>
      <c r="CH350" s="20">
        <v>1141</v>
      </c>
      <c r="CI350" s="20">
        <v>438</v>
      </c>
      <c r="CJ350" s="21">
        <f t="shared" si="2995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2996"/>
        <v>66334</v>
      </c>
      <c r="CP350" s="20">
        <v>14119</v>
      </c>
      <c r="CQ350" s="20">
        <v>759</v>
      </c>
      <c r="CR350" s="21">
        <f t="shared" si="2997"/>
        <v>14878</v>
      </c>
    </row>
    <row r="351" spans="1:96" x14ac:dyDescent="0.35">
      <c r="A351" s="14">
        <f t="shared" si="2761"/>
        <v>44257</v>
      </c>
      <c r="B351" s="9">
        <f t="shared" ref="B351" si="3247">BQ351</f>
        <v>1561859</v>
      </c>
      <c r="C351">
        <f t="shared" ref="C351" si="324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249">-(J351-J350)+L351</f>
        <v>4</v>
      </c>
      <c r="N351" s="7">
        <f t="shared" ref="N351" si="3250">B351-C351</f>
        <v>1224893</v>
      </c>
      <c r="O351" s="4">
        <f t="shared" ref="O351" si="3251">C351/B351</f>
        <v>0.21574674794587731</v>
      </c>
      <c r="R351">
        <f t="shared" ref="R351" si="3252">C351-C350</f>
        <v>462</v>
      </c>
      <c r="S351">
        <f t="shared" ref="S351" si="3253">N351-N350</f>
        <v>2217</v>
      </c>
      <c r="T351" s="8">
        <f t="shared" ref="T351" si="3254">R351/V351</f>
        <v>0.17245240761478164</v>
      </c>
      <c r="U351" s="8">
        <f t="shared" ref="U351" si="3255">SUM(R345:R351)/SUM(V345:V351)</f>
        <v>0.18831236897274634</v>
      </c>
      <c r="V351">
        <f t="shared" ref="V351" si="3256">B351-B350</f>
        <v>2679</v>
      </c>
      <c r="W351">
        <f t="shared" ref="W351" si="3257">C351-D351-E351</f>
        <v>14652</v>
      </c>
      <c r="X351" s="3">
        <f t="shared" ref="X351" si="3258">F351/W351</f>
        <v>1.4264264264264264E-2</v>
      </c>
      <c r="Y351">
        <f t="shared" ref="Y351" si="325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260">AA351-AD351-AG351</f>
        <v>37</v>
      </c>
      <c r="AK351">
        <f t="shared" ref="AK351" si="3261">AB351-AE351-AH351</f>
        <v>429</v>
      </c>
      <c r="AL351">
        <v>6</v>
      </c>
      <c r="AM351">
        <v>6</v>
      </c>
      <c r="AN351">
        <v>19</v>
      </c>
      <c r="AS351">
        <f t="shared" ref="AS351" si="3262">BM351-BM350</f>
        <v>14602</v>
      </c>
      <c r="AT351">
        <f t="shared" ref="AT351" si="3263">BN351-BN350</f>
        <v>522</v>
      </c>
      <c r="AU351">
        <f t="shared" ref="AU351" si="3264">AT351/AS351</f>
        <v>3.5748527598959044E-2</v>
      </c>
      <c r="AV351">
        <f t="shared" ref="AV351" si="3265">BU351-BU350</f>
        <v>239</v>
      </c>
      <c r="AW351">
        <f t="shared" ref="AW351" si="3266">BV351-BV350</f>
        <v>9</v>
      </c>
      <c r="AX351">
        <f t="shared" ref="AX351" si="3267">CK351-CK350</f>
        <v>811</v>
      </c>
      <c r="AY351">
        <f t="shared" ref="AY351" si="3268">CL351-CL350</f>
        <v>11</v>
      </c>
      <c r="AZ351">
        <f t="shared" ref="AZ351" si="3269">CC351-CC350</f>
        <v>69</v>
      </c>
      <c r="BA351">
        <f t="shared" ref="BA351" si="3270">CD351-CD350</f>
        <v>4</v>
      </c>
      <c r="BB351">
        <f t="shared" ref="BB351" si="3271">AW351/AV351</f>
        <v>3.7656903765690378E-2</v>
      </c>
      <c r="BC351">
        <f t="shared" ref="BC351" si="3272">AY351/AX351</f>
        <v>1.3563501849568433E-2</v>
      </c>
      <c r="BD351">
        <f t="shared" si="1929"/>
        <v>5.7971014492753624E-2</v>
      </c>
      <c r="BE351">
        <f t="shared" ref="BE351" si="3273">SUM(AT345:AT351)/SUM(AS345:AS351)</f>
        <v>4.2165757272463113E-2</v>
      </c>
      <c r="BF351">
        <f t="shared" ref="BF351" si="3274">SUM(AT338:AT351)/SUM(AS338:AS351)</f>
        <v>4.1700216129168965E-2</v>
      </c>
      <c r="BG351">
        <f t="shared" ref="BG351" si="3275">SUM(AW345:AW351)/SUM(AV345:AV351)</f>
        <v>4.0412725709372314E-2</v>
      </c>
      <c r="BH351">
        <f t="shared" ref="BH351" si="3276">SUM(AY345:AY351)/SUM(AX345:AX351)</f>
        <v>2.4766355140186914E-2</v>
      </c>
      <c r="BI351">
        <f t="shared" ref="BI351" si="3277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2990"/>
        <v>1561859</v>
      </c>
      <c r="BR351" s="20">
        <v>280467</v>
      </c>
      <c r="BS351" s="20">
        <v>56499</v>
      </c>
      <c r="BT351" s="21">
        <f t="shared" si="2991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2992"/>
        <v>11493</v>
      </c>
      <c r="BZ351" s="20">
        <v>2074</v>
      </c>
      <c r="CA351" s="20">
        <v>601</v>
      </c>
      <c r="CB351" s="21">
        <f t="shared" si="2993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2994"/>
        <v>6650</v>
      </c>
      <c r="CH351" s="20">
        <v>1143</v>
      </c>
      <c r="CI351" s="20">
        <v>440</v>
      </c>
      <c r="CJ351" s="21">
        <f t="shared" si="2995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2996"/>
        <v>66474</v>
      </c>
      <c r="CP351" s="20">
        <v>14134</v>
      </c>
      <c r="CQ351" s="20">
        <v>769</v>
      </c>
      <c r="CR351" s="21">
        <f t="shared" si="2997"/>
        <v>14903</v>
      </c>
    </row>
    <row r="352" spans="1:96" x14ac:dyDescent="0.35">
      <c r="A352" s="14">
        <f t="shared" si="2761"/>
        <v>44258</v>
      </c>
      <c r="B352" s="9">
        <f t="shared" ref="B352" si="3278">BQ352</f>
        <v>1565414</v>
      </c>
      <c r="C352">
        <f t="shared" ref="C352" si="3279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280">-(J352-J351)+L352</f>
        <v>12</v>
      </c>
      <c r="N352" s="7">
        <f t="shared" ref="N352" si="3281">B352-C352</f>
        <v>1227820</v>
      </c>
      <c r="O352" s="4">
        <f t="shared" ref="O352" si="3282">C352/B352</f>
        <v>0.21565796651876118</v>
      </c>
      <c r="R352">
        <f t="shared" ref="R352" si="3283">C352-C351</f>
        <v>628</v>
      </c>
      <c r="S352">
        <f t="shared" ref="S352" si="3284">N352-N351</f>
        <v>2927</v>
      </c>
      <c r="T352" s="8">
        <f t="shared" ref="T352" si="3285">R352/V352</f>
        <v>0.17665260196905766</v>
      </c>
      <c r="U352" s="8">
        <f t="shared" ref="U352" si="3286">SUM(R346:R352)/SUM(V346:V352)</f>
        <v>0.18358860992683826</v>
      </c>
      <c r="V352">
        <f t="shared" ref="V352" si="3287">B352-B351</f>
        <v>3555</v>
      </c>
      <c r="W352">
        <f t="shared" ref="W352" si="3288">C352-D352-E352</f>
        <v>14358</v>
      </c>
      <c r="X352" s="3">
        <f t="shared" ref="X352" si="3289">F352/W352</f>
        <v>1.3302688396712633E-2</v>
      </c>
      <c r="Y352">
        <f t="shared" ref="Y352" si="3290">E352-E351</f>
        <v>26</v>
      </c>
      <c r="Z352">
        <f t="shared" ref="Z352:Z353" si="3291">BZ351+600</f>
        <v>2674</v>
      </c>
      <c r="AA352">
        <f t="shared" ref="AA352:AA353" si="3292">CJ351</f>
        <v>1583</v>
      </c>
      <c r="AB352">
        <f t="shared" ref="AB352:AB353" si="3293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294">Z352-AC352-AF352</f>
        <v>115</v>
      </c>
      <c r="AJ352">
        <f t="shared" ref="AJ352" si="3295">AA352-AD352-AG352</f>
        <v>38</v>
      </c>
      <c r="AK352">
        <f t="shared" ref="AK352" si="3296">AB352-AE352-AH352</f>
        <v>421</v>
      </c>
      <c r="AL352">
        <v>7</v>
      </c>
      <c r="AM352">
        <v>7</v>
      </c>
      <c r="AN352">
        <v>23</v>
      </c>
      <c r="AS352">
        <f t="shared" ref="AS352" si="3297">BM352-BM351</f>
        <v>19392</v>
      </c>
      <c r="AT352">
        <f t="shared" ref="AT352" si="3298">BN352-BN351</f>
        <v>700</v>
      </c>
      <c r="AU352">
        <f t="shared" ref="AU352" si="3299">AT352/AS352</f>
        <v>3.6097359735973597E-2</v>
      </c>
      <c r="AV352">
        <f t="shared" ref="AV352" si="3300">BU352-BU351</f>
        <v>202</v>
      </c>
      <c r="AW352">
        <f t="shared" ref="AW352" si="3301">BV352-BV351</f>
        <v>6</v>
      </c>
      <c r="AX352">
        <f t="shared" ref="AX352" si="3302">CK352-CK351</f>
        <v>766</v>
      </c>
      <c r="AY352">
        <f t="shared" ref="AY352" si="3303">CL352-CL351</f>
        <v>15</v>
      </c>
      <c r="AZ352">
        <f t="shared" ref="AZ352" si="3304">CC352-CC351</f>
        <v>113</v>
      </c>
      <c r="BA352">
        <f t="shared" ref="BA352" si="3305">CD352-CD351</f>
        <v>4</v>
      </c>
      <c r="BB352">
        <f t="shared" ref="BB352" si="3306">AW352/AV352</f>
        <v>2.9702970297029702E-2</v>
      </c>
      <c r="BC352">
        <f t="shared" ref="BC352" si="3307">AY352/AX352</f>
        <v>1.95822454308094E-2</v>
      </c>
      <c r="BD352">
        <f t="shared" si="1929"/>
        <v>3.5398230088495575E-2</v>
      </c>
      <c r="BE352">
        <f t="shared" ref="BE352" si="3308">SUM(AT346:AT352)/SUM(AS346:AS352)</f>
        <v>4.0914741309100264E-2</v>
      </c>
      <c r="BF352">
        <f t="shared" ref="BF352" si="3309">SUM(AT339:AT352)/SUM(AS339:AS352)</f>
        <v>4.1426351689447208E-2</v>
      </c>
      <c r="BG352">
        <f t="shared" ref="BG352" si="3310">SUM(AW346:AW352)/SUM(AV346:AV352)</f>
        <v>3.6846615252784917E-2</v>
      </c>
      <c r="BH352">
        <f t="shared" ref="BH352" si="3311">SUM(AY346:AY352)/SUM(AX346:AX352)</f>
        <v>5.3897024345285894E-4</v>
      </c>
      <c r="BI352">
        <f t="shared" ref="BI352" si="3312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2990"/>
        <v>1565414</v>
      </c>
      <c r="BR352" s="20">
        <v>280943</v>
      </c>
      <c r="BS352" s="20">
        <v>56651</v>
      </c>
      <c r="BT352" s="21">
        <f t="shared" si="2991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2992"/>
        <v>11517</v>
      </c>
      <c r="BZ352" s="20">
        <v>2081</v>
      </c>
      <c r="CA352" s="20">
        <v>603</v>
      </c>
      <c r="CB352" s="21">
        <f t="shared" si="2993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2994"/>
        <v>6660</v>
      </c>
      <c r="CH352" s="20">
        <v>1146</v>
      </c>
      <c r="CI352" s="20">
        <v>440</v>
      </c>
      <c r="CJ352" s="21">
        <f t="shared" si="2995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2996"/>
        <v>66579</v>
      </c>
      <c r="CP352" s="20">
        <v>14144</v>
      </c>
      <c r="CQ352" s="20">
        <v>762</v>
      </c>
      <c r="CR352" s="21">
        <f t="shared" si="2997"/>
        <v>14906</v>
      </c>
    </row>
    <row r="353" spans="1:96" x14ac:dyDescent="0.35">
      <c r="A353" s="14">
        <f t="shared" si="2761"/>
        <v>44259</v>
      </c>
      <c r="B353" s="9">
        <f t="shared" ref="B353" si="3313">BQ353</f>
        <v>1568803</v>
      </c>
      <c r="C353">
        <f t="shared" ref="C353" si="3314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15">-(J353-J352)+L353</f>
        <v>8</v>
      </c>
      <c r="N353" s="7">
        <f t="shared" ref="N353" si="3316">B353-C353</f>
        <v>1230642</v>
      </c>
      <c r="O353" s="4">
        <f t="shared" ref="O353" si="3317">C353/B353</f>
        <v>0.21555351436732337</v>
      </c>
      <c r="R353">
        <f t="shared" ref="R353" si="3318">C353-C352</f>
        <v>567</v>
      </c>
      <c r="S353">
        <f t="shared" ref="S353" si="3319">N353-N352</f>
        <v>2822</v>
      </c>
      <c r="T353" s="8">
        <f t="shared" ref="T353" si="3320">R353/V353</f>
        <v>0.16730598996754203</v>
      </c>
      <c r="U353" s="8">
        <f t="shared" ref="U353" si="3321">SUM(R347:R353)/SUM(V347:V353)</f>
        <v>0.18115015974440896</v>
      </c>
      <c r="V353">
        <f t="shared" ref="V353" si="3322">B353-B352</f>
        <v>3389</v>
      </c>
      <c r="W353">
        <f t="shared" ref="W353" si="3323">C353-D353-E353</f>
        <v>14086</v>
      </c>
      <c r="X353" s="3">
        <f t="shared" ref="X353" si="3324">F353/W353</f>
        <v>1.3062615362771547E-2</v>
      </c>
      <c r="Y353">
        <f t="shared" ref="Y353" si="3325">E353-E352</f>
        <v>3</v>
      </c>
      <c r="Z353">
        <f t="shared" si="3291"/>
        <v>2681</v>
      </c>
      <c r="AA353">
        <f t="shared" si="3292"/>
        <v>1586</v>
      </c>
      <c r="AB353">
        <f t="shared" si="3293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326">Z353-AC353-AF353</f>
        <v>122</v>
      </c>
      <c r="AJ353">
        <f t="shared" ref="AJ353" si="3327">AA353-AD353-AG353</f>
        <v>41</v>
      </c>
      <c r="AK353">
        <f t="shared" ref="AK353" si="3328">AB353-AE353-AH353</f>
        <v>424</v>
      </c>
      <c r="AL353">
        <v>7</v>
      </c>
      <c r="AM353">
        <v>7</v>
      </c>
      <c r="AN353">
        <v>23</v>
      </c>
      <c r="AS353">
        <f t="shared" ref="AS353" si="3329">BM353-BM352</f>
        <v>16963</v>
      </c>
      <c r="AT353">
        <f t="shared" ref="AT353" si="3330">BN353-BN352</f>
        <v>603</v>
      </c>
      <c r="AU353">
        <f t="shared" ref="AU353" si="3331">AT353/AS353</f>
        <v>3.5547957318870484E-2</v>
      </c>
      <c r="AV353">
        <f t="shared" ref="AV353" si="3332">BU353-BU352</f>
        <v>214</v>
      </c>
      <c r="AW353">
        <f t="shared" ref="AW353" si="3333">BV353-BV352</f>
        <v>5</v>
      </c>
      <c r="AX353">
        <f t="shared" ref="AX353" si="3334">CK353-CK352</f>
        <v>870</v>
      </c>
      <c r="AY353">
        <f t="shared" ref="AY353" si="3335">CL353-CL352</f>
        <v>32</v>
      </c>
      <c r="AZ353">
        <f t="shared" ref="AZ353" si="3336">CC353-CC352</f>
        <v>136</v>
      </c>
      <c r="BA353">
        <f t="shared" ref="BA353" si="3337">CD353-CD352</f>
        <v>1</v>
      </c>
      <c r="BB353">
        <f t="shared" ref="BB353" si="3338">AW353/AV353</f>
        <v>2.336448598130841E-2</v>
      </c>
      <c r="BC353">
        <f t="shared" ref="BC353" si="3339">AY353/AX353</f>
        <v>3.6781609195402298E-2</v>
      </c>
      <c r="BD353">
        <f t="shared" si="1929"/>
        <v>7.3529411764705881E-3</v>
      </c>
      <c r="BE353">
        <f t="shared" ref="BE353" si="3340">SUM(AT347:AT353)/SUM(AS347:AS353)</f>
        <v>4.0276353430129003E-2</v>
      </c>
      <c r="BF353">
        <f t="shared" ref="BF353" si="3341">SUM(AT340:AT353)/SUM(AS340:AS353)</f>
        <v>4.062889002792975E-2</v>
      </c>
      <c r="BG353">
        <f t="shared" ref="BG353" si="3342">SUM(AW347:AW353)/SUM(AV347:AV353)</f>
        <v>3.8399999999999997E-2</v>
      </c>
      <c r="BH353">
        <f t="shared" ref="BH353" si="3343">SUM(AY347:AY353)/SUM(AX347:AX353)</f>
        <v>5.6327752415387671E-4</v>
      </c>
      <c r="BI353">
        <f t="shared" ref="BI353" si="3344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2990"/>
        <v>1568803</v>
      </c>
      <c r="BR353" s="20">
        <v>281328</v>
      </c>
      <c r="BS353" s="20">
        <v>56833</v>
      </c>
      <c r="BT353" s="21">
        <f t="shared" si="2991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2992"/>
        <v>11545</v>
      </c>
      <c r="BZ353" s="20">
        <v>2083</v>
      </c>
      <c r="CA353" s="20">
        <v>606</v>
      </c>
      <c r="CB353" s="21">
        <f t="shared" si="2993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2994"/>
        <v>6677</v>
      </c>
      <c r="CH353" s="20">
        <v>1148</v>
      </c>
      <c r="CI353" s="20">
        <v>440</v>
      </c>
      <c r="CJ353" s="21">
        <f t="shared" si="2995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2996"/>
        <v>66686</v>
      </c>
      <c r="CP353" s="20">
        <v>14163</v>
      </c>
      <c r="CQ353" s="20">
        <v>765</v>
      </c>
      <c r="CR353" s="21">
        <f t="shared" si="2997"/>
        <v>14928</v>
      </c>
    </row>
    <row r="354" spans="1:96" x14ac:dyDescent="0.35">
      <c r="A354" s="14">
        <f t="shared" si="2761"/>
        <v>44260</v>
      </c>
      <c r="B354" s="9">
        <f t="shared" ref="B354" si="3345">BQ354</f>
        <v>1572001</v>
      </c>
      <c r="C354">
        <f t="shared" ref="C354" si="3346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347">-(J354-J353)+L354</f>
        <v>9</v>
      </c>
      <c r="N354" s="7">
        <f t="shared" ref="N354" si="3348">B354-C354</f>
        <v>1233330</v>
      </c>
      <c r="O354" s="4">
        <f t="shared" ref="O354" si="3349">C354/B354</f>
        <v>0.21543943038204175</v>
      </c>
      <c r="R354">
        <f t="shared" ref="R354" si="3350">C354-C353</f>
        <v>510</v>
      </c>
      <c r="S354">
        <f t="shared" ref="S354" si="3351">N354-N353</f>
        <v>2688</v>
      </c>
      <c r="T354" s="8">
        <f t="shared" ref="T354" si="3352">R354/V354</f>
        <v>0.15947467166979362</v>
      </c>
      <c r="U354" s="8">
        <f t="shared" ref="U354" si="3353">SUM(R348:R354)/SUM(V348:V354)</f>
        <v>0.17218298724570466</v>
      </c>
      <c r="V354">
        <f t="shared" ref="V354" si="3354">B354-B353</f>
        <v>3198</v>
      </c>
      <c r="W354">
        <f t="shared" ref="W354" si="3355">C354-D354-E354</f>
        <v>14129</v>
      </c>
      <c r="X354" s="3">
        <f t="shared" ref="X354" si="3356">F354/W354</f>
        <v>1.2456649444405124E-2</v>
      </c>
      <c r="Y354">
        <f t="shared" ref="Y354" si="3357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358">Z354-AC354-AF354</f>
        <v>121</v>
      </c>
      <c r="AJ354">
        <f t="shared" ref="AJ354" si="3359">AA354-AD354-AG354</f>
        <v>40</v>
      </c>
      <c r="AK354">
        <f t="shared" ref="AK354" si="3360">AB354-AE354-AH354</f>
        <v>401</v>
      </c>
      <c r="AL354">
        <v>7</v>
      </c>
      <c r="AM354">
        <v>7</v>
      </c>
      <c r="AN354">
        <v>25</v>
      </c>
      <c r="AS354">
        <f t="shared" ref="AS354" si="3361">BM354-BM353</f>
        <v>16237</v>
      </c>
      <c r="AT354">
        <f t="shared" ref="AT354" si="3362">BN354-BN353</f>
        <v>557</v>
      </c>
      <c r="AU354">
        <f t="shared" ref="AU354" si="3363">AT354/AS354</f>
        <v>3.4304366570179219E-2</v>
      </c>
      <c r="AV354">
        <f t="shared" ref="AV354" si="3364">BU354-BU353</f>
        <v>263</v>
      </c>
      <c r="AW354">
        <f t="shared" ref="AW354" si="3365">BV354-BV353</f>
        <v>12</v>
      </c>
      <c r="AX354">
        <f t="shared" ref="AX354" si="3366">CK354-CK353</f>
        <v>408</v>
      </c>
      <c r="AY354">
        <f t="shared" ref="AY354" si="3367">CL354-CL353</f>
        <v>9</v>
      </c>
      <c r="AZ354">
        <f t="shared" ref="AZ354" si="3368">CC354-CC353</f>
        <v>167</v>
      </c>
      <c r="BA354">
        <f t="shared" ref="BA354" si="3369">CD354-CD353</f>
        <v>1</v>
      </c>
      <c r="BB354">
        <f t="shared" ref="BB354" si="3370">AW354/AV354</f>
        <v>4.5627376425855515E-2</v>
      </c>
      <c r="BC354">
        <f t="shared" ref="BC354" si="3371">AY354/AX354</f>
        <v>2.2058823529411766E-2</v>
      </c>
      <c r="BD354">
        <f t="shared" si="1929"/>
        <v>5.9880239520958087E-3</v>
      </c>
      <c r="BE354">
        <f t="shared" ref="BE354" si="3372">SUM(AT348:AT354)/SUM(AS348:AS354)</f>
        <v>3.8478162211224687E-2</v>
      </c>
      <c r="BF354">
        <f t="shared" ref="BF354" si="3373">SUM(AT341:AT354)/SUM(AS341:AS354)</f>
        <v>4.0686401411687632E-2</v>
      </c>
      <c r="BG354">
        <f t="shared" ref="BG354" si="3374">SUM(AW348:AW354)/SUM(AV348:AV354)</f>
        <v>3.8322487346348515E-2</v>
      </c>
      <c r="BH354">
        <f t="shared" ref="BH354" si="3375">SUM(AY348:AY354)/SUM(AX348:AX354)</f>
        <v>2.365038560411311E-2</v>
      </c>
      <c r="BI354">
        <f t="shared" ref="BI354" si="3376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2990"/>
        <v>1572001</v>
      </c>
      <c r="BR354" s="20">
        <v>281706</v>
      </c>
      <c r="BS354" s="20">
        <v>56965</v>
      </c>
      <c r="BT354" s="21">
        <f t="shared" si="2991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2992"/>
        <v>11573</v>
      </c>
      <c r="BZ354" s="20">
        <v>2087</v>
      </c>
      <c r="CA354" s="20">
        <v>611</v>
      </c>
      <c r="CB354" s="21">
        <f t="shared" si="2993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2994"/>
        <v>6694</v>
      </c>
      <c r="CH354" s="20">
        <v>1148</v>
      </c>
      <c r="CI354" s="20">
        <v>442</v>
      </c>
      <c r="CJ354" s="21">
        <f t="shared" si="2995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2996"/>
        <v>66776</v>
      </c>
      <c r="CP354" s="20">
        <v>14180</v>
      </c>
      <c r="CQ354" s="20">
        <v>765</v>
      </c>
      <c r="CR354" s="21">
        <f t="shared" si="2997"/>
        <v>14945</v>
      </c>
    </row>
    <row r="355" spans="1:96" x14ac:dyDescent="0.35">
      <c r="A355" s="14">
        <f t="shared" si="2761"/>
        <v>44261</v>
      </c>
      <c r="B355" s="9">
        <f t="shared" ref="B355" si="3377">BQ355</f>
        <v>1575066</v>
      </c>
      <c r="C355">
        <f t="shared" ref="C355" si="3378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379">-(J355-J354)+L355</f>
        <v>6</v>
      </c>
      <c r="N355" s="7">
        <f t="shared" ref="N355" si="3380">B355-C355</f>
        <v>1235857</v>
      </c>
      <c r="O355" s="4">
        <f t="shared" ref="O355" si="3381">C355/B355</f>
        <v>0.21536176896714168</v>
      </c>
      <c r="R355">
        <f t="shared" ref="R355" si="3382">C355-C354</f>
        <v>538</v>
      </c>
      <c r="S355">
        <f t="shared" ref="S355" si="3383">N355-N354</f>
        <v>2527</v>
      </c>
      <c r="T355" s="8">
        <f t="shared" ref="T355" si="3384">R355/V355</f>
        <v>0.17553017944535074</v>
      </c>
      <c r="U355" s="8">
        <f t="shared" ref="U355" si="3385">SUM(R349:R355)/SUM(V349:V355)</f>
        <v>0.16852765515450532</v>
      </c>
      <c r="V355">
        <f t="shared" ref="V355" si="3386">B355-B354</f>
        <v>3065</v>
      </c>
      <c r="W355">
        <f t="shared" ref="W355" si="3387">C355-D355-E355</f>
        <v>13878</v>
      </c>
      <c r="X355" s="3">
        <f t="shared" ref="X355" si="3388">F355/W355</f>
        <v>1.2249603689292406E-2</v>
      </c>
      <c r="Y355">
        <f t="shared" ref="Y355" si="3389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390">Z355-AC355-AF355</f>
        <v>121</v>
      </c>
      <c r="AJ355">
        <f t="shared" ref="AJ355" si="3391">AA355-AD355-AG355</f>
        <v>40</v>
      </c>
      <c r="AK355">
        <f t="shared" ref="AK355" si="3392">AB355-AE355-AH355</f>
        <v>393</v>
      </c>
      <c r="AL355">
        <v>7</v>
      </c>
      <c r="AM355">
        <v>7</v>
      </c>
      <c r="AN355">
        <v>27</v>
      </c>
      <c r="AS355">
        <f t="shared" ref="AS355" si="3393">BM355-BM354</f>
        <v>15104</v>
      </c>
      <c r="AT355">
        <f t="shared" ref="AT355" si="3394">BN355-BN354</f>
        <v>578</v>
      </c>
      <c r="AU355">
        <f t="shared" ref="AU355" si="3395">AT355/AS355</f>
        <v>3.8268008474576273E-2</v>
      </c>
      <c r="AV355">
        <f t="shared" ref="AV355" si="3396">BU355-BU354</f>
        <v>167</v>
      </c>
      <c r="AW355">
        <f t="shared" ref="AW355" si="3397">BV355-BV354</f>
        <v>7</v>
      </c>
      <c r="AX355">
        <f t="shared" ref="AX355" si="3398">CK355-CK354</f>
        <v>902</v>
      </c>
      <c r="AY355">
        <f t="shared" ref="AY355" si="3399">CL355-CL354</f>
        <v>17</v>
      </c>
      <c r="AZ355">
        <f t="shared" ref="AZ355" si="3400">CC355-CC354</f>
        <v>161</v>
      </c>
      <c r="BA355">
        <f t="shared" ref="BA355" si="3401">CD355-CD354</f>
        <v>3</v>
      </c>
      <c r="BB355">
        <f t="shared" ref="BB355" si="3402">AW355/AV355</f>
        <v>4.1916167664670656E-2</v>
      </c>
      <c r="BC355">
        <f t="shared" ref="BC355" si="3403">AY355/AX355</f>
        <v>1.8847006651884702E-2</v>
      </c>
      <c r="BD355">
        <f t="shared" si="1929"/>
        <v>1.8633540372670808E-2</v>
      </c>
      <c r="BE355">
        <f t="shared" ref="BE355" si="3404">SUM(AT349:AT355)/SUM(AS349:AS355)</f>
        <v>3.7934274305481415E-2</v>
      </c>
      <c r="BF355">
        <f t="shared" ref="BF355" si="3405">SUM(AT342:AT355)/SUM(AS342:AS355)</f>
        <v>4.0406537852524814E-2</v>
      </c>
      <c r="BG355">
        <f t="shared" ref="BG355" si="3406">SUM(AW349:AW355)/SUM(AV349:AV355)</f>
        <v>3.9586919104991396E-2</v>
      </c>
      <c r="BH355">
        <f t="shared" ref="BH355" si="3407">SUM(AY349:AY355)/SUM(AX349:AX355)</f>
        <v>2.3998136067101584E-2</v>
      </c>
      <c r="BI355">
        <f t="shared" ref="BI355" si="3408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2990"/>
        <v>1575066</v>
      </c>
      <c r="BR355" s="20">
        <v>282082</v>
      </c>
      <c r="BS355" s="20">
        <v>57127</v>
      </c>
      <c r="BT355" s="21">
        <f t="shared" si="2991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2992"/>
        <v>11599</v>
      </c>
      <c r="BZ355" s="20">
        <v>2092</v>
      </c>
      <c r="CA355" s="20">
        <v>612</v>
      </c>
      <c r="CB355" s="21">
        <f t="shared" si="2993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2994"/>
        <v>6709</v>
      </c>
      <c r="CH355" s="20">
        <v>1149</v>
      </c>
      <c r="CI355" s="20">
        <v>444</v>
      </c>
      <c r="CJ355" s="21">
        <f t="shared" si="2995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2996"/>
        <v>66808</v>
      </c>
      <c r="CP355" s="20">
        <v>14194</v>
      </c>
      <c r="CQ355" s="20">
        <v>768</v>
      </c>
      <c r="CR355" s="21">
        <f t="shared" si="2997"/>
        <v>14962</v>
      </c>
    </row>
    <row r="356" spans="1:96" x14ac:dyDescent="0.35">
      <c r="A356" s="14">
        <f t="shared" si="2761"/>
        <v>44262</v>
      </c>
      <c r="B356" s="9">
        <f t="shared" ref="B356" si="3409">BQ356</f>
        <v>1576999</v>
      </c>
      <c r="C356">
        <f t="shared" ref="C356" si="3410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11">-(J356-J355)+L356</f>
        <v>11</v>
      </c>
      <c r="N356" s="7">
        <f t="shared" ref="N356" si="3412">B356-C356</f>
        <v>1237453</v>
      </c>
      <c r="O356" s="4">
        <f t="shared" ref="O356" si="3413">C356/B356</f>
        <v>0.21531148719815293</v>
      </c>
      <c r="R356">
        <f t="shared" ref="R356" si="3414">C356-C355</f>
        <v>337</v>
      </c>
      <c r="S356">
        <f t="shared" ref="S356" si="3415">N356-N355</f>
        <v>1596</v>
      </c>
      <c r="T356" s="8">
        <f t="shared" ref="T356" si="3416">R356/V356</f>
        <v>0.17434040351784791</v>
      </c>
      <c r="U356" s="8">
        <f t="shared" ref="U356" si="3417">SUM(R350:R356)/SUM(V350:V356)</f>
        <v>0.16944182636925331</v>
      </c>
      <c r="V356">
        <f t="shared" ref="V356" si="3418">B356-B355</f>
        <v>1933</v>
      </c>
      <c r="W356">
        <f t="shared" ref="W356" si="3419">C356-D356-E356</f>
        <v>13939</v>
      </c>
      <c r="X356" s="3">
        <f t="shared" ref="X356" si="3420">F356/W356</f>
        <v>1.1980773369682186E-2</v>
      </c>
      <c r="Y356">
        <f t="shared" ref="Y356" si="3421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422">Z356-AC356-AF356</f>
        <v>118</v>
      </c>
      <c r="AJ356">
        <f t="shared" ref="AJ356" si="3423">AA356-AD356-AG356</f>
        <v>38</v>
      </c>
      <c r="AK356">
        <f t="shared" ref="AK356" si="3424">AB356-AE356-AH356</f>
        <v>378</v>
      </c>
      <c r="AL356">
        <v>7</v>
      </c>
      <c r="AM356">
        <v>7</v>
      </c>
      <c r="AN356">
        <v>27</v>
      </c>
      <c r="AS356">
        <f t="shared" ref="AS356" si="3425">BM356-BM355</f>
        <v>6877</v>
      </c>
      <c r="AT356">
        <f t="shared" ref="AT356" si="3426">BN356-BN355</f>
        <v>418</v>
      </c>
      <c r="AU356">
        <f t="shared" ref="AU356" si="3427">AT356/AS356</f>
        <v>6.0782317871164754E-2</v>
      </c>
      <c r="AV356">
        <f t="shared" ref="AV356" si="3428">BU356-BU355</f>
        <v>44</v>
      </c>
      <c r="AW356">
        <f t="shared" ref="AW356" si="3429">BV356-BV355</f>
        <v>4</v>
      </c>
      <c r="AX356">
        <f t="shared" ref="AX356" si="3430">CK356-CK355</f>
        <v>281</v>
      </c>
      <c r="AY356">
        <f t="shared" ref="AY356" si="3431">CL356-CL355</f>
        <v>13</v>
      </c>
      <c r="AZ356">
        <f t="shared" ref="AZ356" si="3432">CC356-CC355</f>
        <v>19</v>
      </c>
      <c r="BA356">
        <f t="shared" ref="BA356" si="3433">CD356-CD355</f>
        <v>0</v>
      </c>
      <c r="BB356">
        <f t="shared" ref="BB356" si="3434">AW356/AV356</f>
        <v>9.0909090909090912E-2</v>
      </c>
      <c r="BC356">
        <f t="shared" ref="BC356" si="3435">AY356/AX356</f>
        <v>4.6263345195729534E-2</v>
      </c>
      <c r="BD356">
        <f t="shared" si="1929"/>
        <v>0</v>
      </c>
      <c r="BE356">
        <f t="shared" ref="BE356" si="3436">SUM(AT350:AT356)/SUM(AS350:AS356)</f>
        <v>3.8132660341394328E-2</v>
      </c>
      <c r="BF356">
        <f t="shared" ref="BF356" si="3437">SUM(AT343:AT356)/SUM(AS343:AS356)</f>
        <v>4.0206207237222402E-2</v>
      </c>
      <c r="BG356">
        <f t="shared" ref="BG356" si="3438">SUM(AW350:AW356)/SUM(AV350:AV356)</f>
        <v>3.6909871244635191E-2</v>
      </c>
      <c r="BH356">
        <f t="shared" ref="BH356" si="3439">SUM(AY350:AY356)/SUM(AX350:AX356)</f>
        <v>2.5390170044258094E-2</v>
      </c>
      <c r="BI356">
        <f t="shared" ref="BI356" si="3440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2990"/>
        <v>1576999</v>
      </c>
      <c r="BR356" s="20">
        <v>282361</v>
      </c>
      <c r="BS356" s="20">
        <v>57185</v>
      </c>
      <c r="BT356" s="21">
        <f t="shared" si="2991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2992"/>
        <v>11607</v>
      </c>
      <c r="BZ356" s="20">
        <v>2093</v>
      </c>
      <c r="CA356" s="20">
        <v>612</v>
      </c>
      <c r="CB356" s="21">
        <f t="shared" si="2993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2994"/>
        <v>6710</v>
      </c>
      <c r="CH356" s="20">
        <v>1149</v>
      </c>
      <c r="CI356" s="20">
        <v>444</v>
      </c>
      <c r="CJ356" s="21">
        <f t="shared" si="2995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2996"/>
        <v>66930</v>
      </c>
      <c r="CP356" s="20">
        <v>14200</v>
      </c>
      <c r="CQ356" s="20">
        <v>771</v>
      </c>
      <c r="CR356" s="21">
        <f t="shared" si="2997"/>
        <v>14971</v>
      </c>
    </row>
    <row r="357" spans="1:96" x14ac:dyDescent="0.35">
      <c r="A357" s="14">
        <f t="shared" si="2761"/>
        <v>44263</v>
      </c>
      <c r="B357" s="9">
        <f t="shared" ref="B357" si="3441">BQ357</f>
        <v>1578111</v>
      </c>
      <c r="C357">
        <f t="shared" ref="C357" si="3442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443">-(J357-J356)+L357</f>
        <v>6</v>
      </c>
      <c r="N357" s="7">
        <f t="shared" ref="N357" si="3444">B357-C357</f>
        <v>1238417</v>
      </c>
      <c r="O357" s="4">
        <f t="shared" ref="O357" si="3445">C357/B357</f>
        <v>0.21525355314043182</v>
      </c>
      <c r="R357">
        <f t="shared" ref="R357" si="3446">C357-C356</f>
        <v>148</v>
      </c>
      <c r="S357">
        <f t="shared" ref="S357" si="3447">N357-N356</f>
        <v>964</v>
      </c>
      <c r="T357" s="8">
        <f t="shared" ref="T357" si="3448">R357/V357</f>
        <v>0.13309352517985612</v>
      </c>
      <c r="U357" s="8">
        <f t="shared" ref="U357" si="3449">SUM(R351:R357)/SUM(V351:V357)</f>
        <v>0.168506682161534</v>
      </c>
      <c r="V357">
        <f t="shared" ref="V357" si="3450">B357-B356</f>
        <v>1112</v>
      </c>
      <c r="W357">
        <f t="shared" ref="W357" si="3451">C357-D357-E357</f>
        <v>13818</v>
      </c>
      <c r="X357" s="3">
        <f t="shared" ref="X357" si="3452">F357/W357</f>
        <v>1.2158054711246201E-2</v>
      </c>
      <c r="Y357">
        <f t="shared" ref="Y357" si="3453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454">Z357-AC357-AF357</f>
        <v>121</v>
      </c>
      <c r="AJ357">
        <f t="shared" ref="AJ357" si="3455">AA357-AD357-AG357</f>
        <v>41</v>
      </c>
      <c r="AK357">
        <f t="shared" ref="AK357" si="3456">AB357-AE357-AH357</f>
        <v>392</v>
      </c>
      <c r="AL357">
        <v>7</v>
      </c>
      <c r="AM357">
        <v>7</v>
      </c>
      <c r="AN357">
        <v>27</v>
      </c>
      <c r="AS357">
        <f t="shared" ref="AS357" si="3457">BM357-BM356</f>
        <v>3809</v>
      </c>
      <c r="AT357">
        <f t="shared" ref="AT357" si="3458">BN357-BN356</f>
        <v>119</v>
      </c>
      <c r="AU357">
        <f t="shared" ref="AU357" si="3459">AT357/AS357</f>
        <v>3.1241795746915199E-2</v>
      </c>
      <c r="AV357">
        <f t="shared" ref="AV357" si="3460">BU357-BU356</f>
        <v>27</v>
      </c>
      <c r="AW357">
        <f t="shared" ref="AW357" si="3461">BV357-BV356</f>
        <v>-3</v>
      </c>
      <c r="AX357">
        <f t="shared" ref="AX357" si="3462">CK357-CK356</f>
        <v>230</v>
      </c>
      <c r="AY357">
        <f t="shared" ref="AY357" si="3463">CL357-CL356</f>
        <v>4</v>
      </c>
      <c r="AZ357">
        <f t="shared" ref="AZ357" si="3464">CC357-CC356</f>
        <v>17</v>
      </c>
      <c r="BA357">
        <f t="shared" ref="BA357" si="3465">CD357-CD356</f>
        <v>3</v>
      </c>
      <c r="BB357">
        <f t="shared" ref="BB357" si="3466">AW357/AV357</f>
        <v>-0.1111111111111111</v>
      </c>
      <c r="BC357">
        <f t="shared" ref="BC357" si="3467">AY357/AX357</f>
        <v>1.7391304347826087E-2</v>
      </c>
      <c r="BD357">
        <f t="shared" si="1929"/>
        <v>0.17647058823529413</v>
      </c>
      <c r="BE357">
        <f t="shared" ref="BE357" si="3468">SUM(AT351:AT357)/SUM(AS351:AS357)</f>
        <v>3.7608620837993635E-2</v>
      </c>
      <c r="BF357">
        <f t="shared" ref="BF357" si="3469">SUM(AT344:AT357)/SUM(AS344:AS357)</f>
        <v>4.0030293194850158E-2</v>
      </c>
      <c r="BG357">
        <f t="shared" ref="BG357" si="3470">SUM(AW351:AW357)/SUM(AV351:AV357)</f>
        <v>3.4602076124567477E-2</v>
      </c>
      <c r="BH357">
        <f t="shared" ref="BH357" si="3471">SUM(AY351:AY357)/SUM(AX351:AX357)</f>
        <v>2.3664479850046861E-2</v>
      </c>
      <c r="BI357">
        <f t="shared" ref="BI357" si="3472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2990"/>
        <v>1578111</v>
      </c>
      <c r="BR357" s="20">
        <v>282487</v>
      </c>
      <c r="BS357" s="20">
        <v>57207</v>
      </c>
      <c r="BT357" s="21">
        <f t="shared" si="2991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2992"/>
        <v>11621</v>
      </c>
      <c r="BZ357" s="20">
        <v>2094</v>
      </c>
      <c r="CA357" s="20">
        <v>612</v>
      </c>
      <c r="CB357" s="21">
        <f t="shared" si="2993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2994"/>
        <v>6714</v>
      </c>
      <c r="CH357" s="20">
        <v>1149</v>
      </c>
      <c r="CI357" s="20">
        <v>444</v>
      </c>
      <c r="CJ357" s="21">
        <f t="shared" si="2995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2996"/>
        <v>66980</v>
      </c>
      <c r="CP357" s="20">
        <v>14203</v>
      </c>
      <c r="CQ357" s="20">
        <v>770</v>
      </c>
      <c r="CR357" s="21">
        <f t="shared" si="2997"/>
        <v>14973</v>
      </c>
    </row>
    <row r="358" spans="1:96" x14ac:dyDescent="0.35">
      <c r="A358" s="14">
        <f t="shared" si="2761"/>
        <v>44264</v>
      </c>
      <c r="B358" s="9">
        <f t="shared" ref="B358" si="3473">BQ358</f>
        <v>1580961</v>
      </c>
      <c r="C358">
        <f t="shared" ref="C358" si="3474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475">-(J358-J357)+L358</f>
        <v>1</v>
      </c>
      <c r="N358" s="7">
        <f t="shared" ref="N358" si="3476">B358-C358</f>
        <v>1240753</v>
      </c>
      <c r="O358" s="4">
        <f t="shared" ref="O358" si="3477">C358/B358</f>
        <v>0.21519063405106134</v>
      </c>
      <c r="R358">
        <f t="shared" ref="R358" si="3478">C358-C357</f>
        <v>514</v>
      </c>
      <c r="S358">
        <f t="shared" ref="S358" si="3479">N358-N357</f>
        <v>2336</v>
      </c>
      <c r="T358" s="8">
        <f t="shared" ref="T358" si="3480">R358/V358</f>
        <v>0.18035087719298246</v>
      </c>
      <c r="U358" s="8">
        <f t="shared" ref="U358" si="3481">SUM(R352:R358)/SUM(V352:V358)</f>
        <v>0.16972044812061565</v>
      </c>
      <c r="V358">
        <f t="shared" ref="V358" si="3482">B358-B357</f>
        <v>2850</v>
      </c>
      <c r="W358">
        <f t="shared" ref="W358" si="3483">C358-D358-E358</f>
        <v>13118</v>
      </c>
      <c r="X358" s="3">
        <f t="shared" ref="X358" si="3484">F358/W358</f>
        <v>1.3645372770239366E-2</v>
      </c>
      <c r="Y358">
        <f t="shared" ref="Y358" si="3485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486">Z358-AC358-AF358</f>
        <v>112</v>
      </c>
      <c r="AJ358">
        <f t="shared" ref="AJ358" si="3487">AA358-AD358-AG358</f>
        <v>39</v>
      </c>
      <c r="AK358">
        <f t="shared" ref="AK358" si="3488">AB358-AE358-AH358</f>
        <v>366</v>
      </c>
      <c r="AL358">
        <v>4</v>
      </c>
      <c r="AM358">
        <v>4</v>
      </c>
      <c r="AN358">
        <v>46</v>
      </c>
      <c r="AS358">
        <f t="shared" ref="AS358" si="3489">BM358-BM357</f>
        <v>19809</v>
      </c>
      <c r="AT358">
        <f t="shared" ref="AT358" si="3490">BN358-BN357</f>
        <v>584</v>
      </c>
      <c r="AU358">
        <f t="shared" ref="AU358" si="3491">AT358/AS358</f>
        <v>2.9481548790953608E-2</v>
      </c>
      <c r="AV358">
        <f t="shared" ref="AV358" si="3492">BU358-BU357</f>
        <v>228</v>
      </c>
      <c r="AW358">
        <f t="shared" ref="AW358" si="3493">BV358-BV357</f>
        <v>7</v>
      </c>
      <c r="AX358">
        <f t="shared" ref="AX358" si="3494">CK358-CK357</f>
        <v>658</v>
      </c>
      <c r="AY358">
        <f t="shared" ref="AY358" si="3495">CL358-CL357</f>
        <v>11</v>
      </c>
      <c r="AZ358">
        <f t="shared" ref="AZ358" si="3496">CC358-CC357</f>
        <v>129</v>
      </c>
      <c r="BA358">
        <f t="shared" ref="BA358" si="3497">CD358-CD357</f>
        <v>1</v>
      </c>
      <c r="BB358">
        <f t="shared" ref="BB358" si="3498">AW358/AV358</f>
        <v>3.0701754385964911E-2</v>
      </c>
      <c r="BC358">
        <f t="shared" ref="BC358" si="3499">AY358/AX358</f>
        <v>1.6717325227963525E-2</v>
      </c>
      <c r="BD358">
        <f t="shared" si="1929"/>
        <v>7.7519379844961239E-3</v>
      </c>
      <c r="BE358">
        <f t="shared" ref="BE358" si="3500">SUM(AT352:AT358)/SUM(AS352:AS358)</f>
        <v>3.6245684431363362E-2</v>
      </c>
      <c r="BF358">
        <f t="shared" ref="BF358" si="3501">SUM(AT345:AT358)/SUM(AS345:AS358)</f>
        <v>3.9124064674794623E-2</v>
      </c>
      <c r="BG358">
        <f t="shared" ref="BG358" si="3502">SUM(AW352:AW358)/SUM(AV352:AV358)</f>
        <v>3.3187772925764192E-2</v>
      </c>
      <c r="BH358">
        <f t="shared" ref="BH358" si="3503">SUM(AY352:AY358)/SUM(AX352:AX358)</f>
        <v>2.454434993924666E-2</v>
      </c>
      <c r="BI358">
        <f t="shared" ref="BI358" si="3504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2990"/>
        <v>1580961</v>
      </c>
      <c r="BR358" s="20">
        <v>282872</v>
      </c>
      <c r="BS358" s="20">
        <v>57336</v>
      </c>
      <c r="BT358" s="21">
        <f t="shared" si="2991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2992"/>
        <v>11655</v>
      </c>
      <c r="BZ358" s="20">
        <v>2100</v>
      </c>
      <c r="CA358" s="20">
        <v>613</v>
      </c>
      <c r="CB358" s="21">
        <f t="shared" si="2993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2994"/>
        <v>6725</v>
      </c>
      <c r="CH358" s="20">
        <v>1149</v>
      </c>
      <c r="CI358" s="20">
        <v>444</v>
      </c>
      <c r="CJ358" s="21">
        <f t="shared" si="2995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2996"/>
        <v>67091</v>
      </c>
      <c r="CP358" s="20">
        <v>14212</v>
      </c>
      <c r="CQ358" s="20">
        <v>771</v>
      </c>
      <c r="CR358" s="21">
        <f t="shared" si="2997"/>
        <v>14983</v>
      </c>
    </row>
    <row r="359" spans="1:96" x14ac:dyDescent="0.35">
      <c r="A359" s="14">
        <f t="shared" si="2761"/>
        <v>44265</v>
      </c>
      <c r="B359" s="9">
        <f t="shared" ref="B359" si="3505">BQ359</f>
        <v>1585012</v>
      </c>
      <c r="C359">
        <f t="shared" ref="C359" si="3506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07">-(J359-J358)+L359</f>
        <v>8</v>
      </c>
      <c r="N359" s="7">
        <f t="shared" ref="N359" si="3508">B359-C359</f>
        <v>1244005</v>
      </c>
      <c r="O359" s="4">
        <f t="shared" ref="O359" si="3509">C359/B359</f>
        <v>0.21514474338364631</v>
      </c>
      <c r="R359">
        <f t="shared" ref="R359" si="3510">C359-C358</f>
        <v>799</v>
      </c>
      <c r="S359">
        <f t="shared" ref="S359" si="3511">N359-N358</f>
        <v>3252</v>
      </c>
      <c r="T359" s="8">
        <f t="shared" ref="T359" si="3512">R359/V359</f>
        <v>0.19723525055541841</v>
      </c>
      <c r="U359" s="8">
        <f t="shared" ref="U359" si="3513">SUM(R353:R359)/SUM(V353:V359)</f>
        <v>0.17415042351260332</v>
      </c>
      <c r="V359">
        <f t="shared" ref="V359" si="3514">B359-B358</f>
        <v>4051</v>
      </c>
      <c r="W359">
        <f t="shared" ref="W359" si="3515">C359-D359-E359</f>
        <v>13157</v>
      </c>
      <c r="X359" s="3">
        <f t="shared" ref="X359" si="3516">F359/W359</f>
        <v>1.3148894124800487E-2</v>
      </c>
      <c r="Y359">
        <f t="shared" ref="Y359" si="351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518">Z359-AC359-AF359</f>
        <v>119</v>
      </c>
      <c r="AJ359">
        <f t="shared" ref="AJ359" si="3519">AA359-AD359-AG359</f>
        <v>37</v>
      </c>
      <c r="AK359">
        <f t="shared" ref="AK359" si="3520">AB359-AE359-AH359</f>
        <v>346</v>
      </c>
      <c r="AL359">
        <v>4</v>
      </c>
      <c r="AM359">
        <v>4</v>
      </c>
      <c r="AN359">
        <v>45</v>
      </c>
      <c r="AS359">
        <f t="shared" ref="AS359" si="3521">BM359-BM358</f>
        <v>19136</v>
      </c>
      <c r="AT359">
        <f t="shared" ref="AT359" si="3522">BN359-BN358</f>
        <v>884</v>
      </c>
      <c r="AU359">
        <f t="shared" ref="AU359" si="3523">AT359/AS359</f>
        <v>4.619565217391304E-2</v>
      </c>
      <c r="AV359">
        <f t="shared" ref="AV359" si="3524">BU359-BU358</f>
        <v>202</v>
      </c>
      <c r="AW359">
        <f t="shared" ref="AW359" si="3525">BV359-BV358</f>
        <v>6</v>
      </c>
      <c r="AX359">
        <f t="shared" ref="AX359" si="3526">CK359-CK358</f>
        <v>1141</v>
      </c>
      <c r="AY359">
        <f t="shared" ref="AY359" si="3527">CL359-CL358</f>
        <v>35</v>
      </c>
      <c r="AZ359">
        <f t="shared" ref="AZ359" si="3528">CC359-CC358</f>
        <v>153</v>
      </c>
      <c r="BA359">
        <f t="shared" ref="BA359" si="3529">CD359-CD358</f>
        <v>0</v>
      </c>
      <c r="BB359">
        <f t="shared" ref="BB359" si="3530">AW359/AV359</f>
        <v>2.9702970297029702E-2</v>
      </c>
      <c r="BC359">
        <f t="shared" ref="BC359" si="3531">AY359/AX359</f>
        <v>3.0674846625766871E-2</v>
      </c>
      <c r="BD359">
        <f t="shared" si="1929"/>
        <v>0</v>
      </c>
      <c r="BE359">
        <f t="shared" ref="BE359" si="3532">SUM(AT353:AT359)/SUM(AS353:AS359)</f>
        <v>3.8219227038341755E-2</v>
      </c>
      <c r="BF359">
        <f t="shared" ref="BF359" si="3533">SUM(AT346:AT359)/SUM(AS346:AS359)</f>
        <v>3.9534433806882055E-2</v>
      </c>
      <c r="BG359">
        <f t="shared" ref="BG359" si="3534">SUM(AW353:AW359)/SUM(AV353:AV359)</f>
        <v>3.3187772925764192E-2</v>
      </c>
      <c r="BH359">
        <f t="shared" ref="BH359" si="3535">SUM(AY353:AY359)/SUM(AX353:AX359)</f>
        <v>2.6948775055679289E-2</v>
      </c>
      <c r="BI359">
        <f t="shared" ref="BI359" si="3536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2990"/>
        <v>1585012</v>
      </c>
      <c r="BR359" s="20">
        <v>283392</v>
      </c>
      <c r="BS359" s="20">
        <v>57615</v>
      </c>
      <c r="BT359" s="21">
        <f t="shared" si="2991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2992"/>
        <v>11682</v>
      </c>
      <c r="BZ359" s="20">
        <v>2103</v>
      </c>
      <c r="CA359" s="20">
        <v>613</v>
      </c>
      <c r="CB359" s="21">
        <f t="shared" si="2993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2994"/>
        <v>6737</v>
      </c>
      <c r="CH359" s="20">
        <v>1149</v>
      </c>
      <c r="CI359" s="20">
        <v>444</v>
      </c>
      <c r="CJ359" s="21">
        <f t="shared" si="2995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2996"/>
        <v>67220</v>
      </c>
      <c r="CP359" s="20">
        <v>14241</v>
      </c>
      <c r="CQ359" s="20">
        <v>774</v>
      </c>
      <c r="CR359" s="21">
        <f t="shared" si="2997"/>
        <v>15015</v>
      </c>
    </row>
    <row r="360" spans="1:96" x14ac:dyDescent="0.35">
      <c r="A360" s="14">
        <f t="shared" si="2761"/>
        <v>44266</v>
      </c>
      <c r="B360" s="9">
        <f t="shared" ref="B360" si="3537">BQ360</f>
        <v>1587918</v>
      </c>
      <c r="C360">
        <f t="shared" ref="C360" si="3538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539">-(J360-J359)+L360</f>
        <v>9</v>
      </c>
      <c r="N360" s="7">
        <f t="shared" ref="N360" si="3540">B360-C360</f>
        <v>1246496</v>
      </c>
      <c r="O360" s="4">
        <f t="shared" ref="O360" si="3541">C360/B360</f>
        <v>0.21501236209930236</v>
      </c>
      <c r="R360">
        <f t="shared" ref="R360" si="3542">C360-C359</f>
        <v>415</v>
      </c>
      <c r="S360">
        <f t="shared" ref="S360" si="3543">N360-N359</f>
        <v>2491</v>
      </c>
      <c r="T360" s="8">
        <f t="shared" ref="T360" si="3544">R360/V360</f>
        <v>0.14280798348245011</v>
      </c>
      <c r="U360" s="8">
        <f t="shared" ref="U360" si="3545">SUM(R354:R360)/SUM(V354:V360)</f>
        <v>0.17059900601621764</v>
      </c>
      <c r="V360">
        <f t="shared" ref="V360" si="3546">B360-B359</f>
        <v>2906</v>
      </c>
      <c r="W360">
        <f t="shared" ref="W360" si="3547">C360-D360-E360</f>
        <v>12825</v>
      </c>
      <c r="X360" s="3">
        <f t="shared" ref="X360" si="3548">F360/W360</f>
        <v>1.2943469785575049E-2</v>
      </c>
      <c r="Y360">
        <f t="shared" ref="Y360" si="3549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550">Z360-AC360-AF360</f>
        <v>114</v>
      </c>
      <c r="AJ360">
        <f t="shared" ref="AJ360" si="3551">AA360-AD360-AG360</f>
        <v>34</v>
      </c>
      <c r="AK360">
        <f t="shared" ref="AK360" si="3552">AB360-AE360-AH360</f>
        <v>356</v>
      </c>
      <c r="AL360">
        <v>5</v>
      </c>
      <c r="AM360">
        <v>5</v>
      </c>
      <c r="AN360">
        <v>45</v>
      </c>
      <c r="AS360">
        <f t="shared" ref="AS360" si="3553">BM360-BM359</f>
        <v>16087</v>
      </c>
      <c r="AT360">
        <f t="shared" ref="AT360" si="3554">BN360-BN359</f>
        <v>447</v>
      </c>
      <c r="AU360">
        <f t="shared" ref="AU360" si="3555">AT360/AS360</f>
        <v>2.7786411388077331E-2</v>
      </c>
      <c r="AV360">
        <f t="shared" ref="AV360" si="3556">BU360-BU359</f>
        <v>208</v>
      </c>
      <c r="AW360">
        <f t="shared" ref="AW360" si="3557">BV360-BV359</f>
        <v>6</v>
      </c>
      <c r="AX360">
        <f t="shared" ref="AX360" si="3558">CK360-CK359</f>
        <v>738</v>
      </c>
      <c r="AY360">
        <f t="shared" ref="AY360" si="3559">CL360-CL359</f>
        <v>10</v>
      </c>
      <c r="AZ360">
        <f t="shared" ref="AZ360" si="3560">CC360-CC359</f>
        <v>99</v>
      </c>
      <c r="BA360">
        <f t="shared" ref="BA360" si="3561">CD360-CD359</f>
        <v>1</v>
      </c>
      <c r="BB360">
        <f t="shared" ref="BB360" si="3562">AW360/AV360</f>
        <v>2.8846153846153848E-2</v>
      </c>
      <c r="BC360">
        <f t="shared" ref="BC360" si="3563">AY360/AX360</f>
        <v>1.3550135501355014E-2</v>
      </c>
      <c r="BD360">
        <f t="shared" si="1929"/>
        <v>1.0101010101010102E-2</v>
      </c>
      <c r="BE360">
        <f t="shared" ref="BE360" si="3564">SUM(AT354:AT360)/SUM(AS354:AS360)</f>
        <v>3.6956902502601509E-2</v>
      </c>
      <c r="BF360">
        <f t="shared" ref="BF360" si="3565">SUM(AT347:AT360)/SUM(AS347:AS360)</f>
        <v>3.8577920229422122E-2</v>
      </c>
      <c r="BG360">
        <f t="shared" ref="BG360" si="3566">SUM(AW354:AW360)/SUM(AV354:AV360)</f>
        <v>3.4240561896400352E-2</v>
      </c>
      <c r="BH360">
        <f t="shared" ref="BH360" si="3567">SUM(AY354:AY360)/SUM(AX354:AX360)</f>
        <v>2.2716842588343278E-2</v>
      </c>
      <c r="BI360">
        <f t="shared" ref="BI360" si="356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2990"/>
        <v>1587918</v>
      </c>
      <c r="BR360" s="20">
        <v>283690</v>
      </c>
      <c r="BS360" s="20">
        <v>57732</v>
      </c>
      <c r="BT360" s="21">
        <f t="shared" si="2991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2992"/>
        <v>11706</v>
      </c>
      <c r="BZ360" s="20">
        <v>2104</v>
      </c>
      <c r="CA360" s="20">
        <v>616</v>
      </c>
      <c r="CB360" s="21">
        <f t="shared" si="2993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2994"/>
        <v>6751</v>
      </c>
      <c r="CH360" s="20">
        <v>1150</v>
      </c>
      <c r="CI360" s="20">
        <v>444</v>
      </c>
      <c r="CJ360" s="21">
        <f t="shared" si="2995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2996"/>
        <v>67347</v>
      </c>
      <c r="CP360" s="20">
        <v>14254</v>
      </c>
      <c r="CQ360" s="20">
        <v>775</v>
      </c>
      <c r="CR360" s="21">
        <f t="shared" si="2997"/>
        <v>15029</v>
      </c>
    </row>
    <row r="361" spans="1:96" x14ac:dyDescent="0.35">
      <c r="A361" s="14">
        <f t="shared" si="2761"/>
        <v>44267</v>
      </c>
      <c r="B361" s="9">
        <f t="shared" ref="B361" si="3569">BQ361</f>
        <v>1591292</v>
      </c>
      <c r="C361">
        <f t="shared" ref="C361" si="357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571">-(J361-J360)+L361</f>
        <v>3</v>
      </c>
      <c r="N361" s="7">
        <f t="shared" ref="N361" si="3572">B361-C361</f>
        <v>1249382</v>
      </c>
      <c r="O361" s="4">
        <f t="shared" ref="O361" si="3573">C361/B361</f>
        <v>0.21486314265389381</v>
      </c>
      <c r="R361">
        <f t="shared" ref="R361" si="3574">C361-C360</f>
        <v>488</v>
      </c>
      <c r="S361">
        <f t="shared" ref="S361" si="3575">N361-N360</f>
        <v>2886</v>
      </c>
      <c r="T361" s="8">
        <f t="shared" ref="T361" si="3576">R361/V361</f>
        <v>0.14463544754001187</v>
      </c>
      <c r="U361" s="8">
        <f t="shared" ref="U361" si="3577">SUM(R355:R361)/SUM(V355:V361)</f>
        <v>0.16790213052718883</v>
      </c>
      <c r="V361">
        <f t="shared" ref="V361" si="3578">B361-B360</f>
        <v>3374</v>
      </c>
      <c r="W361">
        <f t="shared" ref="W361" si="3579">C361-D361-E361</f>
        <v>12656</v>
      </c>
      <c r="X361" s="3">
        <f t="shared" ref="X361" si="3580">F361/W361</f>
        <v>1.3274336283185841E-2</v>
      </c>
      <c r="Y361">
        <f t="shared" ref="Y361" si="358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582">Z361-AC361-AF361</f>
        <v>117</v>
      </c>
      <c r="AJ361">
        <f t="shared" ref="AJ361" si="3583">AA361-AD361-AG361</f>
        <v>35</v>
      </c>
      <c r="AK361">
        <f t="shared" ref="AK361" si="3584">AB361-AE361-AH361</f>
        <v>343</v>
      </c>
      <c r="AL361">
        <v>5</v>
      </c>
      <c r="AM361">
        <v>5</v>
      </c>
      <c r="AN361">
        <v>41</v>
      </c>
      <c r="AS361">
        <f t="shared" ref="AS361" si="3585">BM361-BM360</f>
        <v>15933</v>
      </c>
      <c r="AT361">
        <f t="shared" ref="AT361" si="3586">BN361-BN360</f>
        <v>546</v>
      </c>
      <c r="AU361">
        <f t="shared" ref="AU361" si="3587">AT361/AS361</f>
        <v>3.4268499340990397E-2</v>
      </c>
      <c r="AV361">
        <f t="shared" ref="AV361" si="3588">BU361-BU360</f>
        <v>226</v>
      </c>
      <c r="AW361">
        <f t="shared" ref="AW361" si="3589">BV361-BV360</f>
        <v>2</v>
      </c>
      <c r="AX361">
        <f t="shared" ref="AX361" si="3590">CK361-CK360</f>
        <v>512</v>
      </c>
      <c r="AY361">
        <f t="shared" ref="AY361" si="3591">CL361-CL360</f>
        <v>18</v>
      </c>
      <c r="AZ361">
        <f t="shared" ref="AZ361" si="3592">CC361-CC360</f>
        <v>155</v>
      </c>
      <c r="BA361">
        <f t="shared" ref="BA361" si="3593">CD361-CD360</f>
        <v>2</v>
      </c>
      <c r="BB361">
        <f t="shared" ref="BB361" si="3594">AW361/AV361</f>
        <v>8.8495575221238937E-3</v>
      </c>
      <c r="BC361">
        <f t="shared" ref="BC361" si="3595">AY361/AX361</f>
        <v>3.515625E-2</v>
      </c>
      <c r="BD361">
        <f t="shared" si="1929"/>
        <v>1.2903225806451613E-2</v>
      </c>
      <c r="BE361">
        <f t="shared" ref="BE361" si="3596">SUM(AT355:AT361)/SUM(AS355:AS361)</f>
        <v>3.6959330267169653E-2</v>
      </c>
      <c r="BF361">
        <f t="shared" ref="BF361" si="3597">SUM(AT348:AT361)/SUM(AS348:AS361)</f>
        <v>3.7701861057258021E-2</v>
      </c>
      <c r="BG361">
        <f t="shared" ref="BG361" si="3598">SUM(AW355:AW361)/SUM(AV355:AV361)</f>
        <v>2.6315789473684209E-2</v>
      </c>
      <c r="BH361">
        <f t="shared" ref="BH361" si="3599">SUM(AY355:AY361)/SUM(AX355:AX361)</f>
        <v>2.4204392649036306E-2</v>
      </c>
      <c r="BI361">
        <f t="shared" ref="BI361" si="3600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2990"/>
        <v>1591292</v>
      </c>
      <c r="BR361" s="20">
        <v>284006</v>
      </c>
      <c r="BS361" s="20">
        <v>57904</v>
      </c>
      <c r="BT361" s="21">
        <f t="shared" si="2991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2992"/>
        <v>11734</v>
      </c>
      <c r="BZ361" s="20">
        <v>2105</v>
      </c>
      <c r="CA361" s="20">
        <v>616</v>
      </c>
      <c r="CB361" s="21">
        <f t="shared" si="2993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2994"/>
        <v>6767</v>
      </c>
      <c r="CH361" s="20">
        <v>1150</v>
      </c>
      <c r="CI361" s="20">
        <v>446</v>
      </c>
      <c r="CJ361" s="21">
        <f t="shared" si="2995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2996"/>
        <v>67449</v>
      </c>
      <c r="CP361" s="20">
        <v>14265</v>
      </c>
      <c r="CQ361" s="20">
        <v>777</v>
      </c>
      <c r="CR361" s="21">
        <f t="shared" si="2997"/>
        <v>15042</v>
      </c>
    </row>
    <row r="362" spans="1:96" x14ac:dyDescent="0.35">
      <c r="A362" s="14">
        <f t="shared" si="2761"/>
        <v>44268</v>
      </c>
      <c r="B362" s="9">
        <f t="shared" ref="B362" si="3601">BQ362</f>
        <v>1594766</v>
      </c>
      <c r="C362">
        <f t="shared" ref="C362" si="3602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03">-(J362-J361)+L362</f>
        <v>5</v>
      </c>
      <c r="N362" s="7">
        <f t="shared" ref="N362" si="3604">B362-C362</f>
        <v>1252304</v>
      </c>
      <c r="O362" s="4">
        <f t="shared" ref="O362" si="3605">C362/B362</f>
        <v>0.21474122222319764</v>
      </c>
      <c r="R362">
        <f t="shared" ref="R362" si="3606">C362-C361</f>
        <v>552</v>
      </c>
      <c r="S362">
        <f t="shared" ref="S362" si="3607">N362-N361</f>
        <v>2922</v>
      </c>
      <c r="T362" s="8">
        <f t="shared" ref="T362" si="3608">R362/V362</f>
        <v>0.15889464594127806</v>
      </c>
      <c r="U362" s="8">
        <f t="shared" ref="U362" si="3609">SUM(R356:R362)/SUM(V356:V362)</f>
        <v>0.16512690355329948</v>
      </c>
      <c r="V362">
        <f t="shared" ref="V362" si="3610">B362-B361</f>
        <v>3474</v>
      </c>
      <c r="W362">
        <f t="shared" ref="W362" si="3611">C362-D362-E362</f>
        <v>12611</v>
      </c>
      <c r="X362" s="3">
        <f t="shared" ref="X362" si="3612">F362/W362</f>
        <v>1.4431845214495281E-2</v>
      </c>
      <c r="Y362">
        <f t="shared" ref="Y362" si="3613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614">Z362-AC362-AF362</f>
        <v>116</v>
      </c>
      <c r="AJ362">
        <f t="shared" ref="AJ362" si="3615">AA362-AD362-AG362</f>
        <v>35</v>
      </c>
      <c r="AK362">
        <f t="shared" ref="AK362" si="3616">AB362-AE362-AH362</f>
        <v>337</v>
      </c>
      <c r="AL362">
        <v>5</v>
      </c>
      <c r="AM362">
        <v>5</v>
      </c>
      <c r="AN362">
        <v>42</v>
      </c>
      <c r="AS362">
        <f t="shared" ref="AS362" si="3617">BM362-BM361</f>
        <v>16718</v>
      </c>
      <c r="AT362">
        <f t="shared" ref="AT362" si="3618">BN362-BN361</f>
        <v>592</v>
      </c>
      <c r="AU362">
        <f t="shared" ref="AU362" si="3619">AT362/AS362</f>
        <v>3.5410934322287355E-2</v>
      </c>
      <c r="AV362">
        <f t="shared" ref="AV362" si="3620">BU362-BU361</f>
        <v>257</v>
      </c>
      <c r="AW362">
        <f t="shared" ref="AW362" si="3621">BV362-BV361</f>
        <v>6</v>
      </c>
      <c r="AX362">
        <f t="shared" ref="AX362" si="3622">CK362-CK361</f>
        <v>975</v>
      </c>
      <c r="AY362">
        <f t="shared" ref="AY362" si="3623">CL362-CL361</f>
        <v>25</v>
      </c>
      <c r="AZ362">
        <f t="shared" ref="AZ362" si="3624">CC362-CC361</f>
        <v>176</v>
      </c>
      <c r="BA362">
        <f t="shared" ref="BA362" si="3625">CD362-CD361</f>
        <v>1</v>
      </c>
      <c r="BB362">
        <f t="shared" ref="BB362" si="3626">AW362/AV362</f>
        <v>2.3346303501945526E-2</v>
      </c>
      <c r="BC362">
        <f t="shared" ref="BC362" si="3627">AY362/AX362</f>
        <v>2.564102564102564E-2</v>
      </c>
      <c r="BD362">
        <f t="shared" si="1929"/>
        <v>5.681818181818182E-3</v>
      </c>
      <c r="BE362">
        <f t="shared" ref="BE362" si="3628">SUM(AT356:AT362)/SUM(AS356:AS362)</f>
        <v>3.6495237320700626E-2</v>
      </c>
      <c r="BF362">
        <f t="shared" ref="BF362" si="3629">SUM(AT349:AT362)/SUM(AS349:AS362)</f>
        <v>3.7197119215126723E-2</v>
      </c>
      <c r="BG362">
        <f t="shared" ref="BG362" si="3630">SUM(AW356:AW362)/SUM(AV356:AV362)</f>
        <v>2.3489932885906041E-2</v>
      </c>
      <c r="BH362">
        <f t="shared" ref="BH362" si="3631">SUM(AY356:AY362)/SUM(AX356:AX362)</f>
        <v>2.5578831312017641E-2</v>
      </c>
      <c r="BI362">
        <f t="shared" ref="BI362" si="3632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2990"/>
        <v>1594766</v>
      </c>
      <c r="BR362" s="20">
        <v>284438</v>
      </c>
      <c r="BS362" s="20">
        <v>58024</v>
      </c>
      <c r="BT362" s="21">
        <f t="shared" si="2991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2992"/>
        <v>11770</v>
      </c>
      <c r="BZ362" s="20">
        <v>2110</v>
      </c>
      <c r="CA362" s="20">
        <v>619</v>
      </c>
      <c r="CB362" s="21">
        <f t="shared" si="2993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2994"/>
        <v>6784</v>
      </c>
      <c r="CH362" s="20">
        <v>1151</v>
      </c>
      <c r="CI362" s="20">
        <v>447</v>
      </c>
      <c r="CJ362" s="21">
        <f t="shared" si="2995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2996"/>
        <v>67614</v>
      </c>
      <c r="CP362" s="20">
        <v>14285</v>
      </c>
      <c r="CQ362" s="20">
        <v>779</v>
      </c>
      <c r="CR362" s="21">
        <f t="shared" si="2997"/>
        <v>15064</v>
      </c>
    </row>
    <row r="363" spans="1:96" x14ac:dyDescent="0.35">
      <c r="A363" s="14">
        <f t="shared" si="2761"/>
        <v>44269</v>
      </c>
      <c r="B363" s="9">
        <f t="shared" ref="B363" si="3633">BQ363</f>
        <v>1596312</v>
      </c>
      <c r="C363">
        <f t="shared" ref="C363" si="3634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635">-(J363-J362)+L363</f>
        <v>8</v>
      </c>
      <c r="N363" s="7">
        <f t="shared" ref="N363" si="3636">B363-C363</f>
        <v>1253569</v>
      </c>
      <c r="O363" s="4">
        <f t="shared" ref="O363" si="3637">C363/B363</f>
        <v>0.21470927989014679</v>
      </c>
      <c r="R363">
        <f t="shared" ref="R363" si="3638">C363-C362</f>
        <v>281</v>
      </c>
      <c r="S363">
        <f t="shared" ref="S363" si="3639">N363-N362</f>
        <v>1265</v>
      </c>
      <c r="T363" s="8">
        <f t="shared" ref="T363" si="3640">R363/V363</f>
        <v>0.18175937904269082</v>
      </c>
      <c r="U363" s="8">
        <f t="shared" ref="U363" si="3641">SUM(R357:R363)/SUM(V357:V363)</f>
        <v>0.16553616734841817</v>
      </c>
      <c r="V363">
        <f t="shared" ref="V363" si="3642">B363-B362</f>
        <v>1546</v>
      </c>
      <c r="W363">
        <f t="shared" ref="W363" si="3643">C363-D363-E363</f>
        <v>12681</v>
      </c>
      <c r="X363" s="3">
        <f t="shared" ref="X363" si="3644">F363/W363</f>
        <v>1.2617301474647111E-2</v>
      </c>
      <c r="Y363">
        <f t="shared" ref="Y363" si="3645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646">Z363-AC363-AF363</f>
        <v>122</v>
      </c>
      <c r="AJ363">
        <f t="shared" ref="AJ363" si="3647">AA363-AD363-AG363</f>
        <v>37</v>
      </c>
      <c r="AK363">
        <f t="shared" ref="AK363" si="3648">AB363-AE363-AH363</f>
        <v>358</v>
      </c>
      <c r="AL363">
        <v>5</v>
      </c>
      <c r="AM363">
        <v>5</v>
      </c>
      <c r="AN363">
        <v>42</v>
      </c>
      <c r="AS363">
        <f t="shared" ref="AS363" si="3649">BM363-BM362</f>
        <v>5150</v>
      </c>
      <c r="AT363">
        <f t="shared" ref="AT363" si="3650">BN363-BN362</f>
        <v>309</v>
      </c>
      <c r="AU363">
        <f t="shared" ref="AU363" si="3651">AT363/AS363</f>
        <v>0.06</v>
      </c>
      <c r="AV363">
        <f t="shared" ref="AV363" si="3652">BU363-BU362</f>
        <v>27</v>
      </c>
      <c r="AW363">
        <f t="shared" ref="AW363" si="3653">BV363-BV362</f>
        <v>1</v>
      </c>
      <c r="AX363">
        <f t="shared" ref="AX363" si="3654">CK363-CK362</f>
        <v>129</v>
      </c>
      <c r="AY363">
        <f t="shared" ref="AY363" si="3655">CL363-CL362</f>
        <v>13</v>
      </c>
      <c r="AZ363">
        <f t="shared" ref="AZ363" si="3656">CC363-CC362</f>
        <v>15</v>
      </c>
      <c r="BA363">
        <f t="shared" ref="BA363" si="3657">CD363-CD362</f>
        <v>0</v>
      </c>
      <c r="BB363">
        <f t="shared" ref="BB363" si="3658">AW363/AV363</f>
        <v>3.7037037037037035E-2</v>
      </c>
      <c r="BC363">
        <f t="shared" ref="BC363" si="3659">AY363/AX363</f>
        <v>0.10077519379844961</v>
      </c>
      <c r="BD363">
        <f t="shared" si="1929"/>
        <v>0</v>
      </c>
      <c r="BE363">
        <f t="shared" ref="BE363" si="3660">SUM(AT357:AT363)/SUM(AS357:AS363)</f>
        <v>3.6019536019536016E-2</v>
      </c>
      <c r="BF363">
        <f t="shared" ref="BF363" si="3661">SUM(AT350:AT363)/SUM(AS350:AS363)</f>
        <v>3.7060944314120631E-2</v>
      </c>
      <c r="BG363">
        <f t="shared" ref="BG363" si="3662">SUM(AW357:AW363)/SUM(AV357:AV363)</f>
        <v>2.1276595744680851E-2</v>
      </c>
      <c r="BH363">
        <f t="shared" ref="BH363" si="3663">SUM(AY357:AY363)/SUM(AX357:AX363)</f>
        <v>2.6465890942276978E-2</v>
      </c>
      <c r="BI363">
        <f t="shared" ref="BI363" si="3664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2990"/>
        <v>1596312</v>
      </c>
      <c r="BR363" s="20">
        <v>284682</v>
      </c>
      <c r="BS363" s="20">
        <v>58061</v>
      </c>
      <c r="BT363" s="21">
        <f t="shared" si="2991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2992"/>
        <v>11774</v>
      </c>
      <c r="BZ363" s="20">
        <v>2109</v>
      </c>
      <c r="CA363" s="20">
        <v>619</v>
      </c>
      <c r="CB363" s="21">
        <f t="shared" si="2993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2994"/>
        <v>6789</v>
      </c>
      <c r="CH363" s="20">
        <v>1151</v>
      </c>
      <c r="CI363" s="20">
        <v>447</v>
      </c>
      <c r="CJ363" s="21">
        <f t="shared" si="2995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2996"/>
        <v>67650</v>
      </c>
      <c r="CP363" s="20">
        <v>14298</v>
      </c>
      <c r="CQ363" s="20">
        <v>779</v>
      </c>
      <c r="CR363" s="21">
        <f t="shared" si="2997"/>
        <v>15077</v>
      </c>
    </row>
    <row r="364" spans="1:96" x14ac:dyDescent="0.35">
      <c r="A364" s="14">
        <f t="shared" si="2761"/>
        <v>44270</v>
      </c>
      <c r="B364" s="9">
        <f t="shared" ref="B364" si="3665">BQ364</f>
        <v>1596500</v>
      </c>
      <c r="C364">
        <f t="shared" ref="C364" si="3666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667">-(J364-J363)+L364</f>
        <v>5</v>
      </c>
      <c r="N364" s="7">
        <f t="shared" ref="N364" si="3668">B364-C364</f>
        <v>1253723</v>
      </c>
      <c r="O364" s="4">
        <f t="shared" ref="O364" si="3669">C364/B364</f>
        <v>0.21470529282806139</v>
      </c>
      <c r="R364">
        <f t="shared" ref="R364" si="3670">C364-C363</f>
        <v>34</v>
      </c>
      <c r="S364">
        <f t="shared" ref="S364" si="3671">N364-N363</f>
        <v>154</v>
      </c>
      <c r="T364" s="8">
        <f t="shared" ref="T364" si="3672">R364/V364</f>
        <v>0.18085106382978725</v>
      </c>
      <c r="U364" s="8">
        <f t="shared" ref="U364" si="3673">SUM(R358:R364)/SUM(V358:V364)</f>
        <v>0.16765457610528034</v>
      </c>
      <c r="V364">
        <f t="shared" ref="V364" si="3674">B364-B363</f>
        <v>188</v>
      </c>
      <c r="W364">
        <f t="shared" ref="W364" si="3675">C364-D364-E364</f>
        <v>12520</v>
      </c>
      <c r="X364" s="3">
        <f t="shared" ref="X364" si="3676">F364/W364</f>
        <v>1.2859424920127796E-2</v>
      </c>
      <c r="Y364">
        <f t="shared" ref="Y364" si="3677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678">Z364-AC364-AF364</f>
        <v>116</v>
      </c>
      <c r="AJ364">
        <f t="shared" ref="AJ364" si="3679">AA364-AD364-AG364</f>
        <v>37</v>
      </c>
      <c r="AK364">
        <f t="shared" ref="AK364" si="3680">AB364-AE364-AH364</f>
        <v>364</v>
      </c>
      <c r="AL364">
        <v>5</v>
      </c>
      <c r="AM364">
        <v>5</v>
      </c>
      <c r="AN364">
        <v>42</v>
      </c>
      <c r="AS364">
        <f t="shared" ref="AS364" si="3681">BM364-BM363</f>
        <v>547</v>
      </c>
      <c r="AT364">
        <f t="shared" ref="AT364" si="3682">BN364-BN363</f>
        <v>47</v>
      </c>
      <c r="AU364">
        <f t="shared" ref="AU364" si="3683">AT364/AS364</f>
        <v>8.5923217550274225E-2</v>
      </c>
      <c r="AV364">
        <f t="shared" ref="AV364" si="3684">BU364-BU363</f>
        <v>24</v>
      </c>
      <c r="AW364">
        <f t="shared" ref="AW364" si="3685">BV364-BV363</f>
        <v>3</v>
      </c>
      <c r="AX364">
        <f t="shared" ref="AX364" si="3686">CK364-CK363</f>
        <v>144</v>
      </c>
      <c r="AY364">
        <f t="shared" ref="AY364" si="3687">CL364-CL363</f>
        <v>5</v>
      </c>
      <c r="AZ364">
        <f t="shared" ref="AZ364" si="3688">CC364-CC363</f>
        <v>15</v>
      </c>
      <c r="BA364">
        <f t="shared" ref="BA364" si="3689">CD364-CD363</f>
        <v>-4</v>
      </c>
      <c r="BB364">
        <f t="shared" ref="BB364" si="3690">AW364/AV364</f>
        <v>0.125</v>
      </c>
      <c r="BC364">
        <f t="shared" ref="BC364" si="3691">AY364/AX364</f>
        <v>3.4722222222222224E-2</v>
      </c>
      <c r="BD364">
        <f t="shared" ref="BD364:BD427" si="3692">BA364/AZ364</f>
        <v>-0.26666666666666666</v>
      </c>
      <c r="BE364">
        <f t="shared" ref="BE364" si="3693">SUM(AT358:AT364)/SUM(AS358:AS364)</f>
        <v>3.6506746626686654E-2</v>
      </c>
      <c r="BF364">
        <f t="shared" ref="BF364" si="3694">SUM(AT351:AT364)/SUM(AS351:AS364)</f>
        <v>3.7056513060462322E-2</v>
      </c>
      <c r="BG364">
        <f t="shared" ref="BG364" si="3695">SUM(AW358:AW364)/SUM(AV358:AV364)</f>
        <v>2.6450511945392493E-2</v>
      </c>
      <c r="BH364">
        <f t="shared" ref="BH364" si="3696">SUM(AY358:AY364)/SUM(AX358:AX364)</f>
        <v>2.7228298813125437E-2</v>
      </c>
      <c r="BI364">
        <f t="shared" ref="BI364" si="3697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2990"/>
        <v>1596500</v>
      </c>
      <c r="BR364" s="20">
        <v>284709</v>
      </c>
      <c r="BS364" s="20">
        <v>58068</v>
      </c>
      <c r="BT364" s="21">
        <f t="shared" si="2991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2992"/>
        <v>11781</v>
      </c>
      <c r="BZ364" s="20">
        <v>2111</v>
      </c>
      <c r="CA364" s="20">
        <v>619</v>
      </c>
      <c r="CB364" s="21">
        <f t="shared" si="2993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2994"/>
        <v>6792</v>
      </c>
      <c r="CH364" s="20">
        <v>1151</v>
      </c>
      <c r="CI364" s="20">
        <v>447</v>
      </c>
      <c r="CJ364" s="21">
        <f t="shared" si="2995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2996"/>
        <v>67679</v>
      </c>
      <c r="CP364" s="20">
        <v>14301</v>
      </c>
      <c r="CQ364" s="20">
        <v>780</v>
      </c>
      <c r="CR364" s="21">
        <f t="shared" si="2997"/>
        <v>15081</v>
      </c>
    </row>
    <row r="365" spans="1:96" x14ac:dyDescent="0.35">
      <c r="A365" s="14">
        <f t="shared" si="2761"/>
        <v>44271</v>
      </c>
      <c r="B365" s="9">
        <f t="shared" ref="B365" si="3698">BQ365</f>
        <v>1600033</v>
      </c>
      <c r="C365">
        <f t="shared" ref="C365" si="3699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00">-(J365-J364)+L365</f>
        <v>6</v>
      </c>
      <c r="N365" s="7">
        <f t="shared" ref="N365" si="3701">B365-C365</f>
        <v>1256686</v>
      </c>
      <c r="O365" s="4">
        <f t="shared" ref="O365" si="3702">C365/B365</f>
        <v>0.2145874491338616</v>
      </c>
      <c r="R365">
        <f t="shared" ref="R365" si="3703">C365-C364</f>
        <v>570</v>
      </c>
      <c r="S365">
        <f t="shared" ref="S365" si="3704">N365-N364</f>
        <v>2963</v>
      </c>
      <c r="T365" s="8">
        <f t="shared" ref="T365" si="3705">R365/V365</f>
        <v>0.1613359750919898</v>
      </c>
      <c r="U365" s="8">
        <f t="shared" ref="U365" si="3706">SUM(R359:R365)/SUM(V359:V365)</f>
        <v>0.1645868288590604</v>
      </c>
      <c r="V365">
        <f t="shared" ref="V365" si="3707">B365-B364</f>
        <v>3533</v>
      </c>
      <c r="W365">
        <f t="shared" ref="W365" si="3708">C365-D365-E365</f>
        <v>12336</v>
      </c>
      <c r="X365" s="3">
        <f t="shared" ref="X365" si="3709">F365/W365</f>
        <v>1.3132295719844358E-2</v>
      </c>
      <c r="Y365">
        <f t="shared" ref="Y365" si="3710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711">Z365-AC365-AF365</f>
        <v>110</v>
      </c>
      <c r="AJ365">
        <f t="shared" ref="AJ365" si="3712">AA365-AD365-AG365</f>
        <v>34</v>
      </c>
      <c r="AK365">
        <f t="shared" ref="AK365" si="3713">AB365-AE365-AH365</f>
        <v>353</v>
      </c>
      <c r="AL365">
        <v>4</v>
      </c>
      <c r="AM365">
        <v>4</v>
      </c>
      <c r="AN365">
        <v>36</v>
      </c>
      <c r="AS365">
        <f t="shared" ref="AS365" si="3714">BM365-BM364</f>
        <v>18632</v>
      </c>
      <c r="AT365">
        <f t="shared" ref="AT365" si="3715">BN365-BN364</f>
        <v>606</v>
      </c>
      <c r="AU365">
        <f t="shared" ref="AU365" si="3716">AT365/AS365</f>
        <v>3.2524688707599829E-2</v>
      </c>
      <c r="AV365">
        <f t="shared" ref="AV365" si="3717">BU365-BU364</f>
        <v>92</v>
      </c>
      <c r="AW365">
        <f t="shared" ref="AW365" si="3718">BV365-BV364</f>
        <v>4</v>
      </c>
      <c r="AX365">
        <f t="shared" ref="AX365" si="3719">CK365-CK364</f>
        <v>502</v>
      </c>
      <c r="AY365">
        <f t="shared" ref="AY365" si="3720">CL365-CL364</f>
        <v>4</v>
      </c>
      <c r="AZ365">
        <f t="shared" ref="AZ365" si="3721">CC365-CC364</f>
        <v>75</v>
      </c>
      <c r="BA365">
        <f t="shared" ref="BA365" si="3722">CD365-CD364</f>
        <v>2</v>
      </c>
      <c r="BB365">
        <f t="shared" ref="BB365" si="3723">AW365/AV365</f>
        <v>4.3478260869565216E-2</v>
      </c>
      <c r="BC365">
        <f t="shared" ref="BC365" si="3724">AY365/AX365</f>
        <v>7.9681274900398405E-3</v>
      </c>
      <c r="BD365">
        <f t="shared" si="3692"/>
        <v>2.6666666666666668E-2</v>
      </c>
      <c r="BE365">
        <f t="shared" ref="BE365" si="3725">SUM(AT359:AT365)/SUM(AS359:AS365)</f>
        <v>3.7211370562779955E-2</v>
      </c>
      <c r="BF365">
        <f t="shared" ref="BF365" si="3726">SUM(AT352:AT365)/SUM(AS352:AS365)</f>
        <v>3.6713341806989715E-2</v>
      </c>
      <c r="BG365">
        <f t="shared" ref="BG365" si="3727">SUM(AW359:AW365)/SUM(AV359:AV365)</f>
        <v>2.7027027027027029E-2</v>
      </c>
      <c r="BH365">
        <f t="shared" ref="BH365" si="3728">SUM(AY359:AY365)/SUM(AX359:AX365)</f>
        <v>2.6563631972953392E-2</v>
      </c>
      <c r="BI365">
        <f t="shared" ref="BI365" si="3729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2990"/>
        <v>1600033</v>
      </c>
      <c r="BR365" s="20">
        <v>285102</v>
      </c>
      <c r="BS365" s="20">
        <v>58245</v>
      </c>
      <c r="BT365" s="21">
        <f t="shared" si="2991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2992"/>
        <v>11834</v>
      </c>
      <c r="BZ365" s="20">
        <v>2112</v>
      </c>
      <c r="CA365" s="20">
        <v>622</v>
      </c>
      <c r="CB365" s="21">
        <f t="shared" si="2993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2994"/>
        <v>6804</v>
      </c>
      <c r="CH365" s="20">
        <v>1151</v>
      </c>
      <c r="CI365" s="20">
        <v>447</v>
      </c>
      <c r="CJ365" s="21">
        <f t="shared" si="2995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2996"/>
        <v>67775</v>
      </c>
      <c r="CP365" s="20">
        <v>14308</v>
      </c>
      <c r="CQ365" s="20">
        <v>780</v>
      </c>
      <c r="CR365" s="21">
        <f t="shared" si="2997"/>
        <v>15088</v>
      </c>
    </row>
    <row r="366" spans="1:96" x14ac:dyDescent="0.35">
      <c r="A366" s="14">
        <f t="shared" si="2761"/>
        <v>44272</v>
      </c>
      <c r="B366" s="9">
        <f t="shared" ref="B366" si="3730">BQ366</f>
        <v>1602903</v>
      </c>
      <c r="C366">
        <f t="shared" ref="C366" si="3731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732">-(J366-J365)+L366</f>
        <v>6</v>
      </c>
      <c r="N366" s="7">
        <f t="shared" ref="N366" si="3733">B366-C366</f>
        <v>1258994</v>
      </c>
      <c r="O366" s="4">
        <f t="shared" ref="O366" si="3734">C366/B366</f>
        <v>0.21455384386952922</v>
      </c>
      <c r="R366">
        <f t="shared" ref="R366" si="3735">C366-C365</f>
        <v>562</v>
      </c>
      <c r="S366">
        <f t="shared" ref="S366" si="3736">N366-N365</f>
        <v>2308</v>
      </c>
      <c r="T366" s="8">
        <f t="shared" ref="T366" si="3737">R366/V366</f>
        <v>0.19581881533101045</v>
      </c>
      <c r="U366" s="8">
        <f t="shared" ref="U366" si="3738">SUM(R360:R366)/SUM(V360:V366)</f>
        <v>0.16220446034318931</v>
      </c>
      <c r="V366">
        <f t="shared" ref="V366" si="3739">B366-B365</f>
        <v>2870</v>
      </c>
      <c r="W366">
        <f t="shared" ref="W366" si="3740">C366-D366-E366</f>
        <v>12316</v>
      </c>
      <c r="X366" s="3">
        <f t="shared" ref="X366" si="3741">F366/W366</f>
        <v>1.3072426112374148E-2</v>
      </c>
      <c r="Y366">
        <f t="shared" ref="Y366" si="3742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743">Z366-AC366-AF366</f>
        <v>110</v>
      </c>
      <c r="AJ366">
        <f t="shared" ref="AJ366" si="3744">AA366-AD366-AG366</f>
        <v>30</v>
      </c>
      <c r="AK366">
        <f t="shared" ref="AK366" si="3745">AB366-AE366-AH366</f>
        <v>347</v>
      </c>
      <c r="AL366">
        <v>7</v>
      </c>
      <c r="AM366">
        <v>7</v>
      </c>
      <c r="AN366">
        <v>40</v>
      </c>
      <c r="AS366">
        <f t="shared" ref="AS366" si="3746">BM366-BM365</f>
        <v>15622</v>
      </c>
      <c r="AT366">
        <f t="shared" ref="AT366" si="3747">BN366-BN365</f>
        <v>588</v>
      </c>
      <c r="AU366">
        <f t="shared" ref="AU366" si="3748">AT366/AS366</f>
        <v>3.7639226731532457E-2</v>
      </c>
      <c r="AV366">
        <f t="shared" ref="AV366" si="3749">BU366-BU365</f>
        <v>95</v>
      </c>
      <c r="AW366">
        <f t="shared" ref="AW366" si="3750">BV366-BV365</f>
        <v>-2</v>
      </c>
      <c r="AX366">
        <f t="shared" ref="AX366" si="3751">CK366-CK365</f>
        <v>438</v>
      </c>
      <c r="AY366">
        <f t="shared" ref="AY366" si="3752">CL366-CL365</f>
        <v>11</v>
      </c>
      <c r="AZ366">
        <f t="shared" ref="AZ366" si="3753">CC366-CC365</f>
        <v>40</v>
      </c>
      <c r="BA366">
        <f t="shared" ref="BA366" si="3754">CD366-CD365</f>
        <v>2</v>
      </c>
      <c r="BB366">
        <f t="shared" ref="BB366" si="3755">AW366/AV366</f>
        <v>-2.1052631578947368E-2</v>
      </c>
      <c r="BC366">
        <f t="shared" ref="BC366" si="3756">AY366/AX366</f>
        <v>2.5114155251141551E-2</v>
      </c>
      <c r="BD366">
        <f t="shared" si="3692"/>
        <v>0.05</v>
      </c>
      <c r="BE366">
        <f t="shared" ref="BE366" si="3757">SUM(AT360:AT366)/SUM(AS360:AS366)</f>
        <v>3.534823935324561E-2</v>
      </c>
      <c r="BF366">
        <f t="shared" ref="BF366" si="3758">SUM(AT353:AT366)/SUM(AS353:AS366)</f>
        <v>3.6854852537722908E-2</v>
      </c>
      <c r="BG366">
        <f t="shared" ref="BG366" si="3759">SUM(AW360:AW366)/SUM(AV360:AV366)</f>
        <v>2.1528525296017224E-2</v>
      </c>
      <c r="BH366">
        <f t="shared" ref="BH366" si="3760">SUM(AY360:AY366)/SUM(AX360:AX366)</f>
        <v>2.501454333915067E-2</v>
      </c>
      <c r="BI366">
        <f t="shared" ref="BI366" si="3761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2990"/>
        <v>1602903</v>
      </c>
      <c r="BR366" s="20">
        <v>285482</v>
      </c>
      <c r="BS366" s="20">
        <v>58427</v>
      </c>
      <c r="BT366" s="21">
        <f t="shared" si="2991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2992"/>
        <v>11810</v>
      </c>
      <c r="BZ366" s="20">
        <v>2113</v>
      </c>
      <c r="CA366" s="20">
        <v>623</v>
      </c>
      <c r="CB366" s="21">
        <f t="shared" si="2993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2994"/>
        <v>6810</v>
      </c>
      <c r="CH366" s="20">
        <v>1151</v>
      </c>
      <c r="CI366" s="20">
        <v>447</v>
      </c>
      <c r="CJ366" s="21">
        <f t="shared" si="2995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2996"/>
        <v>67857</v>
      </c>
      <c r="CP366" s="20">
        <v>14311</v>
      </c>
      <c r="CQ366" s="20">
        <v>783</v>
      </c>
      <c r="CR366" s="21">
        <f t="shared" si="2997"/>
        <v>15094</v>
      </c>
    </row>
    <row r="367" spans="1:96" x14ac:dyDescent="0.35">
      <c r="A367" s="14">
        <f t="shared" si="2761"/>
        <v>44273</v>
      </c>
      <c r="B367" s="9">
        <f t="shared" ref="B367" si="3762">BQ367</f>
        <v>1603434</v>
      </c>
      <c r="C367">
        <f t="shared" ref="C367" si="3763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764">-(J367-J366)+L367</f>
        <v>2</v>
      </c>
      <c r="N367" s="7">
        <f t="shared" ref="N367" si="3765">B367-C367</f>
        <v>1259430</v>
      </c>
      <c r="O367" s="4">
        <f t="shared" ref="O367" si="3766">C367/B367</f>
        <v>0.21454203914847758</v>
      </c>
      <c r="R367">
        <f t="shared" ref="R367" si="3767">C367-C366</f>
        <v>95</v>
      </c>
      <c r="S367">
        <f t="shared" ref="S367" si="3768">N367-N366</f>
        <v>436</v>
      </c>
      <c r="T367" s="8">
        <f t="shared" ref="T367" si="3769">R367/V367</f>
        <v>0.17890772128060264</v>
      </c>
      <c r="U367" s="8">
        <f t="shared" ref="U367" si="3770">SUM(R361:R367)/SUM(V361:V367)</f>
        <v>0.16640886826501675</v>
      </c>
      <c r="V367">
        <f t="shared" ref="V367" si="3771">B367-B366</f>
        <v>531</v>
      </c>
      <c r="W367">
        <f t="shared" ref="W367" si="3772">C367-D367-E367</f>
        <v>11818</v>
      </c>
      <c r="X367" s="3">
        <f t="shared" ref="X367" si="3773">F367/W367</f>
        <v>1.4469453376205787E-2</v>
      </c>
      <c r="Y367">
        <f t="shared" ref="Y367" si="3774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775">Z367-AC367-AF367</f>
        <v>108</v>
      </c>
      <c r="AJ367">
        <f t="shared" ref="AJ367" si="3776">AA367-AD367-AG367</f>
        <v>30</v>
      </c>
      <c r="AK367">
        <f t="shared" ref="AK367" si="3777">AB367-AE367-AH367</f>
        <v>325</v>
      </c>
      <c r="AL367">
        <v>5</v>
      </c>
      <c r="AM367">
        <v>5</v>
      </c>
      <c r="AN367">
        <v>42</v>
      </c>
      <c r="AS367">
        <f t="shared" ref="AS367" si="3778">BM367-BM366</f>
        <v>2406</v>
      </c>
      <c r="AT367">
        <f t="shared" ref="AT367" si="3779">BN367-BN366</f>
        <v>106</v>
      </c>
      <c r="AU367">
        <f t="shared" ref="AU367" si="3780">AT367/AS367</f>
        <v>4.4056525353283457E-2</v>
      </c>
      <c r="AV367">
        <f t="shared" ref="AV367" si="3781">BU367-BU366</f>
        <v>38</v>
      </c>
      <c r="AW367">
        <f t="shared" ref="AW367" si="3782">BV367-BV366</f>
        <v>4</v>
      </c>
      <c r="AX367">
        <f t="shared" ref="AX367" si="3783">CK367-CK366</f>
        <v>422</v>
      </c>
      <c r="AY367">
        <f t="shared" ref="AY367" si="3784">CL367-CL366</f>
        <v>9</v>
      </c>
      <c r="AZ367">
        <f t="shared" ref="AZ367" si="3785">CC367-CC366</f>
        <v>59</v>
      </c>
      <c r="BA367">
        <f t="shared" ref="BA367" si="3786">CD367-CD366</f>
        <v>2</v>
      </c>
      <c r="BB367">
        <f t="shared" ref="BB367" si="3787">AW367/AV367</f>
        <v>0.10526315789473684</v>
      </c>
      <c r="BC367">
        <f t="shared" ref="BC367" si="3788">AY367/AX367</f>
        <v>2.132701421800948E-2</v>
      </c>
      <c r="BD367">
        <f t="shared" si="3692"/>
        <v>3.3898305084745763E-2</v>
      </c>
      <c r="BE367">
        <f t="shared" ref="BE367" si="3789">SUM(AT361:AT367)/SUM(AS361:AS367)</f>
        <v>3.7249360068259386E-2</v>
      </c>
      <c r="BF367">
        <f t="shared" ref="BF367" si="3790">SUM(AT354:AT367)/SUM(AS354:AS367)</f>
        <v>3.7084391545153923E-2</v>
      </c>
      <c r="BG367">
        <f t="shared" ref="BG367" si="3791">SUM(AW361:AW367)/SUM(AV361:AV367)</f>
        <v>2.3715415019762844E-2</v>
      </c>
      <c r="BH367">
        <f t="shared" ref="BH367" si="3792">SUM(AY361:AY367)/SUM(AX361:AX367)</f>
        <v>2.7226137091607944E-2</v>
      </c>
      <c r="BI367">
        <f t="shared" ref="BI367" si="3793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2990"/>
        <v>1603434</v>
      </c>
      <c r="BR367" s="20">
        <v>285546</v>
      </c>
      <c r="BS367" s="20">
        <v>58458</v>
      </c>
      <c r="BT367" s="21">
        <f t="shared" si="2991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2992"/>
        <v>11820</v>
      </c>
      <c r="BZ367" s="20">
        <v>2113</v>
      </c>
      <c r="CA367" s="20">
        <v>624</v>
      </c>
      <c r="CB367" s="21">
        <f t="shared" si="2993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2994"/>
        <v>6814</v>
      </c>
      <c r="CH367" s="20">
        <v>1153</v>
      </c>
      <c r="CI367" s="20">
        <v>447</v>
      </c>
      <c r="CJ367" s="21">
        <f t="shared" si="2995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2996"/>
        <v>66913</v>
      </c>
      <c r="CP367" s="20">
        <v>14322</v>
      </c>
      <c r="CQ367" s="20">
        <v>784</v>
      </c>
      <c r="CR367" s="21">
        <f t="shared" si="2997"/>
        <v>15106</v>
      </c>
    </row>
    <row r="368" spans="1:96" x14ac:dyDescent="0.35">
      <c r="A368" s="14">
        <f t="shared" si="2761"/>
        <v>44274</v>
      </c>
      <c r="B368" s="9">
        <f t="shared" ref="B368" si="3794">BQ368</f>
        <v>1608290</v>
      </c>
      <c r="C368">
        <f t="shared" ref="C368" si="3795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796">-(J368-J367)+L368</f>
        <v>3</v>
      </c>
      <c r="N368" s="7">
        <f t="shared" ref="N368" si="3797">B368-C368</f>
        <v>1263380</v>
      </c>
      <c r="O368" s="4">
        <f t="shared" ref="O368" si="3798">C368/B368</f>
        <v>0.21445759160350433</v>
      </c>
      <c r="R368">
        <f t="shared" ref="R368" si="3799">C368-C367</f>
        <v>906</v>
      </c>
      <c r="S368">
        <f t="shared" ref="S368" si="3800">N368-N367</f>
        <v>3950</v>
      </c>
      <c r="T368" s="8">
        <f t="shared" ref="T368" si="3801">R368/V368</f>
        <v>0.18657331136738056</v>
      </c>
      <c r="U368" s="8">
        <f t="shared" ref="U368" si="3802">SUM(R362:R368)/SUM(V362:V368)</f>
        <v>0.17649135192375573</v>
      </c>
      <c r="V368">
        <f t="shared" ref="V368" si="3803">B368-B367</f>
        <v>4856</v>
      </c>
      <c r="W368">
        <f t="shared" ref="W368" si="3804">C368-D368-E368</f>
        <v>12108</v>
      </c>
      <c r="X368" s="3">
        <f t="shared" ref="X368" si="3805">F368/W368</f>
        <v>1.5609514370664023E-2</v>
      </c>
      <c r="Y368">
        <f t="shared" ref="Y368" si="3806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807">Z368-AC368-AF368</f>
        <v>110</v>
      </c>
      <c r="AJ368">
        <f t="shared" ref="AJ368" si="3808">AA368-AD368-AG368</f>
        <v>32</v>
      </c>
      <c r="AK368">
        <f t="shared" ref="AK368" si="3809">AB368-AE368-AH368</f>
        <v>325</v>
      </c>
      <c r="AL368">
        <v>5</v>
      </c>
      <c r="AM368">
        <v>5</v>
      </c>
      <c r="AN368">
        <v>42</v>
      </c>
      <c r="AS368">
        <f t="shared" ref="AS368" si="3810">BM368-BM367</f>
        <v>26715</v>
      </c>
      <c r="AT368">
        <f t="shared" ref="AT368" si="3811">BN368-BN367</f>
        <v>992</v>
      </c>
      <c r="AU368">
        <f t="shared" ref="AU368" si="3812">AT368/AS368</f>
        <v>3.7132696986711587E-2</v>
      </c>
      <c r="AV368">
        <f t="shared" ref="AV368" si="3813">BU368-BU367</f>
        <v>317</v>
      </c>
      <c r="AW368">
        <f t="shared" ref="AW368" si="3814">BV368-BV367</f>
        <v>3</v>
      </c>
      <c r="AX368">
        <f t="shared" ref="AX368" si="3815">CK368-CK367</f>
        <v>699</v>
      </c>
      <c r="AY368">
        <f t="shared" ref="AY368" si="3816">CL368-CL367</f>
        <v>22</v>
      </c>
      <c r="AZ368">
        <f t="shared" ref="AZ368" si="3817">CC368-CC367</f>
        <v>272</v>
      </c>
      <c r="BA368">
        <f t="shared" ref="BA368" si="3818">CD368-CD367</f>
        <v>1</v>
      </c>
      <c r="BB368">
        <f t="shared" ref="BB368" si="3819">AW368/AV368</f>
        <v>9.4637223974763408E-3</v>
      </c>
      <c r="BC368">
        <f t="shared" ref="BC368" si="3820">AY368/AX368</f>
        <v>3.1473533619456366E-2</v>
      </c>
      <c r="BD368">
        <f t="shared" si="3692"/>
        <v>3.6764705882352941E-3</v>
      </c>
      <c r="BE368">
        <f t="shared" ref="BE368" si="3821">SUM(AT362:AT368)/SUM(AS362:AS368)</f>
        <v>3.7766639468469518E-2</v>
      </c>
      <c r="BF368">
        <f t="shared" ref="BF368" si="3822">SUM(AT355:AT368)/SUM(AS355:AS368)</f>
        <v>3.733873839327289E-2</v>
      </c>
      <c r="BG368">
        <f t="shared" ref="BG368" si="3823">SUM(AW362:AW368)/SUM(AV362:AV368)</f>
        <v>2.2352941176470589E-2</v>
      </c>
      <c r="BH368">
        <f t="shared" ref="BH368" si="3824">SUM(AY362:AY368)/SUM(AX362:AX368)</f>
        <v>2.6896343306134784E-2</v>
      </c>
      <c r="BI368">
        <f t="shared" ref="BI368" si="3825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2990"/>
        <v>1608290</v>
      </c>
      <c r="BR368" s="20">
        <v>286263</v>
      </c>
      <c r="BS368" s="20">
        <v>58647</v>
      </c>
      <c r="BT368" s="21">
        <f t="shared" si="2991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2992"/>
        <v>11856</v>
      </c>
      <c r="BZ368" s="20">
        <v>2115</v>
      </c>
      <c r="CA368" s="20">
        <v>625</v>
      </c>
      <c r="CB368" s="21">
        <f t="shared" si="2993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2994"/>
        <v>6836</v>
      </c>
      <c r="CH368" s="20">
        <v>1154</v>
      </c>
      <c r="CI368" s="20">
        <v>450</v>
      </c>
      <c r="CJ368" s="21">
        <f t="shared" si="2995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2996"/>
        <v>68067</v>
      </c>
      <c r="CP368" s="20">
        <v>14340</v>
      </c>
      <c r="CQ368" s="20">
        <v>787</v>
      </c>
      <c r="CR368" s="21">
        <f t="shared" si="2997"/>
        <v>15127</v>
      </c>
    </row>
    <row r="369" spans="1:96" x14ac:dyDescent="0.35">
      <c r="A369" s="14">
        <f t="shared" si="2761"/>
        <v>44275</v>
      </c>
      <c r="B369" s="9">
        <f t="shared" ref="B369" si="3826">BQ369</f>
        <v>1610928</v>
      </c>
      <c r="C369">
        <f t="shared" ref="C369" si="3827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828">-(J369-J368)+L369</f>
        <v>10</v>
      </c>
      <c r="N369" s="7">
        <f t="shared" ref="N369" si="3829">B369-C369</f>
        <v>1265571</v>
      </c>
      <c r="O369" s="4">
        <f t="shared" ref="O369" si="3830">C369/B369</f>
        <v>0.21438388307857334</v>
      </c>
      <c r="R369">
        <f t="shared" ref="R369" si="3831">C369-C368</f>
        <v>447</v>
      </c>
      <c r="S369">
        <f t="shared" ref="S369" si="3832">N369-N368</f>
        <v>2191</v>
      </c>
      <c r="T369" s="8">
        <f t="shared" ref="T369" si="3833">R369/V369</f>
        <v>0.16944655041698256</v>
      </c>
      <c r="U369" s="8">
        <f t="shared" ref="U369" si="3834">SUM(R363:R369)/SUM(V363:V369)</f>
        <v>0.1791238708080683</v>
      </c>
      <c r="V369">
        <f t="shared" ref="V369" si="3835">B369-B368</f>
        <v>2638</v>
      </c>
      <c r="W369">
        <f t="shared" ref="W369" si="3836">C369-D369-E369</f>
        <v>12042</v>
      </c>
      <c r="X369" s="3">
        <f t="shared" ref="X369" si="3837">F369/W369</f>
        <v>1.4283341637601728E-2</v>
      </c>
      <c r="Y369">
        <f t="shared" ref="Y369" si="38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839">Z369-AC369-AF369</f>
        <v>109</v>
      </c>
      <c r="AJ369">
        <f t="shared" ref="AJ369" si="3840">AA369-AD369-AG369</f>
        <v>36</v>
      </c>
      <c r="AK369">
        <f t="shared" ref="AK369" si="3841">AB369-AE369-AH369</f>
        <v>326</v>
      </c>
      <c r="AL369">
        <v>6</v>
      </c>
      <c r="AM369">
        <v>6</v>
      </c>
      <c r="AN369">
        <v>44</v>
      </c>
      <c r="AS369">
        <f t="shared" ref="AS369" si="3842">BM369-BM368</f>
        <v>12165</v>
      </c>
      <c r="AT369">
        <f t="shared" ref="AT369" si="3843">BN369-BN368</f>
        <v>491</v>
      </c>
      <c r="AU369">
        <f t="shared" ref="AU369" si="3844">AT369/AS369</f>
        <v>4.0361693382655162E-2</v>
      </c>
      <c r="AV369">
        <f t="shared" ref="AV369" si="3845">BU369-BU368</f>
        <v>176</v>
      </c>
      <c r="AW369">
        <f t="shared" ref="AW369" si="3846">BV369-BV368</f>
        <v>-2</v>
      </c>
      <c r="AX369">
        <f t="shared" ref="AX369" si="3847">CK369-CK368</f>
        <v>493</v>
      </c>
      <c r="AY369">
        <f t="shared" ref="AY369" si="3848">CL369-CL368</f>
        <v>13</v>
      </c>
      <c r="AZ369">
        <f t="shared" ref="AZ369" si="3849">CC369-CC368</f>
        <v>56</v>
      </c>
      <c r="BA369">
        <f t="shared" ref="BA369" si="3850">CD369-CD368</f>
        <v>4</v>
      </c>
      <c r="BB369">
        <f t="shared" ref="BB369" si="3851">AW369/AV369</f>
        <v>-1.1363636363636364E-2</v>
      </c>
      <c r="BC369">
        <f t="shared" ref="BC369" si="3852">AY369/AX369</f>
        <v>2.6369168356997971E-2</v>
      </c>
      <c r="BD369">
        <f t="shared" si="3692"/>
        <v>7.1428571428571425E-2</v>
      </c>
      <c r="BE369">
        <f t="shared" ref="BE369" si="3853">SUM(AT363:AT369)/SUM(AS363:AS369)</f>
        <v>3.8640028558415501E-2</v>
      </c>
      <c r="BF369">
        <f t="shared" ref="BF369" si="3854">SUM(AT356:AT369)/SUM(AS356:AS369)</f>
        <v>3.7465340801532243E-2</v>
      </c>
      <c r="BG369">
        <f t="shared" ref="BG369" si="3855">SUM(AW363:AW369)/SUM(AV363:AV369)</f>
        <v>1.4304291287386216E-2</v>
      </c>
      <c r="BH369">
        <f t="shared" ref="BH369" si="3856">SUM(AY363:AY369)/SUM(AX363:AX369)</f>
        <v>2.7237354085603113E-2</v>
      </c>
      <c r="BI369">
        <f t="shared" ref="BI369" si="3857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2990"/>
        <v>1610928</v>
      </c>
      <c r="BR369" s="20">
        <v>286567</v>
      </c>
      <c r="BS369" s="20">
        <v>58790</v>
      </c>
      <c r="BT369" s="21">
        <f t="shared" si="2991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2992"/>
        <v>11898</v>
      </c>
      <c r="BZ369" s="20">
        <v>2115</v>
      </c>
      <c r="CA369" s="20">
        <v>625</v>
      </c>
      <c r="CB369" s="21">
        <f t="shared" si="2993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2994"/>
        <v>6844</v>
      </c>
      <c r="CH369" s="20">
        <v>1155</v>
      </c>
      <c r="CI369" s="20">
        <v>450</v>
      </c>
      <c r="CJ369" s="21">
        <f t="shared" si="2995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2996"/>
        <v>68146</v>
      </c>
      <c r="CP369" s="20">
        <v>14350</v>
      </c>
      <c r="CQ369" s="20">
        <v>787</v>
      </c>
      <c r="CR369" s="21">
        <f t="shared" si="2997"/>
        <v>15137</v>
      </c>
    </row>
    <row r="370" spans="1:96" x14ac:dyDescent="0.35">
      <c r="A370" s="14">
        <f t="shared" si="2761"/>
        <v>44276</v>
      </c>
      <c r="B370" s="9">
        <f t="shared" ref="B370" si="3858">BQ370</f>
        <v>1612715</v>
      </c>
      <c r="C370">
        <f t="shared" ref="C370" si="3859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860">-(J370-J369)+L370</f>
        <v>7</v>
      </c>
      <c r="N370" s="7">
        <f t="shared" ref="N370" si="3861">B370-C370</f>
        <v>1267041</v>
      </c>
      <c r="O370" s="4">
        <f t="shared" ref="O370" si="3862">C370/B370</f>
        <v>0.21434289381570829</v>
      </c>
      <c r="R370">
        <f t="shared" ref="R370" si="3863">C370-C369</f>
        <v>317</v>
      </c>
      <c r="S370">
        <f t="shared" ref="S370" si="3864">N370-N369</f>
        <v>1470</v>
      </c>
      <c r="T370" s="8">
        <f t="shared" ref="T370" si="3865">R370/V370</f>
        <v>0.17739227756015669</v>
      </c>
      <c r="U370" s="8">
        <f t="shared" ref="U370" si="3866">SUM(R364:R370)/SUM(V364:V370)</f>
        <v>0.17868682558068646</v>
      </c>
      <c r="V370">
        <f t="shared" ref="V370" si="3867">B370-B369</f>
        <v>1787</v>
      </c>
      <c r="W370">
        <f t="shared" ref="W370" si="3868">C370-D370-E370</f>
        <v>12142</v>
      </c>
      <c r="X370" s="3">
        <f t="shared" ref="X370" si="3869">F370/W370</f>
        <v>1.4330423323999341E-2</v>
      </c>
      <c r="Y370">
        <f t="shared" ref="Y370" si="3870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871">Z370-AC370-AF370</f>
        <v>108</v>
      </c>
      <c r="AJ370">
        <f t="shared" ref="AJ370" si="3872">AA370-AD370-AG370</f>
        <v>37</v>
      </c>
      <c r="AK370">
        <f t="shared" ref="AK370" si="3873">AB370-AE370-AH370</f>
        <v>331</v>
      </c>
      <c r="AL370">
        <v>6</v>
      </c>
      <c r="AM370">
        <v>6</v>
      </c>
      <c r="AN370">
        <v>44</v>
      </c>
      <c r="AS370">
        <f t="shared" ref="AS370" si="3874">BM370-BM369</f>
        <v>5818</v>
      </c>
      <c r="AT370">
        <f t="shared" ref="AT370" si="3875">BN370-BN369</f>
        <v>371</v>
      </c>
      <c r="AU370">
        <f t="shared" ref="AU370" si="3876">AT370/AS370</f>
        <v>6.3767617738054311E-2</v>
      </c>
      <c r="AV370">
        <f t="shared" ref="AV370" si="3877">BU370-BU369</f>
        <v>28</v>
      </c>
      <c r="AW370">
        <f t="shared" ref="AW370" si="3878">BV370-BV369</f>
        <v>3</v>
      </c>
      <c r="AX370">
        <f t="shared" ref="AX370" si="3879">CK370-CK369</f>
        <v>322</v>
      </c>
      <c r="AY370">
        <f t="shared" ref="AY370" si="3880">CL370-CL369</f>
        <v>9</v>
      </c>
      <c r="AZ370">
        <f t="shared" ref="AZ370" si="3881">CC370-CC369</f>
        <v>24</v>
      </c>
      <c r="BA370">
        <f t="shared" ref="BA370" si="3882">CD370-CD369</f>
        <v>-1</v>
      </c>
      <c r="BB370">
        <f t="shared" ref="BB370" si="3883">AW370/AV370</f>
        <v>0.10714285714285714</v>
      </c>
      <c r="BC370">
        <f t="shared" ref="BC370" si="3884">AY370/AX370</f>
        <v>2.7950310559006212E-2</v>
      </c>
      <c r="BD370">
        <f t="shared" si="3692"/>
        <v>-4.1666666666666664E-2</v>
      </c>
      <c r="BE370">
        <f t="shared" ref="BE370" si="3885">SUM(AT364:AT370)/SUM(AS364:AS370)</f>
        <v>3.9081863134118794E-2</v>
      </c>
      <c r="BF370">
        <f t="shared" ref="BF370" si="3886">SUM(AT357:AT370)/SUM(AS357:AS370)</f>
        <v>3.7424319646927696E-2</v>
      </c>
      <c r="BG370">
        <f t="shared" ref="BG370" si="3887">SUM(AW364:AW370)/SUM(AV364:AV370)</f>
        <v>1.6883116883116882E-2</v>
      </c>
      <c r="BH370">
        <f t="shared" ref="BH370" si="3888">SUM(AY364:AY370)/SUM(AX364:AX370)</f>
        <v>2.4172185430463577E-2</v>
      </c>
      <c r="BI370">
        <f t="shared" ref="BI370" si="3889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2990"/>
        <v>1612715</v>
      </c>
      <c r="BR370" s="20">
        <v>286838</v>
      </c>
      <c r="BS370" s="20">
        <v>58836</v>
      </c>
      <c r="BT370" s="21">
        <f t="shared" si="2991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2992"/>
        <v>11909</v>
      </c>
      <c r="BZ370" s="20">
        <v>2115</v>
      </c>
      <c r="CA370" s="20">
        <v>625</v>
      </c>
      <c r="CB370" s="21">
        <f t="shared" si="2993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2994"/>
        <v>6849</v>
      </c>
      <c r="CH370" s="20">
        <v>1155</v>
      </c>
      <c r="CI370" s="20">
        <v>450</v>
      </c>
      <c r="CJ370" s="21">
        <f t="shared" si="2995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2996"/>
        <v>68209</v>
      </c>
      <c r="CP370" s="20">
        <v>14357</v>
      </c>
      <c r="CQ370" s="20">
        <v>788</v>
      </c>
      <c r="CR370" s="21">
        <f t="shared" si="2997"/>
        <v>15145</v>
      </c>
    </row>
    <row r="371" spans="1:96" x14ac:dyDescent="0.35">
      <c r="A371" s="14">
        <f t="shared" si="2761"/>
        <v>44277</v>
      </c>
      <c r="B371" s="9">
        <f t="shared" ref="B371" si="3890">BQ371</f>
        <v>1613884</v>
      </c>
      <c r="C371">
        <f t="shared" ref="C371" si="3891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892">-(J371-J370)+L371</f>
        <v>3</v>
      </c>
      <c r="N371" s="7">
        <f t="shared" ref="N371" si="3893">B371-C371</f>
        <v>1268070</v>
      </c>
      <c r="O371" s="4">
        <f t="shared" ref="O371" si="3894">C371/B371</f>
        <v>0.21427438403255747</v>
      </c>
      <c r="R371">
        <f t="shared" ref="R371" si="3895">C371-C370</f>
        <v>140</v>
      </c>
      <c r="S371">
        <f t="shared" ref="S371" si="3896">N371-N370</f>
        <v>1029</v>
      </c>
      <c r="T371" s="8">
        <f t="shared" ref="T371" si="3897">R371/V371</f>
        <v>0.11976047904191617</v>
      </c>
      <c r="U371" s="8">
        <f t="shared" ref="U371" si="3898">SUM(R365:R371)/SUM(V365:V371)</f>
        <v>0.17470087436723425</v>
      </c>
      <c r="V371">
        <f t="shared" ref="V371" si="3899">B371-B370</f>
        <v>1169</v>
      </c>
      <c r="W371">
        <f t="shared" ref="W371" si="3900">C371-D371-E371</f>
        <v>12082</v>
      </c>
      <c r="X371" s="3">
        <f t="shared" ref="X371" si="3901">F371/W371</f>
        <v>1.4153285879821221E-2</v>
      </c>
      <c r="Y371">
        <f t="shared" ref="Y371" si="3902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903">Z371-AC371-AF371</f>
        <v>108</v>
      </c>
      <c r="AJ371">
        <f t="shared" ref="AJ371" si="3904">AA371-AD371-AG371</f>
        <v>36</v>
      </c>
      <c r="AK371">
        <f t="shared" ref="AK371" si="3905">AB371-AE371-AH371</f>
        <v>339</v>
      </c>
      <c r="AL371">
        <v>6</v>
      </c>
      <c r="AM371">
        <v>6</v>
      </c>
      <c r="AN371">
        <v>44</v>
      </c>
      <c r="AS371">
        <f t="shared" ref="AS371" si="3906">BM371-BM370</f>
        <v>4004</v>
      </c>
      <c r="AT371">
        <f t="shared" ref="AT371" si="3907">BN371-BN370</f>
        <v>140</v>
      </c>
      <c r="AU371">
        <f t="shared" ref="AU371" si="3908">AT371/AS371</f>
        <v>3.4965034965034968E-2</v>
      </c>
      <c r="AV371">
        <f t="shared" ref="AV371" si="3909">BU371-BU370</f>
        <v>31</v>
      </c>
      <c r="AW371">
        <f t="shared" ref="AW371" si="3910">BV371-BV370</f>
        <v>1</v>
      </c>
      <c r="AX371">
        <f t="shared" ref="AX371" si="3911">CK371-CK370</f>
        <v>224</v>
      </c>
      <c r="AY371">
        <f t="shared" ref="AY371" si="3912">CL371-CL370</f>
        <v>4</v>
      </c>
      <c r="AZ371">
        <f t="shared" ref="AZ371" si="3913">CC371-CC370</f>
        <v>16</v>
      </c>
      <c r="BA371">
        <f t="shared" ref="BA371" si="3914">CD371-CD370</f>
        <v>0</v>
      </c>
      <c r="BB371">
        <f t="shared" ref="BB371" si="3915">AW371/AV371</f>
        <v>3.2258064516129031E-2</v>
      </c>
      <c r="BC371">
        <f t="shared" ref="BC371" si="3916">AY371/AX371</f>
        <v>1.7857142857142856E-2</v>
      </c>
      <c r="BD371">
        <f t="shared" si="3692"/>
        <v>0</v>
      </c>
      <c r="BE371">
        <f t="shared" ref="BE371" si="3917">SUM(AT365:AT371)/SUM(AS365:AS371)</f>
        <v>3.8588599142475574E-2</v>
      </c>
      <c r="BF371">
        <f t="shared" ref="BF371" si="3918">SUM(AT358:AT371)/SUM(AS358:AS371)</f>
        <v>3.7500979064797303E-2</v>
      </c>
      <c r="BG371">
        <f t="shared" ref="BG371" si="3919">SUM(AW365:AW371)/SUM(AV365:AV371)</f>
        <v>1.4157014157014158E-2</v>
      </c>
      <c r="BH371">
        <f t="shared" ref="BH371" si="3920">SUM(AY365:AY371)/SUM(AX365:AX371)</f>
        <v>2.3225806451612905E-2</v>
      </c>
      <c r="BI371">
        <f t="shared" ref="BI371" si="39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2990"/>
        <v>1613884</v>
      </c>
      <c r="BR371" s="20">
        <v>286966</v>
      </c>
      <c r="BS371" s="20">
        <v>58848</v>
      </c>
      <c r="BT371" s="21">
        <f t="shared" si="2991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2992"/>
        <v>11919</v>
      </c>
      <c r="BZ371" s="20">
        <v>2116</v>
      </c>
      <c r="CA371" s="20">
        <v>625</v>
      </c>
      <c r="CB371" s="21">
        <f t="shared" si="2993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2994"/>
        <v>6852</v>
      </c>
      <c r="CH371" s="20">
        <v>1156</v>
      </c>
      <c r="CI371" s="20">
        <v>450</v>
      </c>
      <c r="CJ371" s="21">
        <f t="shared" si="2995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2996"/>
        <v>68266</v>
      </c>
      <c r="CP371" s="20">
        <v>14360</v>
      </c>
      <c r="CQ371" s="20">
        <v>788</v>
      </c>
      <c r="CR371" s="21">
        <f t="shared" si="2997"/>
        <v>15148</v>
      </c>
    </row>
    <row r="372" spans="1:96" x14ac:dyDescent="0.35">
      <c r="A372" s="14">
        <f t="shared" si="2761"/>
        <v>44278</v>
      </c>
      <c r="B372" s="9">
        <f t="shared" ref="B372" si="3922">BQ372</f>
        <v>1616588</v>
      </c>
      <c r="C372">
        <f t="shared" ref="C372" si="39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924">-(J372-J371)+L372</f>
        <v>3</v>
      </c>
      <c r="N372" s="7">
        <f t="shared" ref="N372" si="3925">B372-C372</f>
        <v>1270285</v>
      </c>
      <c r="O372" s="4">
        <f t="shared" ref="O372" si="3926">C372/B372</f>
        <v>0.21421846506345463</v>
      </c>
      <c r="R372">
        <f t="shared" ref="R372" si="3927">C372-C371</f>
        <v>489</v>
      </c>
      <c r="S372">
        <f t="shared" ref="S372" si="3928">N372-N371</f>
        <v>2215</v>
      </c>
      <c r="T372" s="8">
        <f t="shared" ref="T372" si="3929">R372/V372</f>
        <v>0.18084319526627218</v>
      </c>
      <c r="U372" s="8">
        <f t="shared" ref="U372" si="3930">SUM(R366:R372)/SUM(V366:V372)</f>
        <v>0.17855632739353669</v>
      </c>
      <c r="V372">
        <f t="shared" ref="V372" si="3931">B372-B371</f>
        <v>2704</v>
      </c>
      <c r="W372">
        <f t="shared" ref="W372" si="3932">C372-D372-E372</f>
        <v>11758</v>
      </c>
      <c r="X372" s="3">
        <f t="shared" ref="X372" si="3933">F372/W372</f>
        <v>1.5733968361966322E-2</v>
      </c>
      <c r="Y372">
        <f t="shared" ref="Y372" si="39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935">Z372-AC372-AF372</f>
        <v>108</v>
      </c>
      <c r="AJ372">
        <f t="shared" ref="AJ372" si="3936">AA372-AD372-AG372</f>
        <v>37</v>
      </c>
      <c r="AK372">
        <f t="shared" ref="AK372" si="3937">AB372-AE372-AH372</f>
        <v>325</v>
      </c>
      <c r="AL372">
        <v>7</v>
      </c>
      <c r="AM372">
        <v>7</v>
      </c>
      <c r="AN372">
        <v>20</v>
      </c>
      <c r="AS372">
        <f t="shared" ref="AS372" si="3938">BM372-BM371</f>
        <v>16034</v>
      </c>
      <c r="AT372">
        <f t="shared" ref="AT372" si="3939">BN372-BN371</f>
        <v>530</v>
      </c>
      <c r="AU372">
        <f t="shared" ref="AU372" si="3940">AT372/AS372</f>
        <v>3.3054758637894477E-2</v>
      </c>
      <c r="AV372">
        <f t="shared" ref="AV372" si="3941">BU372-BU371</f>
        <v>99</v>
      </c>
      <c r="AW372">
        <f t="shared" ref="AW372" si="3942">BV372-BV371</f>
        <v>3</v>
      </c>
      <c r="AX372">
        <f t="shared" ref="AX372" si="3943">CK372-CK371</f>
        <v>631</v>
      </c>
      <c r="AY372">
        <f t="shared" ref="AY372" si="3944">CL372-CL371</f>
        <v>13</v>
      </c>
      <c r="AZ372">
        <f t="shared" ref="AZ372" si="3945">CC372-CC371</f>
        <v>277</v>
      </c>
      <c r="BA372">
        <f t="shared" ref="BA372" si="3946">CD372-CD371</f>
        <v>2</v>
      </c>
      <c r="BB372">
        <f t="shared" ref="BB372" si="3947">AW372/AV372</f>
        <v>3.0303030303030304E-2</v>
      </c>
      <c r="BC372">
        <f t="shared" ref="BC372" si="3948">AY372/AX372</f>
        <v>2.0602218700475437E-2</v>
      </c>
      <c r="BD372">
        <f t="shared" si="3692"/>
        <v>7.2202166064981952E-3</v>
      </c>
      <c r="BE372">
        <f t="shared" ref="BE372" si="3949">SUM(AT366:AT372)/SUM(AS366:AS372)</f>
        <v>3.8881639360108258E-2</v>
      </c>
      <c r="BF372">
        <f t="shared" ref="BF372" si="3950">SUM(AT359:AT372)/SUM(AS359:AS372)</f>
        <v>3.8001451702321012E-2</v>
      </c>
      <c r="BG372">
        <f t="shared" ref="BG372" si="3951">SUM(AW366:AW372)/SUM(AV366:AV372)</f>
        <v>1.2755102040816327E-2</v>
      </c>
      <c r="BH372">
        <f t="shared" ref="BH372" si="3952">SUM(AY366:AY372)/SUM(AX366:AX372)</f>
        <v>2.5085165685970887E-2</v>
      </c>
      <c r="BI372">
        <f t="shared" ref="BI372" si="3953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2990"/>
        <v>1616588</v>
      </c>
      <c r="BR372" s="20">
        <v>287272</v>
      </c>
      <c r="BS372" s="20">
        <v>59031</v>
      </c>
      <c r="BT372" s="21">
        <f t="shared" si="2991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2992"/>
        <v>11938</v>
      </c>
      <c r="BZ372" s="20">
        <v>2116</v>
      </c>
      <c r="CA372" s="20">
        <v>626</v>
      </c>
      <c r="CB372" s="21">
        <f t="shared" si="2993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2994"/>
        <v>6869</v>
      </c>
      <c r="CH372" s="20">
        <v>1157</v>
      </c>
      <c r="CI372" s="20">
        <v>450</v>
      </c>
      <c r="CJ372" s="21">
        <f t="shared" si="2995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2996"/>
        <v>68378</v>
      </c>
      <c r="CP372" s="20">
        <v>14372</v>
      </c>
      <c r="CQ372" s="20">
        <v>788</v>
      </c>
      <c r="CR372" s="21">
        <f t="shared" si="2997"/>
        <v>15160</v>
      </c>
    </row>
    <row r="373" spans="1:96" x14ac:dyDescent="0.35">
      <c r="A373" s="14">
        <f t="shared" si="2761"/>
        <v>44279</v>
      </c>
      <c r="B373" s="9">
        <f t="shared" ref="B373" si="3954">BQ373</f>
        <v>1620048</v>
      </c>
      <c r="C373">
        <f t="shared" ref="C373" si="3955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956">-(J373-J372)+L373</f>
        <v>12</v>
      </c>
      <c r="N373" s="7">
        <f t="shared" ref="N373" si="3957">B373-C373</f>
        <v>1272987</v>
      </c>
      <c r="O373" s="4">
        <f t="shared" ref="O373" si="3958">C373/B373</f>
        <v>0.21422883766406922</v>
      </c>
      <c r="R373">
        <f t="shared" ref="R373" si="3959">C373-C372</f>
        <v>758</v>
      </c>
      <c r="S373">
        <f t="shared" ref="S373" si="3960">N373-N372</f>
        <v>2702</v>
      </c>
      <c r="T373" s="8">
        <f t="shared" ref="T373" si="3961">R373/V373</f>
        <v>0.21907514450867052</v>
      </c>
      <c r="U373" s="8">
        <f t="shared" ref="U373" si="3962">SUM(R367:R373)/SUM(V367:V373)</f>
        <v>0.18384368620589092</v>
      </c>
      <c r="V373">
        <f t="shared" ref="V373" si="3963">B373-B372</f>
        <v>3460</v>
      </c>
      <c r="W373">
        <f t="shared" ref="W373" si="3964">C373-D373-E373</f>
        <v>11916</v>
      </c>
      <c r="X373" s="3">
        <f t="shared" ref="X373" si="3965">F373/W373</f>
        <v>1.5944947969117152E-2</v>
      </c>
      <c r="Y373">
        <f t="shared" ref="Y373" si="3966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967">Z373-AC373-AF373</f>
        <v>104</v>
      </c>
      <c r="AJ373">
        <f t="shared" ref="AJ373" si="3968">AA373-AD373-AG373</f>
        <v>36</v>
      </c>
      <c r="AK373">
        <f t="shared" ref="AK373" si="3969">AB373-AE373-AH373</f>
        <v>316</v>
      </c>
      <c r="AL373">
        <v>8</v>
      </c>
      <c r="AM373">
        <v>8</v>
      </c>
      <c r="AN373">
        <v>31</v>
      </c>
      <c r="AS373">
        <f t="shared" ref="AS373" si="3970">BM373-BM372</f>
        <v>18081</v>
      </c>
      <c r="AT373">
        <f t="shared" ref="AT373" si="3971">BN373-BN372</f>
        <v>789</v>
      </c>
      <c r="AU373">
        <f t="shared" ref="AU373" si="3972">AT373/AS373</f>
        <v>4.3636966981914715E-2</v>
      </c>
      <c r="AV373">
        <f t="shared" ref="AV373" si="3973">BU373-BU372</f>
        <v>156</v>
      </c>
      <c r="AW373">
        <f t="shared" ref="AW373" si="3974">BV373-BV372</f>
        <v>-2</v>
      </c>
      <c r="AX373">
        <f t="shared" ref="AX373" si="3975">CK373-CK372</f>
        <v>950</v>
      </c>
      <c r="AY373">
        <f t="shared" ref="AY373" si="3976">CL373-CL372</f>
        <v>31</v>
      </c>
      <c r="AZ373">
        <f t="shared" ref="AZ373" si="3977">CC373-CC372</f>
        <v>59</v>
      </c>
      <c r="BA373">
        <f t="shared" ref="BA373" si="3978">CD373-CD372</f>
        <v>2</v>
      </c>
      <c r="BB373">
        <f t="shared" ref="BB373" si="3979">AW373/AV373</f>
        <v>-1.282051282051282E-2</v>
      </c>
      <c r="BC373">
        <f t="shared" ref="BC373" si="3980">AY373/AX373</f>
        <v>3.2631578947368421E-2</v>
      </c>
      <c r="BD373">
        <f t="shared" si="3692"/>
        <v>3.3898305084745763E-2</v>
      </c>
      <c r="BE373">
        <f t="shared" ref="BE373" si="3981">SUM(AT367:AT373)/SUM(AS367:AS373)</f>
        <v>4.0118277929666872E-2</v>
      </c>
      <c r="BF373">
        <f t="shared" ref="BF373" si="3982">SUM(AT360:AT373)/SUM(AS360:AS373)</f>
        <v>3.7685726114356687E-2</v>
      </c>
      <c r="BG373">
        <f t="shared" ref="BG373" si="3983">SUM(AW367:AW373)/SUM(AV367:AV373)</f>
        <v>1.1834319526627219E-2</v>
      </c>
      <c r="BH373">
        <f t="shared" ref="BH373" si="3984">SUM(AY367:AY373)/SUM(AX367:AX373)</f>
        <v>2.6998128842555466E-2</v>
      </c>
      <c r="BI373">
        <f t="shared" ref="BI373" si="3985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2990"/>
        <v>1620048</v>
      </c>
      <c r="BR373" s="20">
        <v>287850</v>
      </c>
      <c r="BS373" s="20">
        <v>59211</v>
      </c>
      <c r="BT373" s="21">
        <f t="shared" si="2991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2992"/>
        <v>11967</v>
      </c>
      <c r="BZ373" s="20">
        <v>2121</v>
      </c>
      <c r="CA373" s="20">
        <v>626</v>
      </c>
      <c r="CB373" s="21">
        <f t="shared" si="2993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2994"/>
        <v>6876</v>
      </c>
      <c r="CH373" s="20">
        <v>1157</v>
      </c>
      <c r="CI373" s="20">
        <v>450</v>
      </c>
      <c r="CJ373" s="21">
        <f t="shared" si="2995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2996"/>
        <v>68525</v>
      </c>
      <c r="CP373" s="20">
        <v>14394</v>
      </c>
      <c r="CQ373" s="20">
        <v>789</v>
      </c>
      <c r="CR373" s="21">
        <f t="shared" si="2997"/>
        <v>15183</v>
      </c>
    </row>
    <row r="374" spans="1:96" x14ac:dyDescent="0.35">
      <c r="A374" s="14">
        <f t="shared" si="2761"/>
        <v>44280</v>
      </c>
      <c r="B374" s="9">
        <f t="shared" ref="B374" si="3986">BQ374</f>
        <v>1620656</v>
      </c>
      <c r="C374">
        <f t="shared" ref="C374" si="3987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988">-(J374-J373)+L374</f>
        <v>7</v>
      </c>
      <c r="N374" s="7">
        <f t="shared" ref="N374" si="3989">B374-C374</f>
        <v>1273453</v>
      </c>
      <c r="O374" s="4">
        <f t="shared" ref="O374" si="3990">C374/B374</f>
        <v>0.21423608711534095</v>
      </c>
      <c r="R374">
        <f t="shared" ref="R374" si="3991">C374-C373</f>
        <v>142</v>
      </c>
      <c r="S374">
        <f t="shared" ref="S374" si="3992">N374-N373</f>
        <v>466</v>
      </c>
      <c r="T374" s="8">
        <f t="shared" ref="T374" si="3993">R374/V374</f>
        <v>0.23355263157894737</v>
      </c>
      <c r="U374" s="8">
        <f t="shared" ref="U374" si="3994">SUM(R368:R374)/SUM(V368:V374)</f>
        <v>0.18575078388108235</v>
      </c>
      <c r="V374">
        <f t="shared" ref="V374" si="3995">B374-B373</f>
        <v>608</v>
      </c>
      <c r="W374">
        <f t="shared" ref="W374" si="3996">C374-D374-E374</f>
        <v>11506</v>
      </c>
      <c r="X374" s="3">
        <f t="shared" ref="X374" si="3997">F374/W374</f>
        <v>1.7990613592908048E-2</v>
      </c>
      <c r="Y374">
        <f t="shared" ref="Y374" si="399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999">Z374-AC374-AF374</f>
        <v>99</v>
      </c>
      <c r="AJ374">
        <f t="shared" ref="AJ374" si="4000">AA374-AD374-AG374</f>
        <v>34</v>
      </c>
      <c r="AK374">
        <f t="shared" ref="AK374" si="4001">AB374-AE374-AH374</f>
        <v>321</v>
      </c>
      <c r="AL374">
        <v>9</v>
      </c>
      <c r="AM374">
        <v>9</v>
      </c>
      <c r="AN374">
        <v>29</v>
      </c>
      <c r="AS374">
        <f t="shared" ref="AS374" si="4002">BM374-BM373</f>
        <v>2136</v>
      </c>
      <c r="AT374">
        <f t="shared" ref="AT374" si="4003">BN374-BN373</f>
        <v>177</v>
      </c>
      <c r="AU374">
        <f t="shared" ref="AU374" si="4004">AT374/AS374</f>
        <v>8.2865168539325837E-2</v>
      </c>
      <c r="AV374">
        <f t="shared" ref="AV374" si="4005">BU374-BU373</f>
        <v>190</v>
      </c>
      <c r="AW374">
        <f t="shared" ref="AW374" si="4006">BV374-BV373</f>
        <v>4</v>
      </c>
      <c r="AX374">
        <f t="shared" ref="AX374" si="4007">CK374-CK373</f>
        <v>628</v>
      </c>
      <c r="AY374">
        <f t="shared" ref="AY374" si="4008">CL374-CL373</f>
        <v>6</v>
      </c>
      <c r="AZ374">
        <f t="shared" ref="AZ374" si="4009">CC374-CC373</f>
        <v>94</v>
      </c>
      <c r="BA374">
        <f t="shared" ref="BA374" si="4010">CD374-CD373</f>
        <v>0</v>
      </c>
      <c r="BB374">
        <f t="shared" ref="BB374" si="4011">AW374/AV374</f>
        <v>2.1052631578947368E-2</v>
      </c>
      <c r="BC374">
        <f t="shared" ref="BC374" si="4012">AY374/AX374</f>
        <v>9.5541401273885346E-3</v>
      </c>
      <c r="BD374">
        <f t="shared" si="3692"/>
        <v>0</v>
      </c>
      <c r="BE374">
        <f t="shared" ref="BE374" si="4013">SUM(AT368:AT374)/SUM(AS368:AS374)</f>
        <v>4.1081539204030466E-2</v>
      </c>
      <c r="BF374">
        <f t="shared" ref="BF374" si="4014">SUM(AT361:AT374)/SUM(AS361:AS374)</f>
        <v>3.9284575615306232E-2</v>
      </c>
      <c r="BG374">
        <f t="shared" ref="BG374" si="4015">SUM(AW368:AW374)/SUM(AV368:AV374)</f>
        <v>1.0030090270812437E-2</v>
      </c>
      <c r="BH374">
        <f t="shared" ref="BH374" si="4016">SUM(AY368:AY374)/SUM(AX368:AX374)</f>
        <v>2.4828984038510259E-2</v>
      </c>
      <c r="BI374">
        <f t="shared" ref="BI374" si="4017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2990"/>
        <v>1620656</v>
      </c>
      <c r="BR374" s="20">
        <v>287932</v>
      </c>
      <c r="BS374" s="20">
        <v>59271</v>
      </c>
      <c r="BT374" s="21">
        <f t="shared" si="2991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2992"/>
        <v>11990</v>
      </c>
      <c r="BZ374" s="20">
        <v>2120</v>
      </c>
      <c r="CA374" s="20">
        <v>627</v>
      </c>
      <c r="CB374" s="21">
        <f t="shared" si="2993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2994"/>
        <v>6883</v>
      </c>
      <c r="CH374" s="20">
        <v>1158</v>
      </c>
      <c r="CI374" s="20">
        <v>450</v>
      </c>
      <c r="CJ374" s="21">
        <f t="shared" si="2995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2996"/>
        <v>68641</v>
      </c>
      <c r="CP374" s="20">
        <v>14403</v>
      </c>
      <c r="CQ374" s="20">
        <v>792</v>
      </c>
      <c r="CR374" s="21">
        <f t="shared" si="2997"/>
        <v>15195</v>
      </c>
    </row>
    <row r="375" spans="1:96" x14ac:dyDescent="0.35">
      <c r="A375" s="14">
        <f t="shared" si="2761"/>
        <v>44281</v>
      </c>
      <c r="B375" s="9">
        <f t="shared" ref="B375" si="4018">BQ375</f>
        <v>1626136</v>
      </c>
      <c r="C375">
        <f t="shared" ref="C375" si="4019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020">-(J375-J374)+L375</f>
        <v>11</v>
      </c>
      <c r="N375" s="7">
        <f t="shared" ref="N375" si="4021">B375-C375</f>
        <v>1277525</v>
      </c>
      <c r="O375" s="4">
        <f t="shared" ref="O375" si="4022">C375/B375</f>
        <v>0.21437997805841577</v>
      </c>
      <c r="R375">
        <f t="shared" ref="R375" si="4023">C375-C374</f>
        <v>1408</v>
      </c>
      <c r="S375">
        <f t="shared" ref="S375" si="4024">N375-N374</f>
        <v>4072</v>
      </c>
      <c r="T375" s="8">
        <f t="shared" ref="T375" si="4025">R375/V375</f>
        <v>0.25693430656934307</v>
      </c>
      <c r="U375" s="8">
        <f t="shared" ref="U375" si="4026">SUM(R369:R375)/SUM(V369:V375)</f>
        <v>0.20738540849490081</v>
      </c>
      <c r="V375">
        <f t="shared" ref="V375" si="4027">B375-B374</f>
        <v>5480</v>
      </c>
      <c r="W375">
        <f t="shared" ref="W375" si="4028">C375-D375-E375</f>
        <v>12087</v>
      </c>
      <c r="X375" s="3">
        <f t="shared" ref="X375" si="4029">F375/W375</f>
        <v>1.7125837676842889E-2</v>
      </c>
      <c r="Y375">
        <f t="shared" ref="Y375" si="4030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031">Z375-AC375-AF375</f>
        <v>88</v>
      </c>
      <c r="AJ375">
        <f t="shared" ref="AJ375" si="4032">AA375-AD375-AG375</f>
        <v>36</v>
      </c>
      <c r="AK375">
        <f t="shared" ref="AK375" si="4033">AB375-AE375-AH375</f>
        <v>319</v>
      </c>
      <c r="AL375">
        <v>7</v>
      </c>
      <c r="AM375">
        <v>7</v>
      </c>
      <c r="AN375">
        <v>30</v>
      </c>
      <c r="AS375">
        <f t="shared" ref="AS375" si="4034">BM375-BM374</f>
        <v>27353</v>
      </c>
      <c r="AT375">
        <f t="shared" ref="AT375" si="4035">BN375-BN374</f>
        <v>1464</v>
      </c>
      <c r="AU375">
        <f t="shared" ref="AU375" si="4036">AT375/AS375</f>
        <v>5.3522465543084853E-2</v>
      </c>
      <c r="AV375">
        <f t="shared" ref="AV375" si="4037">BU375-BU374</f>
        <v>116</v>
      </c>
      <c r="AW375">
        <f t="shared" ref="AW375" si="4038">BV375-BV374</f>
        <v>3</v>
      </c>
      <c r="AX375">
        <f t="shared" ref="AX375" si="4039">CK375-CK374</f>
        <v>437</v>
      </c>
      <c r="AY375">
        <f t="shared" ref="AY375" si="4040">CL375-CL374</f>
        <v>17</v>
      </c>
      <c r="AZ375">
        <f t="shared" ref="AZ375" si="4041">CC375-CC374</f>
        <v>106</v>
      </c>
      <c r="BA375">
        <f t="shared" ref="BA375" si="4042">CD375-CD374</f>
        <v>3</v>
      </c>
      <c r="BB375">
        <f t="shared" ref="BB375" si="4043">AW375/AV375</f>
        <v>2.5862068965517241E-2</v>
      </c>
      <c r="BC375">
        <f t="shared" ref="BC375" si="4044">AY375/AX375</f>
        <v>3.8901601830663615E-2</v>
      </c>
      <c r="BD375">
        <f t="shared" si="3692"/>
        <v>2.8301886792452831E-2</v>
      </c>
      <c r="BE375">
        <f t="shared" ref="BE375" si="4045">SUM(AT369:AT375)/SUM(AS369:AS375)</f>
        <v>4.6289913659146406E-2</v>
      </c>
      <c r="BF375">
        <f t="shared" ref="BF375" si="4046">SUM(AT362:AT375)/SUM(AS362:AS375)</f>
        <v>4.202332814022558E-2</v>
      </c>
      <c r="BG375">
        <f t="shared" ref="BG375" si="4047">SUM(AW369:AW375)/SUM(AV369:AV375)</f>
        <v>1.2562814070351759E-2</v>
      </c>
      <c r="BH375">
        <f t="shared" ref="BH375" si="4048">SUM(AY369:AY375)/SUM(AX369:AX375)</f>
        <v>2.5237449118046134E-2</v>
      </c>
      <c r="BI375">
        <f t="shared" ref="BI375" si="4049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2990"/>
        <v>1626136</v>
      </c>
      <c r="BR375" s="20">
        <v>288896</v>
      </c>
      <c r="BS375" s="20">
        <v>59715</v>
      </c>
      <c r="BT375" s="21">
        <f t="shared" si="2991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2992"/>
        <v>12016</v>
      </c>
      <c r="BZ375" s="20">
        <v>2122</v>
      </c>
      <c r="CA375" s="20">
        <v>629</v>
      </c>
      <c r="CB375" s="21">
        <f t="shared" si="2993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2994"/>
        <v>6897</v>
      </c>
      <c r="CH375" s="20">
        <v>1160</v>
      </c>
      <c r="CI375" s="20">
        <v>449</v>
      </c>
      <c r="CJ375" s="21">
        <f t="shared" si="2995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2996"/>
        <v>68731</v>
      </c>
      <c r="CP375" s="20">
        <v>14417</v>
      </c>
      <c r="CQ375" s="20">
        <v>794</v>
      </c>
      <c r="CR375" s="21">
        <f t="shared" si="2997"/>
        <v>15211</v>
      </c>
    </row>
    <row r="376" spans="1:96" x14ac:dyDescent="0.35">
      <c r="A376" s="14">
        <f t="shared" si="2761"/>
        <v>44282</v>
      </c>
      <c r="B376" s="9">
        <f t="shared" ref="B376" si="4050">BQ376</f>
        <v>1628838</v>
      </c>
      <c r="C376">
        <f t="shared" ref="C376" si="4051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052">-(J376-J375)+L376</f>
        <v>9</v>
      </c>
      <c r="N376" s="7">
        <f t="shared" ref="N376" si="4053">B376-C376</f>
        <v>1279697</v>
      </c>
      <c r="O376" s="4">
        <f t="shared" ref="O376" si="4054">C376/B376</f>
        <v>0.21434973889361619</v>
      </c>
      <c r="R376">
        <f t="shared" ref="R376" si="4055">C376-C375</f>
        <v>530</v>
      </c>
      <c r="S376">
        <f t="shared" ref="S376" si="4056">N376-N375</f>
        <v>2172</v>
      </c>
      <c r="T376" s="8">
        <f t="shared" ref="T376" si="4057">R376/V376</f>
        <v>0.19615099925980756</v>
      </c>
      <c r="U376" s="8">
        <f t="shared" ref="U376" si="4058">SUM(R370:R376)/SUM(V370:V376)</f>
        <v>0.21127861529871581</v>
      </c>
      <c r="V376">
        <f t="shared" ref="V376" si="4059">B376-B375</f>
        <v>2702</v>
      </c>
      <c r="W376">
        <f t="shared" ref="W376" si="4060">C376-D376-E376</f>
        <v>12157</v>
      </c>
      <c r="X376" s="3">
        <f t="shared" ref="X376" si="4061">F376/W376</f>
        <v>1.6533684297112775E-2</v>
      </c>
      <c r="Y376">
        <f t="shared" ref="Y376" si="4062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063">Z376-AC376-AF376</f>
        <v>86</v>
      </c>
      <c r="AJ376">
        <f t="shared" ref="AJ376" si="4064">AA376-AD376-AG376</f>
        <v>34</v>
      </c>
      <c r="AK376">
        <f t="shared" ref="AK376" si="4065">AB376-AE376-AH376</f>
        <v>325</v>
      </c>
      <c r="AL376">
        <v>7</v>
      </c>
      <c r="AM376">
        <v>7</v>
      </c>
      <c r="AN376">
        <v>32</v>
      </c>
      <c r="AS376">
        <f t="shared" ref="AS376" si="4066">BM376-BM375</f>
        <v>13617</v>
      </c>
      <c r="AT376">
        <f t="shared" ref="AT376" si="4067">BN376-BN375</f>
        <v>587</v>
      </c>
      <c r="AU376">
        <f t="shared" ref="AU376" si="4068">AT376/AS376</f>
        <v>4.3107879856062278E-2</v>
      </c>
      <c r="AV376">
        <f t="shared" ref="AV376" si="4069">BU376-BU375</f>
        <v>263</v>
      </c>
      <c r="AW376">
        <f t="shared" ref="AW376" si="4070">BV376-BV375</f>
        <v>5</v>
      </c>
      <c r="AX376">
        <f t="shared" ref="AX376" si="4071">CK376-CK375</f>
        <v>549</v>
      </c>
      <c r="AY376">
        <f t="shared" ref="AY376" si="4072">CL376-CL375</f>
        <v>17</v>
      </c>
      <c r="AZ376">
        <f t="shared" ref="AZ376" si="4073">CC376-CC375</f>
        <v>119</v>
      </c>
      <c r="BA376">
        <f t="shared" ref="BA376" si="4074">CD376-CD375</f>
        <v>-1</v>
      </c>
      <c r="BB376">
        <f t="shared" ref="BB376" si="4075">AW376/AV376</f>
        <v>1.9011406844106463E-2</v>
      </c>
      <c r="BC376">
        <f t="shared" ref="BC376" si="4076">AY376/AX376</f>
        <v>3.0965391621129327E-2</v>
      </c>
      <c r="BD376">
        <f t="shared" si="3692"/>
        <v>-8.4033613445378148E-3</v>
      </c>
      <c r="BE376">
        <f t="shared" ref="BE376" si="4077">SUM(AT370:AT376)/SUM(AS370:AS376)</f>
        <v>4.6620635777719056E-2</v>
      </c>
      <c r="BF376">
        <f t="shared" ref="BF376" si="4078">SUM(AT363:AT376)/SUM(AS363:AS376)</f>
        <v>4.2768005704777755E-2</v>
      </c>
      <c r="BG376">
        <f t="shared" ref="BG376" si="4079">SUM(AW370:AW376)/SUM(AV370:AV376)</f>
        <v>1.9252548131370329E-2</v>
      </c>
      <c r="BH376">
        <f t="shared" ref="BH376" si="4080">SUM(AY370:AY376)/SUM(AX370:AX376)</f>
        <v>2.5928896017107725E-2</v>
      </c>
      <c r="BI376">
        <f t="shared" ref="BI376" si="4081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2990"/>
        <v>1628838</v>
      </c>
      <c r="BR376" s="20">
        <v>289302</v>
      </c>
      <c r="BS376" s="20">
        <v>59839</v>
      </c>
      <c r="BT376" s="21">
        <f t="shared" si="2991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2992"/>
        <v>12038</v>
      </c>
      <c r="BZ376" s="20">
        <v>2123</v>
      </c>
      <c r="CA376" s="20">
        <v>630</v>
      </c>
      <c r="CB376" s="21">
        <f t="shared" si="2993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2994"/>
        <v>6905</v>
      </c>
      <c r="CH376" s="20">
        <v>1160</v>
      </c>
      <c r="CI376" s="20">
        <v>449</v>
      </c>
      <c r="CJ376" s="21">
        <f t="shared" si="2995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2996"/>
        <v>68838</v>
      </c>
      <c r="CP376" s="20">
        <v>14432</v>
      </c>
      <c r="CQ376" s="20">
        <v>794</v>
      </c>
      <c r="CR376" s="21">
        <f t="shared" si="2997"/>
        <v>15226</v>
      </c>
    </row>
    <row r="377" spans="1:96" x14ac:dyDescent="0.35">
      <c r="A377" s="14">
        <f t="shared" si="2761"/>
        <v>44283</v>
      </c>
      <c r="B377" s="9">
        <f t="shared" ref="B377" si="4082">BQ377</f>
        <v>1630912</v>
      </c>
      <c r="C377">
        <f t="shared" ref="C377" si="4083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084">-(J377-J376)+L377</f>
        <v>15</v>
      </c>
      <c r="N377" s="7">
        <f t="shared" ref="N377" si="4085">B377-C377</f>
        <v>1281314</v>
      </c>
      <c r="O377" s="4">
        <f t="shared" ref="O377" si="4086">C377/B377</f>
        <v>0.2143573656947769</v>
      </c>
      <c r="R377">
        <f t="shared" ref="R377" si="4087">C377-C376</f>
        <v>457</v>
      </c>
      <c r="S377">
        <f t="shared" ref="S377" si="4088">N377-N376</f>
        <v>1617</v>
      </c>
      <c r="T377" s="8">
        <f t="shared" ref="T377" si="4089">R377/V377</f>
        <v>0.22034715525554485</v>
      </c>
      <c r="U377" s="8">
        <f t="shared" ref="U377" si="4090">SUM(R371:R377)/SUM(V371:V377)</f>
        <v>0.21563994064955763</v>
      </c>
      <c r="V377">
        <f t="shared" ref="V377" si="4091">B377-B376</f>
        <v>2074</v>
      </c>
      <c r="W377">
        <f t="shared" ref="W377" si="4092">C377-D377-E377</f>
        <v>12427</v>
      </c>
      <c r="X377" s="3">
        <f t="shared" ref="X377" si="4093">F377/W377</f>
        <v>1.5450229339341755E-2</v>
      </c>
      <c r="Y377">
        <f t="shared" ref="Y377" si="4094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095">Z377-AC377-AF377</f>
        <v>85</v>
      </c>
      <c r="AJ377">
        <f t="shared" ref="AJ377" si="4096">AA377-AD377-AG377</f>
        <v>33</v>
      </c>
      <c r="AK377">
        <f t="shared" ref="AK377" si="4097">AB377-AE377-AH377</f>
        <v>334</v>
      </c>
      <c r="AL377">
        <v>7</v>
      </c>
      <c r="AM377">
        <v>7</v>
      </c>
      <c r="AN377">
        <v>32</v>
      </c>
      <c r="AS377">
        <f t="shared" ref="AS377" si="4098">BM377-BM376</f>
        <v>6989</v>
      </c>
      <c r="AT377">
        <f t="shared" ref="AT377" si="4099">BN377-BN376</f>
        <v>479</v>
      </c>
      <c r="AU377">
        <f t="shared" ref="AU377" si="4100">AT377/AS377</f>
        <v>6.8536271283445416E-2</v>
      </c>
      <c r="AV377">
        <f t="shared" ref="AV377" si="4101">BU377-BU376</f>
        <v>15</v>
      </c>
      <c r="AW377">
        <f t="shared" ref="AW377" si="4102">BV377-BV376</f>
        <v>3</v>
      </c>
      <c r="AX377">
        <f t="shared" ref="AX377" si="4103">CK377-CK376</f>
        <v>215</v>
      </c>
      <c r="AY377">
        <f t="shared" ref="AY377" si="4104">CL377-CL376</f>
        <v>17</v>
      </c>
      <c r="AZ377">
        <f t="shared" ref="AZ377" si="4105">CC377-CC376</f>
        <v>14</v>
      </c>
      <c r="BA377">
        <f t="shared" ref="BA377" si="4106">CD377-CD376</f>
        <v>-1</v>
      </c>
      <c r="BB377">
        <f t="shared" ref="BB377" si="4107">AW377/AV377</f>
        <v>0.2</v>
      </c>
      <c r="BC377">
        <f t="shared" ref="BC377" si="4108">AY377/AX377</f>
        <v>7.9069767441860464E-2</v>
      </c>
      <c r="BD377">
        <f t="shared" si="3692"/>
        <v>-7.1428571428571425E-2</v>
      </c>
      <c r="BE377">
        <f t="shared" ref="BE377" si="4109">SUM(AT371:AT377)/SUM(AS371:AS377)</f>
        <v>4.7226063890085476E-2</v>
      </c>
      <c r="BF377">
        <f t="shared" ref="BF377" si="4110">SUM(AT364:AT377)/SUM(AS364:AS377)</f>
        <v>4.3304980631205213E-2</v>
      </c>
      <c r="BG377">
        <f t="shared" ref="BG377" si="4111">SUM(AW371:AW377)/SUM(AV371:AV377)</f>
        <v>1.9540229885057471E-2</v>
      </c>
      <c r="BH377">
        <f t="shared" ref="BH377" si="4112">SUM(AY371:AY377)/SUM(AX371:AX377)</f>
        <v>2.8893780957622454E-2</v>
      </c>
      <c r="BI377">
        <f t="shared" ref="BI377" si="4113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2990"/>
        <v>1630912</v>
      </c>
      <c r="BR377" s="20">
        <v>289689</v>
      </c>
      <c r="BS377" s="20">
        <v>59909</v>
      </c>
      <c r="BT377" s="21">
        <f t="shared" si="2991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2992"/>
        <v>12043</v>
      </c>
      <c r="BZ377" s="20">
        <v>2125</v>
      </c>
      <c r="CA377" s="20">
        <v>630</v>
      </c>
      <c r="CB377" s="21">
        <f t="shared" si="2993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2994"/>
        <v>6906</v>
      </c>
      <c r="CH377" s="20">
        <v>1160</v>
      </c>
      <c r="CI377" s="20">
        <v>449</v>
      </c>
      <c r="CJ377" s="21">
        <f t="shared" si="2995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2996"/>
        <v>68897</v>
      </c>
      <c r="CP377" s="20">
        <v>14445</v>
      </c>
      <c r="CQ377" s="20">
        <v>796</v>
      </c>
      <c r="CR377" s="21">
        <f t="shared" si="2997"/>
        <v>15241</v>
      </c>
    </row>
    <row r="378" spans="1:96" x14ac:dyDescent="0.35">
      <c r="A378" s="14">
        <f t="shared" si="2761"/>
        <v>44284</v>
      </c>
      <c r="B378" s="9">
        <f t="shared" ref="B378" si="4114">BQ378</f>
        <v>1631951</v>
      </c>
      <c r="C378">
        <f t="shared" ref="C378" si="4115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116">-(J378-J377)+L378</f>
        <v>5</v>
      </c>
      <c r="N378" s="7">
        <f t="shared" ref="N378" si="4117">B378-C378</f>
        <v>1282215</v>
      </c>
      <c r="O378" s="4">
        <f t="shared" ref="O378" si="4118">C378/B378</f>
        <v>0.21430545402404852</v>
      </c>
      <c r="R378">
        <f t="shared" ref="R378" si="4119">C378-C377</f>
        <v>138</v>
      </c>
      <c r="S378">
        <f t="shared" ref="S378" si="4120">N378-N377</f>
        <v>901</v>
      </c>
      <c r="T378" s="8">
        <f t="shared" ref="T378" si="4121">R378/V378</f>
        <v>0.13282001924927817</v>
      </c>
      <c r="U378" s="8">
        <f t="shared" ref="U378" si="4122">SUM(R372:R378)/SUM(V372:V378)</f>
        <v>0.21708086566668511</v>
      </c>
      <c r="V378">
        <f t="shared" ref="V378" si="4123">B378-B377</f>
        <v>1039</v>
      </c>
      <c r="W378">
        <f t="shared" ref="W378" si="4124">C378-D378-E378</f>
        <v>12340</v>
      </c>
      <c r="X378" s="3">
        <f t="shared" ref="X378" si="4125">F378/W378</f>
        <v>1.5883306320907616E-2</v>
      </c>
      <c r="Y378">
        <f t="shared" ref="Y378" si="4126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127">Z378-AC378-AF378</f>
        <v>85</v>
      </c>
      <c r="AJ378">
        <f t="shared" ref="AJ378" si="4128">AA378-AD378-AG378</f>
        <v>31</v>
      </c>
      <c r="AK378">
        <f t="shared" ref="AK378" si="4129">AB378-AE378-AH378</f>
        <v>339</v>
      </c>
      <c r="AL378">
        <v>8</v>
      </c>
      <c r="AM378">
        <v>8</v>
      </c>
      <c r="AN378">
        <v>36</v>
      </c>
      <c r="AS378">
        <f t="shared" ref="AS378" si="4130">BM378-BM377</f>
        <v>3717</v>
      </c>
      <c r="AT378">
        <f t="shared" ref="AT378" si="4131">BN378-BN377</f>
        <v>157</v>
      </c>
      <c r="AU378">
        <f t="shared" ref="AU378" si="4132">AT378/AS378</f>
        <v>4.2238364272262574E-2</v>
      </c>
      <c r="AV378">
        <f t="shared" ref="AV378" si="4133">BU378-BU377</f>
        <v>15</v>
      </c>
      <c r="AW378">
        <f t="shared" ref="AW378" si="4134">BV378-BV377</f>
        <v>-3</v>
      </c>
      <c r="AX378">
        <f t="shared" ref="AX378" si="4135">CK378-CK377</f>
        <v>140</v>
      </c>
      <c r="AY378">
        <f t="shared" ref="AY378" si="4136">CL378-CL377</f>
        <v>12</v>
      </c>
      <c r="AZ378">
        <f t="shared" ref="AZ378" si="4137">CC378-CC377</f>
        <v>17</v>
      </c>
      <c r="BA378">
        <f t="shared" ref="BA378" si="4138">CD378-CD377</f>
        <v>0</v>
      </c>
      <c r="BB378">
        <f t="shared" ref="BB378" si="4139">AW378/AV378</f>
        <v>-0.2</v>
      </c>
      <c r="BC378">
        <f t="shared" ref="BC378" si="4140">AY378/AX378</f>
        <v>8.5714285714285715E-2</v>
      </c>
      <c r="BD378">
        <f t="shared" si="3692"/>
        <v>0</v>
      </c>
      <c r="BE378">
        <f t="shared" ref="BE378" si="4141">SUM(AT372:AT378)/SUM(AS372:AS378)</f>
        <v>4.7573555335676185E-2</v>
      </c>
      <c r="BF378">
        <f t="shared" ref="BF378" si="4142">SUM(AT365:AT378)/SUM(AS365:AS378)</f>
        <v>4.3147574283422488E-2</v>
      </c>
      <c r="BG378">
        <f t="shared" ref="BG378" si="4143">SUM(AW372:AW378)/SUM(AV372:AV378)</f>
        <v>1.5222482435597189E-2</v>
      </c>
      <c r="BH378">
        <f t="shared" ref="BH378" si="4144">SUM(AY372:AY378)/SUM(AX372:AX378)</f>
        <v>3.1830985915492958E-2</v>
      </c>
      <c r="BI378">
        <f t="shared" ref="BI378" si="4145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2990"/>
        <v>1631951</v>
      </c>
      <c r="BR378" s="20">
        <v>289808</v>
      </c>
      <c r="BS378" s="20">
        <v>59928</v>
      </c>
      <c r="BT378" s="21">
        <f t="shared" si="2991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2992"/>
        <v>12051</v>
      </c>
      <c r="BZ378" s="20">
        <v>2125</v>
      </c>
      <c r="CA378" s="20">
        <v>630</v>
      </c>
      <c r="CB378" s="21">
        <f t="shared" si="2993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2994"/>
        <v>6911</v>
      </c>
      <c r="CH378" s="20">
        <v>1160</v>
      </c>
      <c r="CI378" s="20">
        <v>449</v>
      </c>
      <c r="CJ378" s="21">
        <f t="shared" si="2995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2996"/>
        <v>68918</v>
      </c>
      <c r="CP378" s="20">
        <v>14454</v>
      </c>
      <c r="CQ378" s="20">
        <v>797</v>
      </c>
      <c r="CR378" s="21">
        <f t="shared" si="2997"/>
        <v>15251</v>
      </c>
    </row>
    <row r="379" spans="1:96" x14ac:dyDescent="0.35">
      <c r="A379" s="14">
        <f t="shared" si="2761"/>
        <v>44285</v>
      </c>
      <c r="B379" s="9">
        <f t="shared" ref="B379" si="4146">BQ379</f>
        <v>1634662</v>
      </c>
      <c r="C379">
        <f t="shared" ref="C379" si="4147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148">-(J379-J378)+L379</f>
        <v>9</v>
      </c>
      <c r="N379" s="7">
        <f t="shared" ref="N379" si="4149">B379-C379</f>
        <v>1284340</v>
      </c>
      <c r="O379" s="4">
        <f t="shared" ref="O379" si="4150">C379/B379</f>
        <v>0.21430852371927653</v>
      </c>
      <c r="R379">
        <f t="shared" ref="R379" si="4151">C379-C378</f>
        <v>586</v>
      </c>
      <c r="S379">
        <f t="shared" ref="S379" si="4152">N379-N378</f>
        <v>2125</v>
      </c>
      <c r="T379" s="8">
        <f t="shared" ref="T379" si="4153">R379/V379</f>
        <v>0.21615639985245297</v>
      </c>
      <c r="U379" s="8">
        <f t="shared" ref="U379" si="4154">SUM(R373:R379)/SUM(V373:V379)</f>
        <v>0.22236361624432888</v>
      </c>
      <c r="V379">
        <f t="shared" ref="V379" si="4155">B379-B378</f>
        <v>2711</v>
      </c>
      <c r="W379">
        <f t="shared" ref="W379" si="4156">C379-D379-E379</f>
        <v>12153</v>
      </c>
      <c r="X379" s="3">
        <f t="shared" ref="X379" si="4157">F379/W379</f>
        <v>1.5304862996790916E-2</v>
      </c>
      <c r="Y379">
        <f t="shared" ref="Y379:Y382" si="4158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159">Z379-AC379-AF379</f>
        <v>75</v>
      </c>
      <c r="AJ379">
        <f t="shared" ref="AJ379" si="4160">AA379-AD379-AG379</f>
        <v>27</v>
      </c>
      <c r="AK379">
        <f t="shared" ref="AK379" si="4161">AB379-AE379-AH379</f>
        <v>330</v>
      </c>
      <c r="AL379">
        <v>6</v>
      </c>
      <c r="AM379">
        <v>6</v>
      </c>
      <c r="AN379">
        <v>27</v>
      </c>
      <c r="AS379">
        <f t="shared" ref="AS379" si="4162">BM379-BM378</f>
        <v>14455</v>
      </c>
      <c r="AT379">
        <f t="shared" ref="AT379" si="4163">BN379-BN378</f>
        <v>588</v>
      </c>
      <c r="AU379">
        <f t="shared" ref="AU379" si="4164">AT379/AS379</f>
        <v>4.0677966101694912E-2</v>
      </c>
      <c r="AV379">
        <f t="shared" ref="AV379" si="4165">BU379-BU378</f>
        <v>148</v>
      </c>
      <c r="AW379">
        <f t="shared" ref="AW379" si="4166">BV379-BV378</f>
        <v>5</v>
      </c>
      <c r="AX379">
        <f t="shared" ref="AX379" si="4167">CK379-CK378</f>
        <v>582</v>
      </c>
      <c r="AY379">
        <f t="shared" ref="AY379" si="4168">CL379-CL378</f>
        <v>9</v>
      </c>
      <c r="AZ379">
        <f t="shared" ref="AZ379" si="4169">CC379-CC378</f>
        <v>62</v>
      </c>
      <c r="BA379">
        <f t="shared" ref="BA379" si="4170">CD379-CD378</f>
        <v>1</v>
      </c>
      <c r="BB379">
        <f t="shared" ref="BB379" si="4171">AW379/AV379</f>
        <v>3.3783783783783786E-2</v>
      </c>
      <c r="BC379">
        <f t="shared" ref="BC379" si="4172">AY379/AX379</f>
        <v>1.5463917525773196E-2</v>
      </c>
      <c r="BD379">
        <f t="shared" si="3692"/>
        <v>1.6129032258064516E-2</v>
      </c>
      <c r="BE379">
        <f t="shared" ref="BE379" si="4173">SUM(AT373:AT379)/SUM(AS373:AS379)</f>
        <v>4.9115208227173759E-2</v>
      </c>
      <c r="BF379">
        <f t="shared" ref="BF379" si="4174">SUM(AT366:AT379)/SUM(AS366:AS379)</f>
        <v>4.4106864090070488E-2</v>
      </c>
      <c r="BG379">
        <f t="shared" ref="BG379" si="4175">SUM(AW373:AW379)/SUM(AV373:AV379)</f>
        <v>1.6611295681063124E-2</v>
      </c>
      <c r="BH379">
        <f t="shared" ref="BH379" si="4176">SUM(AY373:AY379)/SUM(AX373:AX379)</f>
        <v>3.1133961725221364E-2</v>
      </c>
      <c r="BI379">
        <f t="shared" ref="BI379" si="4177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2990"/>
        <v>1634662</v>
      </c>
      <c r="BR379" s="20">
        <v>290185</v>
      </c>
      <c r="BS379" s="20">
        <v>60137</v>
      </c>
      <c r="BT379" s="21">
        <f t="shared" si="2991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2992"/>
        <v>12086</v>
      </c>
      <c r="BZ379" s="20">
        <v>2127</v>
      </c>
      <c r="CA379" s="20">
        <v>631</v>
      </c>
      <c r="CB379" s="21">
        <f t="shared" si="2993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2994"/>
        <v>6922</v>
      </c>
      <c r="CH379" s="20">
        <v>1161</v>
      </c>
      <c r="CI379" s="20">
        <v>449</v>
      </c>
      <c r="CJ379" s="21">
        <f t="shared" si="2995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2996"/>
        <v>69029</v>
      </c>
      <c r="CP379" s="20">
        <v>14462</v>
      </c>
      <c r="CQ379" s="20">
        <v>798</v>
      </c>
      <c r="CR379" s="21">
        <f t="shared" si="2997"/>
        <v>15260</v>
      </c>
    </row>
    <row r="380" spans="1:96" x14ac:dyDescent="0.35">
      <c r="A380" s="14">
        <f t="shared" si="2761"/>
        <v>44286</v>
      </c>
      <c r="B380" s="9">
        <f t="shared" ref="B380" si="4178">BQ380</f>
        <v>1637371</v>
      </c>
      <c r="C380">
        <f t="shared" ref="C380" si="4179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180">-(J380-J379)+L380</f>
        <v>1</v>
      </c>
      <c r="N380" s="7">
        <f t="shared" ref="N380" si="4181">B380-C380</f>
        <v>1286528</v>
      </c>
      <c r="O380" s="4">
        <f t="shared" ref="O380" si="4182">C380/B380</f>
        <v>0.21427214724091243</v>
      </c>
      <c r="R380">
        <f t="shared" ref="R380" si="4183">C380-C379</f>
        <v>521</v>
      </c>
      <c r="S380">
        <f t="shared" ref="S380" si="4184">N380-N379</f>
        <v>2188</v>
      </c>
      <c r="T380" s="8">
        <f t="shared" ref="T380" si="4185">R380/V380</f>
        <v>0.19232188999630861</v>
      </c>
      <c r="U380" s="8">
        <f t="shared" ref="U380" si="4186">SUM(R374:R380)/SUM(V374:V380)</f>
        <v>0.21832246146741327</v>
      </c>
      <c r="V380">
        <f t="shared" ref="V380" si="4187">B380-B379</f>
        <v>2709</v>
      </c>
      <c r="W380">
        <f t="shared" ref="W380" si="4188">C380-D380-E380</f>
        <v>12139</v>
      </c>
      <c r="X380" s="3">
        <f t="shared" ref="X380" si="4189">F380/W380</f>
        <v>1.5734409753686465E-2</v>
      </c>
      <c r="Y380">
        <f t="shared" si="4158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190">Z380-AC380-AF380</f>
        <v>67</v>
      </c>
      <c r="AJ380">
        <f t="shared" ref="AJ380" si="4191">AA380-AD380-AG380</f>
        <v>25</v>
      </c>
      <c r="AK380">
        <f t="shared" ref="AK380" si="4192">AB380-AE380-AH380</f>
        <v>316</v>
      </c>
      <c r="AL380">
        <v>7</v>
      </c>
      <c r="AM380">
        <v>7</v>
      </c>
      <c r="AN380">
        <v>28</v>
      </c>
      <c r="AS380">
        <f t="shared" ref="AS380" si="4193">BM380-BM379</f>
        <v>16233</v>
      </c>
      <c r="AT380">
        <f t="shared" ref="AT380" si="4194">BN380-BN379</f>
        <v>592</v>
      </c>
      <c r="AU380">
        <f t="shared" ref="AU380" si="4195">AT380/AS380</f>
        <v>3.6468921333086921E-2</v>
      </c>
      <c r="AV380">
        <f t="shared" ref="AV380" si="4196">BU380-BU379</f>
        <v>205</v>
      </c>
      <c r="AW380">
        <f t="shared" ref="AW380" si="4197">BV380-BV379</f>
        <v>2</v>
      </c>
      <c r="AX380">
        <f t="shared" ref="AX380" si="4198">CK380-CK379</f>
        <v>591</v>
      </c>
      <c r="AY380">
        <f t="shared" ref="AY380" si="4199">CL380-CL379</f>
        <v>23</v>
      </c>
      <c r="AZ380">
        <f t="shared" ref="AZ380" si="4200">CC380-CC379</f>
        <v>48</v>
      </c>
      <c r="BA380">
        <f t="shared" ref="BA380" si="4201">CD380-CD379</f>
        <v>0</v>
      </c>
      <c r="BB380">
        <f t="shared" ref="BB380" si="4202">AW380/AV380</f>
        <v>9.7560975609756097E-3</v>
      </c>
      <c r="BC380">
        <f t="shared" ref="BC380" si="4203">AY380/AX380</f>
        <v>3.8917089678510999E-2</v>
      </c>
      <c r="BD380">
        <f t="shared" si="3692"/>
        <v>0</v>
      </c>
      <c r="BE380">
        <f t="shared" ref="BE380" si="4204">SUM(AT374:AT380)/SUM(AS374:AS380)</f>
        <v>4.7857988165680473E-2</v>
      </c>
      <c r="BF380">
        <f t="shared" ref="BF380" si="4205">SUM(AT367:AT380)/SUM(AS367:AS380)</f>
        <v>4.3971647920435064E-2</v>
      </c>
      <c r="BG380">
        <f t="shared" ref="BG380" si="4206">SUM(AW374:AW380)/SUM(AV374:AV380)</f>
        <v>1.9957983193277309E-2</v>
      </c>
      <c r="BH380">
        <f t="shared" ref="BH380" si="4207">SUM(AY374:AY380)/SUM(AX374:AX380)</f>
        <v>3.2145130490133671E-2</v>
      </c>
      <c r="BI380">
        <f t="shared" ref="BI380" si="4208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2990"/>
        <v>1637371</v>
      </c>
      <c r="BR380" s="20">
        <v>290547</v>
      </c>
      <c r="BS380" s="20">
        <v>60296</v>
      </c>
      <c r="BT380" s="21">
        <f t="shared" si="2991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2992"/>
        <v>12105</v>
      </c>
      <c r="BZ380" s="20">
        <v>2129</v>
      </c>
      <c r="CA380" s="20">
        <v>631</v>
      </c>
      <c r="CB380" s="21">
        <f t="shared" si="2993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2994"/>
        <v>6932</v>
      </c>
      <c r="CH380" s="20">
        <v>1161</v>
      </c>
      <c r="CI380" s="20">
        <v>449</v>
      </c>
      <c r="CJ380" s="21">
        <f t="shared" si="2995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2996"/>
        <v>69123</v>
      </c>
      <c r="CP380" s="20">
        <v>14476</v>
      </c>
      <c r="CQ380" s="20">
        <v>802</v>
      </c>
      <c r="CR380" s="21">
        <f t="shared" si="2997"/>
        <v>15278</v>
      </c>
    </row>
    <row r="381" spans="1:96" x14ac:dyDescent="0.35">
      <c r="A381" s="14">
        <f t="shared" si="2761"/>
        <v>44287</v>
      </c>
      <c r="B381" s="9">
        <f t="shared" ref="B381" si="4209">BQ381</f>
        <v>1641020</v>
      </c>
      <c r="C381">
        <f t="shared" ref="C381" si="4210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211">-(J381-J380)+L381</f>
        <v>7</v>
      </c>
      <c r="N381" s="7">
        <f t="shared" ref="N381" si="4212">B381-C381</f>
        <v>1289370</v>
      </c>
      <c r="O381" s="4">
        <f t="shared" ref="O381" si="4213">C381/B381</f>
        <v>0.21428745536312782</v>
      </c>
      <c r="R381">
        <f t="shared" ref="R381" si="4214">C381-C380</f>
        <v>807</v>
      </c>
      <c r="S381">
        <f t="shared" ref="S381" si="4215">N381-N380</f>
        <v>2842</v>
      </c>
      <c r="T381" s="8">
        <f t="shared" ref="T381" si="4216">R381/V381</f>
        <v>0.22115648122773363</v>
      </c>
      <c r="U381" s="8">
        <f t="shared" ref="U381" si="4217">SUM(R375:R381)/SUM(V375:V381)</f>
        <v>0.21837556472205855</v>
      </c>
      <c r="V381">
        <f t="shared" ref="V381" si="4218">B381-B380</f>
        <v>3649</v>
      </c>
      <c r="W381">
        <f t="shared" ref="W381:W382" si="4219">C381-D381-E381</f>
        <v>12389</v>
      </c>
      <c r="X381" s="3">
        <f t="shared" ref="X381:X382" si="4220">F381/W381</f>
        <v>1.541690209056421E-2</v>
      </c>
      <c r="Y381">
        <f t="shared" si="4158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221">Z381-AC381-AF381</f>
        <v>65</v>
      </c>
      <c r="AJ381">
        <f t="shared" ref="AJ381:AJ382" si="4222">AA381-AD381-AG381</f>
        <v>24</v>
      </c>
      <c r="AK381">
        <f t="shared" ref="AK381:AK382" si="4223">AB381-AE381-AH381</f>
        <v>327</v>
      </c>
      <c r="AL381">
        <v>7</v>
      </c>
      <c r="AM381">
        <v>7</v>
      </c>
      <c r="AN381">
        <v>28</v>
      </c>
      <c r="AS381">
        <f t="shared" ref="AS381" si="4224">BM381-BM380</f>
        <v>16545</v>
      </c>
      <c r="AT381">
        <f t="shared" ref="AT381" si="4225">BN381-BN380</f>
        <v>863</v>
      </c>
      <c r="AU381">
        <f t="shared" ref="AU381" si="4226">AT381/AS381</f>
        <v>5.2160773647627681E-2</v>
      </c>
      <c r="AV381">
        <f t="shared" ref="AV381" si="4227">BU381-BU380</f>
        <v>213</v>
      </c>
      <c r="AW381">
        <f t="shared" ref="AW381" si="4228">BV381-BV380</f>
        <v>6</v>
      </c>
      <c r="AX381">
        <f t="shared" ref="AX381" si="4229">CK381-CK380</f>
        <v>612</v>
      </c>
      <c r="AY381">
        <f t="shared" ref="AY381" si="4230">CL381-CL380</f>
        <v>13</v>
      </c>
      <c r="AZ381">
        <f t="shared" ref="AZ381" si="4231">CC381-CC380</f>
        <v>176</v>
      </c>
      <c r="BA381">
        <f t="shared" ref="BA381" si="4232">CD381-CD380</f>
        <v>1</v>
      </c>
      <c r="BB381">
        <f t="shared" ref="BB381" si="4233">AW381/AV381</f>
        <v>2.8169014084507043E-2</v>
      </c>
      <c r="BC381">
        <f t="shared" ref="BC381" si="4234">AY381/AX381</f>
        <v>2.1241830065359478E-2</v>
      </c>
      <c r="BD381">
        <f t="shared" si="3692"/>
        <v>5.681818181818182E-3</v>
      </c>
      <c r="BE381">
        <f t="shared" ref="BE381" si="4235">SUM(AT375:AT381)/SUM(AS375:AS381)</f>
        <v>4.7821735130271256E-2</v>
      </c>
      <c r="BF381">
        <f t="shared" ref="BF381" si="4236">SUM(AT368:AT381)/SUM(AS368:AS381)</f>
        <v>4.4707443626197912E-2</v>
      </c>
      <c r="BG381">
        <f t="shared" ref="BG381" si="4237">SUM(AW375:AW381)/SUM(AV375:AV381)</f>
        <v>2.1538461538461538E-2</v>
      </c>
      <c r="BH381">
        <f t="shared" ref="BH381" si="4238">SUM(AY375:AY381)/SUM(AX375:AX381)</f>
        <v>3.4548944337811902E-2</v>
      </c>
      <c r="BI381">
        <f t="shared" ref="BI381" si="423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2990"/>
        <v>1641020</v>
      </c>
      <c r="BR381" s="20">
        <v>291174</v>
      </c>
      <c r="BS381" s="20">
        <v>60476</v>
      </c>
      <c r="BT381" s="21">
        <f t="shared" si="2991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2992"/>
        <v>12121</v>
      </c>
      <c r="BZ381" s="20">
        <v>2131</v>
      </c>
      <c r="CA381" s="20">
        <v>632</v>
      </c>
      <c r="CB381" s="21">
        <f t="shared" si="2993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2994"/>
        <v>6952</v>
      </c>
      <c r="CH381" s="20">
        <v>1163</v>
      </c>
      <c r="CI381" s="20">
        <v>449</v>
      </c>
      <c r="CJ381" s="21">
        <f t="shared" si="2995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2996"/>
        <v>69242</v>
      </c>
      <c r="CP381" s="20">
        <v>14493</v>
      </c>
      <c r="CQ381" s="20">
        <v>803</v>
      </c>
      <c r="CR381" s="21">
        <f t="shared" si="2997"/>
        <v>15296</v>
      </c>
    </row>
    <row r="382" spans="1:96" x14ac:dyDescent="0.35">
      <c r="A382" s="14">
        <f t="shared" si="2761"/>
        <v>44288</v>
      </c>
      <c r="B382" s="9">
        <f t="shared" ref="B382" si="4240">BQ382</f>
        <v>1643834</v>
      </c>
      <c r="C382">
        <f t="shared" ref="C382" si="424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242">-(J382-J381)+L382</f>
        <v>5</v>
      </c>
      <c r="N382" s="7">
        <f t="shared" ref="N382" si="4243">B382-C382</f>
        <v>1291570</v>
      </c>
      <c r="O382" s="4">
        <f t="shared" ref="O382" si="4244">C382/B382</f>
        <v>0.21429414405590833</v>
      </c>
      <c r="R382">
        <f t="shared" ref="R382" si="4245">C382-C381</f>
        <v>614</v>
      </c>
      <c r="S382">
        <f t="shared" ref="S382" si="4246">N382-N381</f>
        <v>2200</v>
      </c>
      <c r="T382" s="8">
        <f t="shared" ref="T382" si="4247">R382/V382</f>
        <v>0.21819474058280028</v>
      </c>
      <c r="U382" s="8">
        <f t="shared" ref="U382" si="4248">SUM(R376:R382)/SUM(V376:V382)</f>
        <v>0.20640750367273139</v>
      </c>
      <c r="V382">
        <f t="shared" ref="V382" si="4249">B382-B381</f>
        <v>2814</v>
      </c>
      <c r="W382">
        <f t="shared" si="4219"/>
        <v>12505</v>
      </c>
      <c r="X382" s="3">
        <f t="shared" si="4220"/>
        <v>1.6313474610155938E-2</v>
      </c>
      <c r="Y382">
        <f t="shared" si="4158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221"/>
        <v>62</v>
      </c>
      <c r="AJ382">
        <f t="shared" si="4222"/>
        <v>24</v>
      </c>
      <c r="AK382">
        <f t="shared" si="4223"/>
        <v>327</v>
      </c>
      <c r="AL382">
        <v>8</v>
      </c>
      <c r="AM382">
        <v>8</v>
      </c>
      <c r="AN382">
        <v>29</v>
      </c>
      <c r="AS382">
        <f t="shared" ref="AS382" si="4250">BM382-BM381</f>
        <v>14810</v>
      </c>
      <c r="AT382">
        <f t="shared" ref="AT382" si="4251">BN382-BN381</f>
        <v>659</v>
      </c>
      <c r="AU382">
        <f t="shared" ref="AU382" si="4252">AT382/AS382</f>
        <v>4.4496961512491558E-2</v>
      </c>
      <c r="AV382">
        <f t="shared" ref="AV382" si="4253">BU382-BU381</f>
        <v>170</v>
      </c>
      <c r="AW382">
        <f t="shared" ref="AW382" si="4254">BV382-BV381</f>
        <v>-2</v>
      </c>
      <c r="AX382">
        <f t="shared" ref="AX382" si="4255">CK382-CK381</f>
        <v>516</v>
      </c>
      <c r="AY382">
        <f t="shared" ref="AY382" si="4256">CL382-CL381</f>
        <v>25</v>
      </c>
      <c r="AZ382">
        <f t="shared" ref="AZ382" si="4257">CC382-CC381</f>
        <v>50</v>
      </c>
      <c r="BA382">
        <f t="shared" ref="BA382" si="4258">CD382-CD381</f>
        <v>1</v>
      </c>
      <c r="BB382">
        <f t="shared" ref="BB382" si="4259">AW382/AV382</f>
        <v>-1.1764705882352941E-2</v>
      </c>
      <c r="BC382">
        <f t="shared" ref="BC382" si="4260">AY382/AX382</f>
        <v>4.8449612403100778E-2</v>
      </c>
      <c r="BD382">
        <f t="shared" si="3692"/>
        <v>0.02</v>
      </c>
      <c r="BE382">
        <f t="shared" ref="BE382" si="4261">SUM(AT376:AT382)/SUM(AS376:AS382)</f>
        <v>4.544612463237848E-2</v>
      </c>
      <c r="BF382">
        <f t="shared" ref="BF382" si="4262">SUM(AT369:AT382)/SUM(AS369:AS382)</f>
        <v>4.586611769221375E-2</v>
      </c>
      <c r="BG382">
        <f t="shared" ref="BG382" si="4263">SUM(AW376:AW382)/SUM(AV376:AV382)</f>
        <v>1.5549076773566569E-2</v>
      </c>
      <c r="BH382">
        <f t="shared" ref="BH382" si="4264">SUM(AY376:AY382)/SUM(AX376:AX382)</f>
        <v>3.6193447737909515E-2</v>
      </c>
      <c r="BI382">
        <f t="shared" ref="BI382" si="4265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2990"/>
        <v>1643834</v>
      </c>
      <c r="BR382" s="20">
        <v>291659</v>
      </c>
      <c r="BS382" s="20">
        <v>60605</v>
      </c>
      <c r="BT382" s="21">
        <f t="shared" si="2991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2992"/>
        <v>12156</v>
      </c>
      <c r="BZ382" s="20">
        <v>2134</v>
      </c>
      <c r="CA382" s="20">
        <v>632</v>
      </c>
      <c r="CB382" s="21">
        <f t="shared" si="2993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2994"/>
        <v>6956</v>
      </c>
      <c r="CH382" s="20">
        <v>1163</v>
      </c>
      <c r="CI382" s="20">
        <v>449</v>
      </c>
      <c r="CJ382" s="21">
        <f t="shared" si="2995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2996"/>
        <v>69359</v>
      </c>
      <c r="CP382" s="20">
        <v>14508</v>
      </c>
      <c r="CQ382" s="20">
        <v>806</v>
      </c>
      <c r="CR382" s="21">
        <f t="shared" si="2997"/>
        <v>15314</v>
      </c>
    </row>
    <row r="383" spans="1:96" x14ac:dyDescent="0.35">
      <c r="A383" s="14">
        <f t="shared" si="2761"/>
        <v>44289</v>
      </c>
      <c r="B383" s="9">
        <f t="shared" ref="B383" si="4266">BQ383</f>
        <v>1646441</v>
      </c>
      <c r="C383">
        <f t="shared" ref="C383" si="4267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268">-(J383-J382)+L383</f>
        <v>7</v>
      </c>
      <c r="N383" s="7">
        <f t="shared" ref="N383" si="4269">B383-C383</f>
        <v>1293629</v>
      </c>
      <c r="O383" s="4">
        <f t="shared" ref="O383" si="4270">C383/B383</f>
        <v>0.21428766654863429</v>
      </c>
      <c r="R383">
        <f t="shared" ref="R383" si="4271">C383-C382</f>
        <v>548</v>
      </c>
      <c r="S383">
        <f t="shared" ref="S383" si="4272">N383-N382</f>
        <v>2059</v>
      </c>
      <c r="T383" s="8">
        <f t="shared" ref="T383" si="4273">R383/V383</f>
        <v>0.21020329881089375</v>
      </c>
      <c r="U383" s="8">
        <f t="shared" ref="U383" si="4274">SUM(R377:R383)/SUM(V377:V383)</f>
        <v>0.20854399818212804</v>
      </c>
      <c r="V383">
        <f t="shared" ref="V383" si="4275">B383-B382</f>
        <v>2607</v>
      </c>
      <c r="W383">
        <f t="shared" ref="W383" si="4276">C383-D383-E383</f>
        <v>12586</v>
      </c>
      <c r="X383" s="3">
        <f t="shared" ref="X383" si="4277">F383/W383</f>
        <v>1.589067217543302E-2</v>
      </c>
      <c r="Y383">
        <f t="shared" ref="Y383" si="4278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279">Z383-AC383-AF383</f>
        <v>61</v>
      </c>
      <c r="AJ383">
        <f t="shared" ref="AJ383" si="4280">AA383-AD383-AG383</f>
        <v>23</v>
      </c>
      <c r="AK383">
        <f t="shared" ref="AK383" si="4281">AB383-AE383-AH383</f>
        <v>325</v>
      </c>
      <c r="AL383">
        <v>8</v>
      </c>
      <c r="AM383">
        <v>8</v>
      </c>
      <c r="AN383">
        <v>29</v>
      </c>
      <c r="AS383">
        <f t="shared" ref="AS383" si="4282">BM383-BM382</f>
        <v>12313</v>
      </c>
      <c r="AT383">
        <f t="shared" ref="AT383" si="4283">BN383-BN382</f>
        <v>588</v>
      </c>
      <c r="AU383">
        <f t="shared" ref="AU383" si="4284">AT383/AS383</f>
        <v>4.7754405912450254E-2</v>
      </c>
      <c r="AV383">
        <f t="shared" ref="AV383" si="4285">BU383-BU382</f>
        <v>65</v>
      </c>
      <c r="AW383">
        <f t="shared" ref="AW383" si="4286">BV383-BV382</f>
        <v>1</v>
      </c>
      <c r="AX383">
        <f t="shared" ref="AX383" si="4287">CK383-CK382</f>
        <v>538</v>
      </c>
      <c r="AY383">
        <f t="shared" ref="AY383" si="4288">CL383-CL382</f>
        <v>16</v>
      </c>
      <c r="AZ383">
        <f t="shared" ref="AZ383" si="4289">CC383-CC382</f>
        <v>38</v>
      </c>
      <c r="BA383">
        <f t="shared" ref="BA383" si="4290">CD383-CD382</f>
        <v>3</v>
      </c>
      <c r="BB383">
        <f t="shared" ref="BB383" si="4291">AW383/AV383</f>
        <v>1.5384615384615385E-2</v>
      </c>
      <c r="BC383">
        <f t="shared" ref="BC383" si="4292">AY383/AX383</f>
        <v>2.9739776951672861E-2</v>
      </c>
      <c r="BD383">
        <f t="shared" si="3692"/>
        <v>7.8947368421052627E-2</v>
      </c>
      <c r="BE383">
        <f t="shared" ref="BE383" si="4293">SUM(AT377:AT383)/SUM(AS377:AS383)</f>
        <v>4.6154569608050595E-2</v>
      </c>
      <c r="BF383">
        <f t="shared" ref="BF383" si="4294">SUM(AT370:AT383)/SUM(AS370:AS383)</f>
        <v>4.639028500043578E-2</v>
      </c>
      <c r="BG383">
        <f t="shared" ref="BG383" si="4295">SUM(AW377:AW383)/SUM(AV377:AV383)</f>
        <v>1.444043321299639E-2</v>
      </c>
      <c r="BH383">
        <f t="shared" ref="BH383" si="4296">SUM(AY377:AY383)/SUM(AX377:AX383)</f>
        <v>3.6005009392611143E-2</v>
      </c>
      <c r="BI383">
        <f t="shared" ref="BI383" si="4297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2990"/>
        <v>1646441</v>
      </c>
      <c r="BR383" s="20">
        <v>292083</v>
      </c>
      <c r="BS383" s="20">
        <v>60729</v>
      </c>
      <c r="BT383" s="21">
        <f t="shared" si="2991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2992"/>
        <v>12175</v>
      </c>
      <c r="BZ383" s="20">
        <v>2134</v>
      </c>
      <c r="CA383" s="20">
        <v>632</v>
      </c>
      <c r="CB383" s="21">
        <f t="shared" si="2993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2994"/>
        <v>6962</v>
      </c>
      <c r="CH383" s="20">
        <v>1163</v>
      </c>
      <c r="CI383" s="20">
        <v>449</v>
      </c>
      <c r="CJ383" s="21">
        <f t="shared" si="2995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2996"/>
        <v>69452</v>
      </c>
      <c r="CP383" s="20">
        <v>14525</v>
      </c>
      <c r="CQ383" s="20">
        <v>805</v>
      </c>
      <c r="CR383" s="21">
        <f t="shared" si="2997"/>
        <v>15330</v>
      </c>
    </row>
    <row r="384" spans="1:96" x14ac:dyDescent="0.35">
      <c r="A384" s="14">
        <f t="shared" si="2761"/>
        <v>44290</v>
      </c>
      <c r="B384" s="9">
        <f t="shared" ref="B384" si="4298">BQ384</f>
        <v>1648288</v>
      </c>
      <c r="C384">
        <f t="shared" ref="C384" si="4299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300">-(J384-J383)+L384</f>
        <v>6</v>
      </c>
      <c r="N384" s="7">
        <f t="shared" ref="N384" si="4301">B384-C384</f>
        <v>1295045</v>
      </c>
      <c r="O384" s="4">
        <f t="shared" ref="O384" si="4302">C384/B384</f>
        <v>0.2143090285192879</v>
      </c>
      <c r="R384">
        <f t="shared" ref="R384" si="4303">C384-C383</f>
        <v>431</v>
      </c>
      <c r="S384">
        <f t="shared" ref="S384" si="4304">N384-N383</f>
        <v>1416</v>
      </c>
      <c r="T384" s="8">
        <f t="shared" ref="T384" si="4305">R384/V384</f>
        <v>0.23335138061721711</v>
      </c>
      <c r="U384" s="8">
        <f t="shared" ref="U384" si="4306">SUM(R378:R384)/SUM(V378:V384)</f>
        <v>0.20977209944751382</v>
      </c>
      <c r="V384">
        <f t="shared" ref="V384" si="4307">B384-B383</f>
        <v>1847</v>
      </c>
      <c r="W384">
        <f t="shared" ref="W384" si="4308">C384-D384-E384</f>
        <v>12801</v>
      </c>
      <c r="X384" s="3">
        <f t="shared" ref="X384" si="4309">F384/W384</f>
        <v>1.5701898289196155E-2</v>
      </c>
      <c r="Y384">
        <f t="shared" ref="Y384" si="43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311">Z384-AC384-AF384</f>
        <v>59</v>
      </c>
      <c r="AJ384">
        <f t="shared" ref="AJ384" si="4312">AA384-AD384-AG384</f>
        <v>24</v>
      </c>
      <c r="AK384">
        <f t="shared" ref="AK384" si="4313">AB384-AE384-AH384</f>
        <v>343</v>
      </c>
      <c r="AL384">
        <v>8</v>
      </c>
      <c r="AM384">
        <v>8</v>
      </c>
      <c r="AN384">
        <v>29</v>
      </c>
      <c r="AS384">
        <f t="shared" ref="AS384" si="4314">BM384-BM383</f>
        <v>6947</v>
      </c>
      <c r="AT384">
        <f t="shared" ref="AT384" si="4315">BN384-BN383</f>
        <v>467</v>
      </c>
      <c r="AU384">
        <f t="shared" ref="AU384" si="4316">AT384/AS384</f>
        <v>6.7223261839643014E-2</v>
      </c>
      <c r="AV384">
        <f t="shared" ref="AV384" si="4317">BU384-BU383</f>
        <v>23</v>
      </c>
      <c r="AW384">
        <f t="shared" ref="AW384" si="4318">BV384-BV383</f>
        <v>0</v>
      </c>
      <c r="AX384">
        <f t="shared" ref="AX384" si="4319">CK384-CK383</f>
        <v>177</v>
      </c>
      <c r="AY384">
        <f t="shared" ref="AY384" si="4320">CL384-CL383</f>
        <v>17</v>
      </c>
      <c r="AZ384">
        <f t="shared" ref="AZ384" si="4321">CC384-CC383</f>
        <v>16</v>
      </c>
      <c r="BA384">
        <f t="shared" ref="BA384" si="4322">CD384-CD383</f>
        <v>1</v>
      </c>
      <c r="BB384">
        <f t="shared" ref="BB384" si="4323">AW384/AV384</f>
        <v>0</v>
      </c>
      <c r="BC384">
        <f t="shared" ref="BC384" si="4324">AY384/AX384</f>
        <v>9.6045197740112997E-2</v>
      </c>
      <c r="BD384">
        <f t="shared" si="3692"/>
        <v>6.25E-2</v>
      </c>
      <c r="BE384">
        <f t="shared" ref="BE384" si="4325">SUM(AT378:AT384)/SUM(AS378:AS384)</f>
        <v>4.6036226770171725E-2</v>
      </c>
      <c r="BF384">
        <f t="shared" ref="BF384" si="4326">SUM(AT371:AT384)/SUM(AS371:AS384)</f>
        <v>4.6642114134638694E-2</v>
      </c>
      <c r="BG384">
        <f t="shared" ref="BG384" si="4327">SUM(AW378:AW384)/SUM(AV378:AV384)</f>
        <v>1.0727056019070322E-2</v>
      </c>
      <c r="BH384">
        <f t="shared" ref="BH384" si="4328">SUM(AY378:AY384)/SUM(AX378:AX384)</f>
        <v>3.6438529784537391E-2</v>
      </c>
      <c r="BI384">
        <f t="shared" ref="BI384" si="4329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2990"/>
        <v>1648288</v>
      </c>
      <c r="BR384" s="20">
        <v>292432</v>
      </c>
      <c r="BS384" s="20">
        <v>60811</v>
      </c>
      <c r="BT384" s="21">
        <f t="shared" si="2991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2992"/>
        <v>12178</v>
      </c>
      <c r="BZ384" s="20">
        <v>2136</v>
      </c>
      <c r="CA384" s="20">
        <v>632</v>
      </c>
      <c r="CB384" s="21">
        <f t="shared" si="2993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2994"/>
        <v>6966</v>
      </c>
      <c r="CH384" s="20">
        <v>1164</v>
      </c>
      <c r="CI384" s="20">
        <v>449</v>
      </c>
      <c r="CJ384" s="21">
        <f t="shared" si="2995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2996"/>
        <v>69501</v>
      </c>
      <c r="CP384" s="20">
        <v>14528</v>
      </c>
      <c r="CQ384" s="20">
        <v>808</v>
      </c>
      <c r="CR384" s="21">
        <f t="shared" si="2997"/>
        <v>15336</v>
      </c>
    </row>
    <row r="385" spans="1:96" x14ac:dyDescent="0.35">
      <c r="A385" s="14">
        <f t="shared" si="2761"/>
        <v>44291</v>
      </c>
      <c r="B385" s="9">
        <f t="shared" ref="B385" si="4330">BQ385</f>
        <v>1649172</v>
      </c>
      <c r="C385">
        <f t="shared" ref="C385" si="4331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332">-(J385-J384)+L385</f>
        <v>6</v>
      </c>
      <c r="N385" s="7">
        <f t="shared" ref="N385" si="4333">B385-C385</f>
        <v>1295782</v>
      </c>
      <c r="O385" s="4">
        <f t="shared" ref="O385" si="4334">C385/B385</f>
        <v>0.21428328882615033</v>
      </c>
      <c r="R385">
        <f t="shared" ref="R385" si="4335">C385-C384</f>
        <v>147</v>
      </c>
      <c r="S385">
        <f t="shared" ref="S385" si="4336">N385-N384</f>
        <v>737</v>
      </c>
      <c r="T385" s="8">
        <f t="shared" ref="T385" si="4337">R385/V385</f>
        <v>0.16628959276018099</v>
      </c>
      <c r="U385" s="8">
        <f t="shared" ref="U385" si="4338">SUM(R379:R385)/SUM(V379:V385)</f>
        <v>0.21218280006968238</v>
      </c>
      <c r="V385">
        <f t="shared" ref="V385" si="4339">B385-B384</f>
        <v>884</v>
      </c>
      <c r="W385">
        <f t="shared" ref="W385" si="4340">C385-D385-E385</f>
        <v>12734</v>
      </c>
      <c r="X385" s="3">
        <f t="shared" ref="X385" si="4341">F385/W385</f>
        <v>1.5784513899795821E-2</v>
      </c>
      <c r="Y385">
        <f t="shared" ref="Y385" si="4342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343">Z385-AC385-AF385</f>
        <v>59</v>
      </c>
      <c r="AJ385">
        <f t="shared" ref="AJ385" si="4344">AA385-AD385-AG385</f>
        <v>25</v>
      </c>
      <c r="AK385">
        <f t="shared" ref="AK385" si="4345">AB385-AE385-AH385</f>
        <v>344</v>
      </c>
      <c r="AL385">
        <v>8</v>
      </c>
      <c r="AM385">
        <v>8</v>
      </c>
      <c r="AN385">
        <v>29</v>
      </c>
      <c r="AS385">
        <f t="shared" ref="AS385" si="4346">BM385-BM384</f>
        <v>3096</v>
      </c>
      <c r="AT385">
        <f t="shared" ref="AT385" si="4347">BN385-BN384</f>
        <v>176</v>
      </c>
      <c r="AU385">
        <f t="shared" ref="AU385" si="4348">AT385/AS385</f>
        <v>5.6847545219638244E-2</v>
      </c>
      <c r="AV385">
        <f t="shared" ref="AV385" si="4349">BU385-BU384</f>
        <v>9</v>
      </c>
      <c r="AW385">
        <f t="shared" ref="AW385" si="4350">BV385-BV384</f>
        <v>4</v>
      </c>
      <c r="AX385">
        <f t="shared" ref="AX385" si="4351">CK385-CK384</f>
        <v>124</v>
      </c>
      <c r="AY385">
        <f t="shared" ref="AY385" si="4352">CL385-CL384</f>
        <v>-3</v>
      </c>
      <c r="AZ385">
        <f t="shared" ref="AZ385" si="4353">CC385-CC384</f>
        <v>11</v>
      </c>
      <c r="BA385">
        <f t="shared" ref="BA385" si="4354">CD385-CD384</f>
        <v>-2</v>
      </c>
      <c r="BB385">
        <f t="shared" ref="BB385" si="4355">AW385/AV385</f>
        <v>0.44444444444444442</v>
      </c>
      <c r="BC385">
        <f t="shared" ref="BC385" si="4356">AY385/AX385</f>
        <v>-2.4193548387096774E-2</v>
      </c>
      <c r="BD385">
        <f t="shared" si="3692"/>
        <v>-0.18181818181818182</v>
      </c>
      <c r="BE385">
        <f t="shared" ref="BE385" si="4357">SUM(AT379:AT385)/SUM(AS379:AS385)</f>
        <v>4.6600078199978676E-2</v>
      </c>
      <c r="BF385">
        <f t="shared" ref="BF385" si="4358">SUM(AT372:AT385)/SUM(AS372:AS385)</f>
        <v>4.7096781681232082E-2</v>
      </c>
      <c r="BG385">
        <f t="shared" ref="BG385" si="4359">SUM(AW379:AW385)/SUM(AV379:AV385)</f>
        <v>1.920768307322929E-2</v>
      </c>
      <c r="BH385">
        <f t="shared" ref="BH385" si="4360">SUM(AY379:AY385)/SUM(AX379:AX385)</f>
        <v>3.1847133757961783E-2</v>
      </c>
      <c r="BI385">
        <f t="shared" ref="BI385" si="4361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2990"/>
        <v>1649172</v>
      </c>
      <c r="BR385" s="20">
        <v>292568</v>
      </c>
      <c r="BS385" s="20">
        <v>60822</v>
      </c>
      <c r="BT385" s="21">
        <f t="shared" si="2991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2992"/>
        <v>12181</v>
      </c>
      <c r="BZ385" s="20">
        <v>2137</v>
      </c>
      <c r="CA385" s="20">
        <v>632</v>
      </c>
      <c r="CB385" s="21">
        <f t="shared" si="2993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2994"/>
        <v>6970</v>
      </c>
      <c r="CH385" s="20">
        <v>1165</v>
      </c>
      <c r="CI385" s="20">
        <v>449</v>
      </c>
      <c r="CJ385" s="21">
        <f t="shared" si="2995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2996"/>
        <v>69551</v>
      </c>
      <c r="CP385" s="20">
        <v>14534</v>
      </c>
      <c r="CQ385" s="20">
        <v>807</v>
      </c>
      <c r="CR385" s="21">
        <f t="shared" si="2997"/>
        <v>15341</v>
      </c>
    </row>
    <row r="386" spans="1:96" x14ac:dyDescent="0.35">
      <c r="A386" s="14">
        <f t="shared" si="2761"/>
        <v>44292</v>
      </c>
      <c r="B386" s="9">
        <f t="shared" ref="B386" si="4362">BQ386</f>
        <v>1651693</v>
      </c>
      <c r="C386">
        <f t="shared" ref="C386" si="4363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364">-(J386-J385)+L386</f>
        <v>-2</v>
      </c>
      <c r="N386" s="7">
        <f t="shared" ref="N386" si="4365">B386-C386</f>
        <v>1297791</v>
      </c>
      <c r="O386" s="4">
        <f t="shared" ref="O386" si="4366">C386/B386</f>
        <v>0.21426621048826872</v>
      </c>
      <c r="R386">
        <f t="shared" ref="R386" si="4367">C386-C385</f>
        <v>512</v>
      </c>
      <c r="S386">
        <f t="shared" ref="S386" si="4368">N386-N385</f>
        <v>2009</v>
      </c>
      <c r="T386" s="8">
        <f t="shared" ref="T386" si="4369">R386/V386</f>
        <v>0.20309401031336771</v>
      </c>
      <c r="U386" s="8">
        <f t="shared" ref="U386" si="4370">SUM(R380:R386)/SUM(V380:V386)</f>
        <v>0.21020492043919911</v>
      </c>
      <c r="V386">
        <f t="shared" ref="V386" si="4371">B386-B385</f>
        <v>2521</v>
      </c>
      <c r="W386">
        <f t="shared" ref="W386" si="4372">C386-D386-E386</f>
        <v>12424</v>
      </c>
      <c r="X386" s="3">
        <f t="shared" ref="X386" si="4373">F386/W386</f>
        <v>1.7466194462330973E-2</v>
      </c>
      <c r="Y386">
        <f t="shared" ref="Y386" si="4374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375">Z386-AC386-AF386</f>
        <v>53</v>
      </c>
      <c r="AJ386">
        <f t="shared" ref="AJ386" si="4376">AA386-AD386-AG386</f>
        <v>24</v>
      </c>
      <c r="AK386">
        <f t="shared" ref="AK386" si="4377">AB386-AE386-AH386</f>
        <v>310</v>
      </c>
      <c r="AL386">
        <v>9</v>
      </c>
      <c r="AM386">
        <v>9</v>
      </c>
      <c r="AN386">
        <v>28</v>
      </c>
      <c r="AS386">
        <f t="shared" ref="AS386" si="4378">BM386-BM385</f>
        <v>14628</v>
      </c>
      <c r="AT386">
        <f t="shared" ref="AT386" si="4379">BN386-BN385</f>
        <v>551</v>
      </c>
      <c r="AU386">
        <f t="shared" ref="AU386" si="4380">AT386/AS386</f>
        <v>3.7667487011211379E-2</v>
      </c>
      <c r="AV386">
        <f t="shared" ref="AV386" si="4381">BU386-BU385</f>
        <v>117</v>
      </c>
      <c r="AW386">
        <f t="shared" ref="AW386" si="4382">BV386-BV385</f>
        <v>1</v>
      </c>
      <c r="AX386">
        <f t="shared" ref="AX386" si="4383">CK386-CK385</f>
        <v>532</v>
      </c>
      <c r="AY386">
        <f t="shared" ref="AY386" si="4384">CL386-CL385</f>
        <v>19</v>
      </c>
      <c r="AZ386">
        <f t="shared" ref="AZ386" si="4385">CC386-CC385</f>
        <v>41</v>
      </c>
      <c r="BA386">
        <f t="shared" ref="BA386" si="4386">CD386-CD385</f>
        <v>0</v>
      </c>
      <c r="BB386">
        <f t="shared" ref="BB386" si="4387">AW386/AV386</f>
        <v>8.5470085470085479E-3</v>
      </c>
      <c r="BC386">
        <f t="shared" ref="BC386" si="4388">AY386/AX386</f>
        <v>3.5714285714285712E-2</v>
      </c>
      <c r="BD386">
        <f t="shared" si="3692"/>
        <v>0</v>
      </c>
      <c r="BE386">
        <f t="shared" ref="BE386" si="4389">SUM(AT380:AT386)/SUM(AS380:AS386)</f>
        <v>4.6067256302322279E-2</v>
      </c>
      <c r="BF386">
        <f t="shared" ref="BF386" si="4390">SUM(AT373:AT386)/SUM(AS373:AS386)</f>
        <v>4.7607067633980808E-2</v>
      </c>
      <c r="BG386">
        <f t="shared" ref="BG386" si="4391">SUM(AW380:AW386)/SUM(AV380:AV386)</f>
        <v>1.4962593516209476E-2</v>
      </c>
      <c r="BH386">
        <f t="shared" ref="BH386" si="4392">SUM(AY380:AY386)/SUM(AX380:AX386)</f>
        <v>3.5598705501618123E-2</v>
      </c>
      <c r="BI386">
        <f t="shared" ref="BI386" si="4393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2990"/>
        <v>1651693</v>
      </c>
      <c r="BR386" s="20">
        <v>292886</v>
      </c>
      <c r="BS386" s="20">
        <v>61016</v>
      </c>
      <c r="BT386" s="21">
        <f t="shared" si="2991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2992"/>
        <v>12199</v>
      </c>
      <c r="BZ386" s="20">
        <v>2138</v>
      </c>
      <c r="CA386" s="20">
        <v>633</v>
      </c>
      <c r="CB386" s="21">
        <f t="shared" si="2993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2994"/>
        <v>6977</v>
      </c>
      <c r="CH386" s="20">
        <v>1165</v>
      </c>
      <c r="CI386" s="20">
        <v>449</v>
      </c>
      <c r="CJ386" s="21">
        <f t="shared" si="2995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2996"/>
        <v>69661</v>
      </c>
      <c r="CP386" s="20">
        <v>14546</v>
      </c>
      <c r="CQ386" s="20">
        <v>809</v>
      </c>
      <c r="CR386" s="21">
        <f t="shared" si="2997"/>
        <v>15355</v>
      </c>
    </row>
    <row r="387" spans="1:96" x14ac:dyDescent="0.35">
      <c r="A387" s="14">
        <f t="shared" si="2761"/>
        <v>44293</v>
      </c>
      <c r="B387" s="9">
        <f t="shared" ref="B387" si="4394">BQ387</f>
        <v>1655061</v>
      </c>
      <c r="C387">
        <f t="shared" ref="C387" si="4395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396">-(J387-J386)+L387</f>
        <v>9</v>
      </c>
      <c r="N387" s="7">
        <f t="shared" ref="N387" si="4397">B387-C387</f>
        <v>1300405</v>
      </c>
      <c r="O387" s="4">
        <f t="shared" ref="O387" si="4398">C387/B387</f>
        <v>0.21428575744338124</v>
      </c>
      <c r="R387">
        <f t="shared" ref="R387" si="4399">C387-C386</f>
        <v>754</v>
      </c>
      <c r="S387">
        <f t="shared" ref="S387" si="4400">N387-N386</f>
        <v>2614</v>
      </c>
      <c r="T387" s="8">
        <f t="shared" ref="T387" si="4401">R387/V387</f>
        <v>0.22387173396674584</v>
      </c>
      <c r="U387" s="8">
        <f t="shared" ref="U387" si="4402">SUM(R381:R387)/SUM(V381:V387)</f>
        <v>0.21554550593555682</v>
      </c>
      <c r="V387">
        <f t="shared" ref="V387" si="4403">B387-B386</f>
        <v>3368</v>
      </c>
      <c r="W387">
        <f t="shared" ref="W387" si="4404">C387-D387-E387</f>
        <v>12703</v>
      </c>
      <c r="X387" s="3">
        <f t="shared" ref="X387" si="4405">F387/W387</f>
        <v>1.7003857356529952E-2</v>
      </c>
      <c r="Y387">
        <f t="shared" ref="Y387" si="4406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407">Z387-AC387-AF387</f>
        <v>51</v>
      </c>
      <c r="AJ387">
        <f t="shared" ref="AJ387" si="4408">AA387-AD387-AG387</f>
        <v>24</v>
      </c>
      <c r="AK387">
        <f t="shared" ref="AK387" si="4409">AB387-AE387-AH387</f>
        <v>313</v>
      </c>
      <c r="AL387">
        <v>6</v>
      </c>
      <c r="AM387">
        <v>6</v>
      </c>
      <c r="AN387">
        <v>17</v>
      </c>
      <c r="AS387">
        <f t="shared" ref="AS387" si="4410">BM387-BM386</f>
        <v>18670</v>
      </c>
      <c r="AT387">
        <f t="shared" ref="AT387" si="4411">BN387-BN386</f>
        <v>803</v>
      </c>
      <c r="AU387">
        <f t="shared" ref="AU387" si="4412">AT387/AS387</f>
        <v>4.3010176754151044E-2</v>
      </c>
      <c r="AV387">
        <f t="shared" ref="AV387" si="4413">BU387-BU386</f>
        <v>260</v>
      </c>
      <c r="AW387">
        <f t="shared" ref="AW387" si="4414">BV387-BV386</f>
        <v>7</v>
      </c>
      <c r="AX387">
        <f t="shared" ref="AX387" si="4415">CK387-CK386</f>
        <v>730</v>
      </c>
      <c r="AY387">
        <f t="shared" ref="AY387" si="4416">CL387-CL386</f>
        <v>24</v>
      </c>
      <c r="AZ387">
        <f t="shared" ref="AZ387" si="4417">CC387-CC386</f>
        <v>64</v>
      </c>
      <c r="BA387">
        <f t="shared" ref="BA387" si="4418">CD387-CD386</f>
        <v>1</v>
      </c>
      <c r="BB387">
        <f t="shared" ref="BB387" si="4419">AW387/AV387</f>
        <v>2.6923076923076925E-2</v>
      </c>
      <c r="BC387">
        <f t="shared" ref="BC387" si="4420">AY387/AX387</f>
        <v>3.287671232876712E-2</v>
      </c>
      <c r="BD387">
        <f t="shared" si="3692"/>
        <v>1.5625E-2</v>
      </c>
      <c r="BE387">
        <f t="shared" ref="BE387" si="4421">SUM(AT381:AT387)/SUM(AS381:AS387)</f>
        <v>4.7202013584801569E-2</v>
      </c>
      <c r="BF387">
        <f t="shared" ref="BF387" si="4422">SUM(AT374:AT387)/SUM(AS374:AS387)</f>
        <v>4.7525202759038883E-2</v>
      </c>
      <c r="BG387">
        <f t="shared" ref="BG387" si="4423">SUM(AW381:AW387)/SUM(AV381:AV387)</f>
        <v>1.9836639439906652E-2</v>
      </c>
      <c r="BH387">
        <f t="shared" ref="BH387" si="4424">SUM(AY381:AY387)/SUM(AX381:AX387)</f>
        <v>3.4375967791886036E-2</v>
      </c>
      <c r="BI387">
        <f t="shared" ref="BI387" si="4425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2990"/>
        <v>1655061</v>
      </c>
      <c r="BR387" s="20">
        <v>293432</v>
      </c>
      <c r="BS387" s="20">
        <v>61224</v>
      </c>
      <c r="BT387" s="21">
        <f t="shared" si="2991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2992"/>
        <v>12225</v>
      </c>
      <c r="BZ387" s="20">
        <v>2140</v>
      </c>
      <c r="CA387" s="20">
        <v>635</v>
      </c>
      <c r="CB387" s="21">
        <f t="shared" si="2993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2994"/>
        <v>6987</v>
      </c>
      <c r="CH387" s="20">
        <v>1166</v>
      </c>
      <c r="CI387" s="20">
        <v>449</v>
      </c>
      <c r="CJ387" s="21">
        <f t="shared" si="2995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2996"/>
        <v>69801</v>
      </c>
      <c r="CP387" s="20">
        <v>14570</v>
      </c>
      <c r="CQ387" s="20">
        <v>810</v>
      </c>
      <c r="CR387" s="21">
        <f t="shared" si="2997"/>
        <v>15380</v>
      </c>
    </row>
    <row r="388" spans="1:96" x14ac:dyDescent="0.35">
      <c r="A388" s="14">
        <f t="shared" si="2761"/>
        <v>44294</v>
      </c>
      <c r="B388" s="9">
        <f t="shared" ref="B388" si="4426">BQ388</f>
        <v>1658099</v>
      </c>
      <c r="C388">
        <f t="shared" ref="C388" si="4427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428">-(J388-J387)+L388</f>
        <v>5</v>
      </c>
      <c r="N388" s="7">
        <f t="shared" ref="N388" si="4429">B388-C388</f>
        <v>1302771</v>
      </c>
      <c r="O388" s="4">
        <f t="shared" ref="O388" si="4430">C388/B388</f>
        <v>0.21429842247055211</v>
      </c>
      <c r="R388">
        <f t="shared" ref="R388" si="4431">C388-C387</f>
        <v>672</v>
      </c>
      <c r="S388">
        <f t="shared" ref="S388" si="4432">N388-N387</f>
        <v>2366</v>
      </c>
      <c r="T388" s="8">
        <f t="shared" ref="T388" si="4433">R388/V388</f>
        <v>0.22119815668202766</v>
      </c>
      <c r="U388" s="8">
        <f t="shared" ref="U388" si="4434">SUM(R382:R388)/SUM(V382:V388)</f>
        <v>0.21535218689618829</v>
      </c>
      <c r="V388">
        <f t="shared" ref="V388" si="4435">B388-B387</f>
        <v>3038</v>
      </c>
      <c r="W388">
        <f t="shared" ref="W388" si="4436">C388-D388-E388</f>
        <v>12820</v>
      </c>
      <c r="X388" s="3">
        <f t="shared" ref="X388" si="4437">F388/W388</f>
        <v>1.7082683307332293E-2</v>
      </c>
      <c r="Y388">
        <f t="shared" ref="Y388" si="4438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439">Z388-AC388-AF388</f>
        <v>51</v>
      </c>
      <c r="AJ388">
        <f t="shared" ref="AJ388" si="4440">AA388-AD388-AG388</f>
        <v>23</v>
      </c>
      <c r="AK388">
        <f t="shared" ref="AK388" si="4441">AB388-AE388-AH388</f>
        <v>318</v>
      </c>
      <c r="AL388">
        <v>5</v>
      </c>
      <c r="AM388">
        <v>5</v>
      </c>
      <c r="AN388">
        <v>16</v>
      </c>
      <c r="AS388">
        <f t="shared" ref="AS388" si="4442">BM388-BM387</f>
        <v>14987</v>
      </c>
      <c r="AT388">
        <f t="shared" ref="AT388" si="4443">BN388-BN387</f>
        <v>688</v>
      </c>
      <c r="AU388">
        <f t="shared" ref="AU388" si="4444">AT388/AS388</f>
        <v>4.5906452258624143E-2</v>
      </c>
      <c r="AV388">
        <f t="shared" ref="AV388" si="4445">BU388-BU387</f>
        <v>123</v>
      </c>
      <c r="AW388">
        <f t="shared" ref="AW388" si="4446">BV388-BV387</f>
        <v>1</v>
      </c>
      <c r="AX388">
        <f t="shared" ref="AX388" si="4447">CK388-CK387</f>
        <v>619</v>
      </c>
      <c r="AY388">
        <f t="shared" ref="AY388" si="4448">CL388-CL387</f>
        <v>25</v>
      </c>
      <c r="AZ388">
        <f t="shared" ref="AZ388" si="4449">CC388-CC387</f>
        <v>66</v>
      </c>
      <c r="BA388">
        <f t="shared" ref="BA388" si="4450">CD388-CD387</f>
        <v>2</v>
      </c>
      <c r="BB388">
        <f t="shared" ref="BB388" si="4451">AW388/AV388</f>
        <v>8.130081300813009E-3</v>
      </c>
      <c r="BC388">
        <f t="shared" ref="BC388" si="4452">AY388/AX388</f>
        <v>4.0387722132471729E-2</v>
      </c>
      <c r="BD388">
        <f t="shared" si="3692"/>
        <v>3.0303030303030304E-2</v>
      </c>
      <c r="BE388">
        <f t="shared" ref="BE388" si="4453">SUM(AT382:AT388)/SUM(AS382:AS388)</f>
        <v>4.6014675076944685E-2</v>
      </c>
      <c r="BF388">
        <f t="shared" ref="BF388" si="4454">SUM(AT375:AT388)/SUM(AS375:AS388)</f>
        <v>4.6984161423302237E-2</v>
      </c>
      <c r="BG388">
        <f t="shared" ref="BG388" si="4455">SUM(AW382:AW388)/SUM(AV382:AV388)</f>
        <v>1.5645371577574969E-2</v>
      </c>
      <c r="BH388">
        <f t="shared" ref="BH388" si="4456">SUM(AY382:AY388)/SUM(AX382:AX388)</f>
        <v>3.8009888751545116E-2</v>
      </c>
      <c r="BI388">
        <f t="shared" ref="BI388" si="4457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2990"/>
        <v>1658099</v>
      </c>
      <c r="BR388" s="20">
        <v>293923</v>
      </c>
      <c r="BS388" s="20">
        <v>61405</v>
      </c>
      <c r="BT388" s="21">
        <f t="shared" si="2991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2992"/>
        <v>12240</v>
      </c>
      <c r="BZ388" s="20">
        <v>2142</v>
      </c>
      <c r="CA388" s="20">
        <v>637</v>
      </c>
      <c r="CB388" s="21">
        <f t="shared" si="2993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2994"/>
        <v>7000</v>
      </c>
      <c r="CH388" s="20">
        <v>1166</v>
      </c>
      <c r="CI388" s="20">
        <v>449</v>
      </c>
      <c r="CJ388" s="21">
        <f t="shared" si="2995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2996"/>
        <v>69920</v>
      </c>
      <c r="CP388" s="20">
        <v>14597</v>
      </c>
      <c r="CQ388" s="20">
        <v>812</v>
      </c>
      <c r="CR388" s="21">
        <f t="shared" si="2997"/>
        <v>15409</v>
      </c>
    </row>
    <row r="389" spans="1:96" x14ac:dyDescent="0.35">
      <c r="A389" s="14">
        <f t="shared" si="2761"/>
        <v>44295</v>
      </c>
      <c r="B389" s="9">
        <f t="shared" ref="B389" si="4458">BQ389</f>
        <v>1660684</v>
      </c>
      <c r="C389">
        <f t="shared" ref="C389" si="4459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460">-(J389-J388)+L389</f>
        <v>12</v>
      </c>
      <c r="N389" s="7">
        <f t="shared" ref="N389" si="4461">B389-C389</f>
        <v>1304838</v>
      </c>
      <c r="O389" s="4">
        <f t="shared" ref="O389" si="4462">C389/B389</f>
        <v>0.21427676788600361</v>
      </c>
      <c r="R389">
        <f t="shared" ref="R389" si="4463">C389-C388</f>
        <v>518</v>
      </c>
      <c r="S389">
        <f t="shared" ref="S389" si="4464">N389-N388</f>
        <v>2067</v>
      </c>
      <c r="T389" s="8">
        <f t="shared" ref="T389" si="4465">R389/V389</f>
        <v>0.20038684719535782</v>
      </c>
      <c r="U389" s="8">
        <f t="shared" ref="U389" si="4466">SUM(R383:R389)/SUM(V383:V389)</f>
        <v>0.21258160237388724</v>
      </c>
      <c r="V389">
        <f t="shared" ref="V389" si="4467">B389-B388</f>
        <v>2585</v>
      </c>
      <c r="W389">
        <f t="shared" ref="W389" si="4468">C389-D389-E389</f>
        <v>12870</v>
      </c>
      <c r="X389" s="3">
        <f t="shared" ref="X389" si="4469">F389/W389</f>
        <v>1.7715617715617717E-2</v>
      </c>
      <c r="Y389">
        <f t="shared" ref="Y389" si="4470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471">Z389-AC389-AF389</f>
        <v>51</v>
      </c>
      <c r="AJ389">
        <f t="shared" ref="AJ389" si="4472">AA389-AD389-AG389</f>
        <v>22</v>
      </c>
      <c r="AK389">
        <f t="shared" ref="AK389" si="4473">AB389-AE389-AH389</f>
        <v>328</v>
      </c>
      <c r="AL389">
        <v>5</v>
      </c>
      <c r="AM389">
        <v>5</v>
      </c>
      <c r="AN389">
        <v>19</v>
      </c>
      <c r="AS389">
        <f t="shared" ref="AS389" si="4474">BM389-BM388</f>
        <v>13714</v>
      </c>
      <c r="AT389">
        <f t="shared" ref="AT389" si="4475">BN389-BN388</f>
        <v>571</v>
      </c>
      <c r="AU389">
        <f t="shared" ref="AU389" si="4476">AT389/AS389</f>
        <v>4.1636284089251858E-2</v>
      </c>
      <c r="AV389">
        <f t="shared" ref="AV389" si="4477">BU389-BU388</f>
        <v>123</v>
      </c>
      <c r="AW389">
        <f t="shared" ref="AW389" si="4478">BV389-BV388</f>
        <v>3</v>
      </c>
      <c r="AX389">
        <f t="shared" ref="AX389" si="4479">CK389-CK388</f>
        <v>512</v>
      </c>
      <c r="AY389">
        <f t="shared" ref="AY389" si="4480">CL389-CL388</f>
        <v>21</v>
      </c>
      <c r="AZ389">
        <f t="shared" ref="AZ389" si="4481">CC389-CC388</f>
        <v>76</v>
      </c>
      <c r="BA389">
        <f t="shared" ref="BA389" si="4482">CD389-CD388</f>
        <v>1</v>
      </c>
      <c r="BB389">
        <f t="shared" ref="BB389" si="4483">AW389/AV389</f>
        <v>2.4390243902439025E-2</v>
      </c>
      <c r="BC389">
        <f t="shared" ref="BC389" si="4484">AY389/AX389</f>
        <v>4.1015625E-2</v>
      </c>
      <c r="BD389">
        <f t="shared" si="3692"/>
        <v>1.3157894736842105E-2</v>
      </c>
      <c r="BE389">
        <f t="shared" ref="BE389" si="4485">SUM(AT383:AT389)/SUM(AS383:AS389)</f>
        <v>4.5569320135143143E-2</v>
      </c>
      <c r="BF389">
        <f t="shared" ref="BF389" si="4486">SUM(AT376:AT389)/SUM(AS376:AS389)</f>
        <v>4.5506996795941917E-2</v>
      </c>
      <c r="BG389">
        <f t="shared" ref="BG389" si="4487">SUM(AW383:AW389)/SUM(AV383:AV389)</f>
        <v>2.361111111111111E-2</v>
      </c>
      <c r="BH389">
        <f t="shared" ref="BH389" si="4488">SUM(AY383:AY389)/SUM(AX383:AX389)</f>
        <v>3.6819306930693067E-2</v>
      </c>
      <c r="BI389">
        <f t="shared" ref="BI389" si="4489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2990"/>
        <v>1660684</v>
      </c>
      <c r="BR389" s="20">
        <v>294313</v>
      </c>
      <c r="BS389" s="20">
        <v>61533</v>
      </c>
      <c r="BT389" s="21">
        <f t="shared" si="2991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2992"/>
        <v>12250</v>
      </c>
      <c r="BZ389" s="20">
        <v>2142</v>
      </c>
      <c r="CA389" s="20">
        <v>637</v>
      </c>
      <c r="CB389" s="21">
        <f t="shared" si="2993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2994"/>
        <v>7007</v>
      </c>
      <c r="CH389" s="20">
        <v>1168</v>
      </c>
      <c r="CI389" s="20">
        <v>449</v>
      </c>
      <c r="CJ389" s="21">
        <f t="shared" si="2995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2996"/>
        <v>70002</v>
      </c>
      <c r="CP389" s="20">
        <v>14612</v>
      </c>
      <c r="CQ389" s="20">
        <v>815</v>
      </c>
      <c r="CR389" s="21">
        <f t="shared" si="2997"/>
        <v>15427</v>
      </c>
    </row>
    <row r="390" spans="1:96" x14ac:dyDescent="0.35">
      <c r="A390" s="14">
        <f t="shared" si="2761"/>
        <v>44296</v>
      </c>
      <c r="B390" s="9">
        <f t="shared" ref="B390" si="4490">BQ390</f>
        <v>1663690</v>
      </c>
      <c r="C390">
        <f t="shared" ref="C390" si="4491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492">-(J390-J389)+L390</f>
        <v>13</v>
      </c>
      <c r="N390" s="7">
        <f t="shared" ref="N390" si="4493">B390-C390</f>
        <v>1307229</v>
      </c>
      <c r="O390" s="4">
        <f t="shared" ref="O390" si="4494">C390/B390</f>
        <v>0.214259267050953</v>
      </c>
      <c r="R390">
        <f t="shared" ref="R390" si="4495">C390-C389</f>
        <v>615</v>
      </c>
      <c r="S390">
        <f t="shared" ref="S390" si="4496">N390-N389</f>
        <v>2391</v>
      </c>
      <c r="T390" s="8">
        <f t="shared" ref="T390" si="4497">R390/V390</f>
        <v>0.20459081836327345</v>
      </c>
      <c r="U390" s="8">
        <f t="shared" ref="U390" si="4498">SUM(R384:R390)/SUM(V384:V390)</f>
        <v>0.21154849556496028</v>
      </c>
      <c r="V390">
        <f t="shared" ref="V390" si="4499">B390-B389</f>
        <v>3006</v>
      </c>
      <c r="W390">
        <f t="shared" ref="W390" si="4500">C390-D390-E390</f>
        <v>13038</v>
      </c>
      <c r="X390" s="3">
        <f t="shared" ref="X390" si="4501">F390/W390</f>
        <v>1.672035588280411E-2</v>
      </c>
      <c r="Y390">
        <f t="shared" ref="Y390" si="4502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503">Z390-AC390-AF390</f>
        <v>48</v>
      </c>
      <c r="AJ390">
        <f t="shared" ref="AJ390" si="4504">AA390-AD390-AG390</f>
        <v>23</v>
      </c>
      <c r="AK390">
        <f t="shared" ref="AK390" si="4505">AB390-AE390-AH390</f>
        <v>338</v>
      </c>
      <c r="AL390">
        <v>2</v>
      </c>
      <c r="AM390">
        <v>2</v>
      </c>
      <c r="AN390">
        <v>14</v>
      </c>
      <c r="AS390">
        <f t="shared" ref="AS390" si="4506">BM390-BM389</f>
        <v>14684</v>
      </c>
      <c r="AT390">
        <f t="shared" ref="AT390" si="4507">BN390-BN389</f>
        <v>675</v>
      </c>
      <c r="AU390">
        <f t="shared" ref="AU390" si="4508">AT390/AS390</f>
        <v>4.596840098065922E-2</v>
      </c>
      <c r="AV390">
        <f t="shared" ref="AV390" si="4509">BU390-BU389</f>
        <v>113</v>
      </c>
      <c r="AW390">
        <f t="shared" ref="AW390" si="4510">BV390-BV389</f>
        <v>2</v>
      </c>
      <c r="AX390">
        <f t="shared" ref="AX390" si="4511">CK390-CK389</f>
        <v>672</v>
      </c>
      <c r="AY390">
        <f t="shared" ref="AY390" si="4512">CL390-CL389</f>
        <v>23</v>
      </c>
      <c r="AZ390">
        <f t="shared" ref="AZ390" si="4513">CC390-CC389</f>
        <v>121</v>
      </c>
      <c r="BA390">
        <f t="shared" ref="BA390" si="4514">CD390-CD389</f>
        <v>1</v>
      </c>
      <c r="BB390">
        <f t="shared" ref="BB390" si="4515">AW390/AV390</f>
        <v>1.7699115044247787E-2</v>
      </c>
      <c r="BC390">
        <f t="shared" ref="BC390" si="4516">AY390/AX390</f>
        <v>3.4226190476190479E-2</v>
      </c>
      <c r="BD390">
        <f t="shared" si="3692"/>
        <v>8.2644628099173556E-3</v>
      </c>
      <c r="BE390">
        <f t="shared" ref="BE390" si="4517">SUM(AT384:AT390)/SUM(AS384:AS390)</f>
        <v>4.5326660978253351E-2</v>
      </c>
      <c r="BF390">
        <f t="shared" ref="BF390" si="4518">SUM(AT377:AT390)/SUM(AS377:AS390)</f>
        <v>4.5736605583626327E-2</v>
      </c>
      <c r="BG390">
        <f t="shared" ref="BG390" si="4519">SUM(AW384:AW390)/SUM(AV384:AV390)</f>
        <v>2.34375E-2</v>
      </c>
      <c r="BH390">
        <f t="shared" ref="BH390" si="4520">SUM(AY384:AY390)/SUM(AX384:AX390)</f>
        <v>3.7433155080213901E-2</v>
      </c>
      <c r="BI390">
        <f t="shared" ref="BI390" si="4521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2990"/>
        <v>1663690</v>
      </c>
      <c r="BR390" s="20">
        <v>294749</v>
      </c>
      <c r="BS390" s="20">
        <v>61712</v>
      </c>
      <c r="BT390" s="21">
        <f t="shared" si="2991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2992"/>
        <v>12269</v>
      </c>
      <c r="BZ390" s="20">
        <v>2144</v>
      </c>
      <c r="CA390" s="20">
        <v>638</v>
      </c>
      <c r="CB390" s="21">
        <f t="shared" si="2993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2994"/>
        <v>7024</v>
      </c>
      <c r="CH390" s="20">
        <v>1168</v>
      </c>
      <c r="CI390" s="20">
        <v>450</v>
      </c>
      <c r="CJ390" s="21">
        <f t="shared" si="2995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2996"/>
        <v>70118</v>
      </c>
      <c r="CP390" s="20">
        <v>14628</v>
      </c>
      <c r="CQ390" s="20">
        <v>818</v>
      </c>
      <c r="CR390" s="21">
        <f t="shared" si="2997"/>
        <v>15446</v>
      </c>
    </row>
    <row r="391" spans="1:96" x14ac:dyDescent="0.35">
      <c r="A391" s="14">
        <f t="shared" si="2761"/>
        <v>44297</v>
      </c>
      <c r="B391" s="9">
        <f t="shared" ref="B391" si="4522">BQ391</f>
        <v>1665599</v>
      </c>
      <c r="C391">
        <f t="shared" ref="C391" si="4523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524">-(J391-J390)+L391</f>
        <v>6</v>
      </c>
      <c r="N391" s="7">
        <f t="shared" ref="N391" si="4525">B391-C391</f>
        <v>1308706</v>
      </c>
      <c r="O391" s="4">
        <f t="shared" ref="O391" si="4526">C391/B391</f>
        <v>0.21427306332436558</v>
      </c>
      <c r="R391">
        <f t="shared" ref="R391" si="4527">C391-C390</f>
        <v>432</v>
      </c>
      <c r="S391">
        <f t="shared" ref="S391" si="4528">N391-N390</f>
        <v>1477</v>
      </c>
      <c r="T391" s="8">
        <f t="shared" ref="T391" si="4529">R391/V391</f>
        <v>0.22629649030906235</v>
      </c>
      <c r="U391" s="8">
        <f t="shared" ref="U391" si="4530">SUM(R385:R391)/SUM(V385:V391)</f>
        <v>0.21084859337993184</v>
      </c>
      <c r="V391">
        <f t="shared" ref="V391" si="4531">B391-B390</f>
        <v>1909</v>
      </c>
      <c r="W391">
        <f t="shared" ref="W391" si="4532">C391-D391-E391</f>
        <v>13264</v>
      </c>
      <c r="X391" s="3">
        <f t="shared" ref="X391" si="4533">F391/W391</f>
        <v>1.5983112183353437E-2</v>
      </c>
      <c r="Y391">
        <f t="shared" ref="Y391" si="4534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535">Z391-AC391-AF391</f>
        <v>50</v>
      </c>
      <c r="AJ391">
        <f t="shared" ref="AJ391" si="4536">AA391-AD391-AG391</f>
        <v>24</v>
      </c>
      <c r="AK391">
        <f t="shared" ref="AK391" si="4537">AB391-AE391-AH391</f>
        <v>353</v>
      </c>
      <c r="AL391">
        <v>2</v>
      </c>
      <c r="AM391">
        <v>2</v>
      </c>
      <c r="AN391">
        <v>14</v>
      </c>
      <c r="AS391">
        <f t="shared" ref="AS391" si="4538">BM391-BM390</f>
        <v>7141</v>
      </c>
      <c r="AT391">
        <f t="shared" ref="AT391" si="4539">BN391-BN390</f>
        <v>478</v>
      </c>
      <c r="AU391">
        <f t="shared" ref="AU391" si="4540">AT391/AS391</f>
        <v>6.6937403724968494E-2</v>
      </c>
      <c r="AV391">
        <f t="shared" ref="AV391" si="4541">BU391-BU390</f>
        <v>22</v>
      </c>
      <c r="AW391">
        <f t="shared" ref="AW391" si="4542">BV391-BV390</f>
        <v>-1</v>
      </c>
      <c r="AX391">
        <f t="shared" ref="AX391" si="4543">CK391-CK390</f>
        <v>193</v>
      </c>
      <c r="AY391">
        <f t="shared" ref="AY391" si="4544">CL391-CL390</f>
        <v>20</v>
      </c>
      <c r="AZ391">
        <f t="shared" ref="AZ391" si="4545">CC391-CC390</f>
        <v>18</v>
      </c>
      <c r="BA391">
        <f t="shared" ref="BA391" si="4546">CD391-CD390</f>
        <v>0</v>
      </c>
      <c r="BB391">
        <f t="shared" ref="BB391" si="4547">AW391/AV391</f>
        <v>-4.5454545454545456E-2</v>
      </c>
      <c r="BC391">
        <f t="shared" ref="BC391" si="4548">AY391/AX391</f>
        <v>0.10362694300518134</v>
      </c>
      <c r="BD391">
        <f t="shared" si="3692"/>
        <v>0</v>
      </c>
      <c r="BE391">
        <f t="shared" ref="BE391" si="4549">SUM(AT385:AT391)/SUM(AS385:AS391)</f>
        <v>4.535204786010124E-2</v>
      </c>
      <c r="BF391">
        <f t="shared" ref="BF391" si="4550">SUM(AT378:AT391)/SUM(AS378:AS391)</f>
        <v>4.5690357101314409E-2</v>
      </c>
      <c r="BG391">
        <f t="shared" ref="BG391" si="4551">SUM(AW385:AW391)/SUM(AV385:AV391)</f>
        <v>2.2164276401564539E-2</v>
      </c>
      <c r="BH391">
        <f t="shared" ref="BH391" si="4552">SUM(AY385:AY391)/SUM(AX385:AX391)</f>
        <v>3.8143110585452396E-2</v>
      </c>
      <c r="BI391">
        <f t="shared" ref="BI391" si="455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2990"/>
        <v>1665599</v>
      </c>
      <c r="BR391" s="20">
        <v>295106</v>
      </c>
      <c r="BS391" s="20">
        <v>61787</v>
      </c>
      <c r="BT391" s="21">
        <f t="shared" si="2991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2992"/>
        <v>12278</v>
      </c>
      <c r="BZ391" s="20">
        <v>2144</v>
      </c>
      <c r="CA391" s="20">
        <v>638</v>
      </c>
      <c r="CB391" s="21">
        <f t="shared" si="2993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2994"/>
        <v>7031</v>
      </c>
      <c r="CH391" s="20">
        <v>1168</v>
      </c>
      <c r="CI391" s="20">
        <v>450</v>
      </c>
      <c r="CJ391" s="21">
        <f t="shared" si="2995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2996"/>
        <v>70167</v>
      </c>
      <c r="CP391" s="20">
        <v>14639</v>
      </c>
      <c r="CQ391" s="20">
        <v>820</v>
      </c>
      <c r="CR391" s="21">
        <f t="shared" si="2997"/>
        <v>15459</v>
      </c>
    </row>
    <row r="392" spans="1:96" x14ac:dyDescent="0.35">
      <c r="A392" s="14">
        <f t="shared" si="2761"/>
        <v>44298</v>
      </c>
      <c r="B392" s="9">
        <f t="shared" ref="B392" si="4554">BQ392</f>
        <v>1666618</v>
      </c>
      <c r="C392">
        <f t="shared" ref="C392" si="455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556">-(J392-J391)+L392</f>
        <v>4</v>
      </c>
      <c r="N392" s="7">
        <f t="shared" ref="N392" si="4557">B392-C392</f>
        <v>1309581</v>
      </c>
      <c r="O392" s="4">
        <f t="shared" ref="O392" si="4558">C392/B392</f>
        <v>0.21422845547089975</v>
      </c>
      <c r="R392">
        <f t="shared" ref="R392" si="4559">C392-C391</f>
        <v>144</v>
      </c>
      <c r="S392">
        <f t="shared" ref="S392" si="4560">N392-N391</f>
        <v>875</v>
      </c>
      <c r="T392" s="8">
        <f t="shared" ref="T392" si="4561">R392/V392</f>
        <v>0.14131501472031405</v>
      </c>
      <c r="U392" s="8">
        <f t="shared" ref="U392" si="4562">SUM(R386:R392)/SUM(V386:V392)</f>
        <v>0.20904505330734838</v>
      </c>
      <c r="V392">
        <f t="shared" ref="V392" si="4563">B392-B391</f>
        <v>1019</v>
      </c>
      <c r="W392">
        <f t="shared" ref="W392" si="4564">C392-D392-E392</f>
        <v>13212</v>
      </c>
      <c r="X392" s="3">
        <f t="shared" ref="X392" si="4565">F392/W392</f>
        <v>1.6651528913109295E-2</v>
      </c>
      <c r="Y392">
        <f t="shared" ref="Y392" si="456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567">Z392-AC392-AF392</f>
        <v>48</v>
      </c>
      <c r="AJ392">
        <f t="shared" ref="AJ392" si="4568">AA392-AD392-AG392</f>
        <v>24</v>
      </c>
      <c r="AK392">
        <f t="shared" ref="AK392" si="4569">AB392-AE392-AH392</f>
        <v>361</v>
      </c>
      <c r="AL392">
        <v>2</v>
      </c>
      <c r="AM392">
        <v>2</v>
      </c>
      <c r="AN392">
        <v>14</v>
      </c>
      <c r="AS392">
        <f t="shared" ref="AS392" si="4570">BM392-BM391</f>
        <v>4351</v>
      </c>
      <c r="AT392">
        <f t="shared" ref="AT392" si="4571">BN392-BN391</f>
        <v>144</v>
      </c>
      <c r="AU392">
        <f t="shared" ref="AU392" si="4572">AT392/AS392</f>
        <v>3.3095840036773155E-2</v>
      </c>
      <c r="AV392">
        <f t="shared" ref="AV392" si="4573">BU392-BU391</f>
        <v>15</v>
      </c>
      <c r="AW392">
        <f t="shared" ref="AW392" si="4574">BV392-BV391</f>
        <v>-3</v>
      </c>
      <c r="AX392">
        <f t="shared" ref="AX392" si="4575">CK392-CK391</f>
        <v>103</v>
      </c>
      <c r="AY392">
        <f t="shared" ref="AY392" si="4576">CL392-CL391</f>
        <v>4</v>
      </c>
      <c r="AZ392">
        <f t="shared" ref="AZ392" si="4577">CC392-CC391</f>
        <v>6</v>
      </c>
      <c r="BA392">
        <f t="shared" ref="BA392" si="4578">CD392-CD391</f>
        <v>0</v>
      </c>
      <c r="BB392">
        <f t="shared" ref="BB392" si="4579">AW392/AV392</f>
        <v>-0.2</v>
      </c>
      <c r="BC392">
        <f t="shared" ref="BC392" si="4580">AY392/AX392</f>
        <v>3.8834951456310676E-2</v>
      </c>
      <c r="BD392">
        <f t="shared" si="3692"/>
        <v>0</v>
      </c>
      <c r="BE392">
        <f t="shared" ref="BE392" si="4581">SUM(AT386:AT392)/SUM(AS386:AS392)</f>
        <v>4.4343634817125034E-2</v>
      </c>
      <c r="BF392">
        <f t="shared" ref="BF392" si="4582">SUM(AT379:AT392)/SUM(AS379:AS392)</f>
        <v>4.5447170489181454E-2</v>
      </c>
      <c r="BG392">
        <f t="shared" ref="BG392" si="4583">SUM(AW386:AW392)/SUM(AV386:AV392)</f>
        <v>1.2936610608020699E-2</v>
      </c>
      <c r="BH392">
        <f t="shared" ref="BH392" si="4584">SUM(AY386:AY392)/SUM(AX386:AX392)</f>
        <v>4.0464147575126452E-2</v>
      </c>
      <c r="BI392">
        <f t="shared" ref="BI392" si="4585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2990"/>
        <v>1666618</v>
      </c>
      <c r="BR392" s="20">
        <v>295237</v>
      </c>
      <c r="BS392" s="20">
        <v>61800</v>
      </c>
      <c r="BT392" s="21">
        <f t="shared" si="2991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2992"/>
        <v>12285</v>
      </c>
      <c r="BZ392" s="20">
        <v>2144</v>
      </c>
      <c r="CA392" s="20">
        <v>638</v>
      </c>
      <c r="CB392" s="21">
        <f t="shared" si="2993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2994"/>
        <v>7032</v>
      </c>
      <c r="CH392" s="20">
        <v>1168</v>
      </c>
      <c r="CI392" s="20">
        <v>450</v>
      </c>
      <c r="CJ392" s="21">
        <f t="shared" si="2995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2996"/>
        <v>70199</v>
      </c>
      <c r="CP392" s="20">
        <v>14647</v>
      </c>
      <c r="CQ392" s="20">
        <v>820</v>
      </c>
      <c r="CR392" s="21">
        <f t="shared" si="2997"/>
        <v>15467</v>
      </c>
    </row>
    <row r="393" spans="1:96" x14ac:dyDescent="0.35">
      <c r="A393" s="14">
        <f t="shared" si="2761"/>
        <v>44299</v>
      </c>
      <c r="B393" s="9">
        <f t="shared" ref="B393" si="4586">BQ393</f>
        <v>1668910</v>
      </c>
      <c r="C393">
        <f t="shared" ref="C393" si="4587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588">-(J393-J392)+L393</f>
        <v>7</v>
      </c>
      <c r="N393" s="7">
        <f t="shared" ref="N393" si="4589">B393-C393</f>
        <v>1311426</v>
      </c>
      <c r="O393" s="4">
        <f t="shared" ref="O393" si="4590">C393/B393</f>
        <v>0.21420208399494281</v>
      </c>
      <c r="R393">
        <f t="shared" ref="R393" si="4591">C393-C392</f>
        <v>447</v>
      </c>
      <c r="S393">
        <f t="shared" ref="S393" si="4592">N393-N392</f>
        <v>1845</v>
      </c>
      <c r="T393" s="8">
        <f t="shared" ref="T393" si="4593">R393/V393</f>
        <v>0.1950261780104712</v>
      </c>
      <c r="U393" s="8">
        <f t="shared" ref="U393" si="4594">SUM(R387:R393)/SUM(V387:V393)</f>
        <v>0.20805018295870362</v>
      </c>
      <c r="V393">
        <f t="shared" ref="V393" si="4595">B393-B392</f>
        <v>2292</v>
      </c>
      <c r="W393">
        <f t="shared" ref="W393" si="4596">C393-D393-E393</f>
        <v>13043</v>
      </c>
      <c r="X393" s="3">
        <f t="shared" ref="X393" si="4597">F393/W393</f>
        <v>1.686728513378824E-2</v>
      </c>
      <c r="Y393">
        <f t="shared" ref="Y393" si="4598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599">Z393-AC393-AF393</f>
        <v>46</v>
      </c>
      <c r="AJ393">
        <f t="shared" ref="AJ393" si="4600">AA393-AD393-AG393</f>
        <v>23</v>
      </c>
      <c r="AK393">
        <f t="shared" ref="AK393" si="4601">AB393-AE393-AH393</f>
        <v>361</v>
      </c>
      <c r="AL393">
        <v>1</v>
      </c>
      <c r="AM393">
        <v>1</v>
      </c>
      <c r="AN393">
        <v>9</v>
      </c>
      <c r="AS393">
        <f t="shared" ref="AS393" si="4602">BM393-BM392</f>
        <v>15606</v>
      </c>
      <c r="AT393">
        <f t="shared" ref="AT393" si="4603">BN393-BN392</f>
        <v>573</v>
      </c>
      <c r="AU393">
        <f t="shared" ref="AU393" si="4604">AT393/AS393</f>
        <v>3.6716647443291041E-2</v>
      </c>
      <c r="AV393">
        <f t="shared" ref="AV393" si="4605">BU393-BU392</f>
        <v>171</v>
      </c>
      <c r="AW393">
        <f t="shared" ref="AW393" si="4606">BV393-BV392</f>
        <v>0</v>
      </c>
      <c r="AX393">
        <f t="shared" ref="AX393" si="4607">CK393-CK392</f>
        <v>567</v>
      </c>
      <c r="AY393">
        <f t="shared" ref="AY393" si="4608">CL393-CL392</f>
        <v>11</v>
      </c>
      <c r="AZ393">
        <f t="shared" ref="AZ393" si="4609">CC393-CC392</f>
        <v>47</v>
      </c>
      <c r="BA393">
        <f t="shared" ref="BA393" si="4610">CD393-CD392</f>
        <v>6</v>
      </c>
      <c r="BB393">
        <f t="shared" ref="BB393" si="4611">AW393/AV393</f>
        <v>0</v>
      </c>
      <c r="BC393">
        <f t="shared" ref="BC393" si="4612">AY393/AX393</f>
        <v>1.9400352733686066E-2</v>
      </c>
      <c r="BD393">
        <f t="shared" si="3692"/>
        <v>0.1276595744680851</v>
      </c>
      <c r="BE393">
        <f t="shared" ref="BE393" si="4613">SUM(AT387:AT393)/SUM(AS387:AS393)</f>
        <v>4.4103956120377326E-2</v>
      </c>
      <c r="BF393">
        <f t="shared" ref="BF393" si="4614">SUM(AT380:AT393)/SUM(AS380:AS393)</f>
        <v>4.5059720823140019E-2</v>
      </c>
      <c r="BG393">
        <f t="shared" ref="BG393" si="4615">SUM(AW387:AW393)/SUM(AV387:AV393)</f>
        <v>1.0882708585247884E-2</v>
      </c>
      <c r="BH393">
        <f t="shared" ref="BH393" si="4616">SUM(AY387:AY393)/SUM(AX387:AX393)</f>
        <v>3.7691401648998819E-2</v>
      </c>
      <c r="BI393">
        <f t="shared" ref="BI393" si="4617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2990"/>
        <v>1668910</v>
      </c>
      <c r="BR393" s="20">
        <v>295522</v>
      </c>
      <c r="BS393" s="20">
        <v>61962</v>
      </c>
      <c r="BT393" s="21">
        <f t="shared" si="2991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2992"/>
        <v>12304</v>
      </c>
      <c r="BZ393" s="20">
        <v>2144</v>
      </c>
      <c r="CA393" s="20">
        <v>638</v>
      </c>
      <c r="CB393" s="21">
        <f t="shared" si="2993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2994"/>
        <v>7042</v>
      </c>
      <c r="CH393" s="20">
        <v>1169</v>
      </c>
      <c r="CI393" s="20">
        <v>450</v>
      </c>
      <c r="CJ393" s="21">
        <f t="shared" si="2995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2996"/>
        <v>70297</v>
      </c>
      <c r="CP393" s="20">
        <v>14654</v>
      </c>
      <c r="CQ393" s="20">
        <v>820</v>
      </c>
      <c r="CR393" s="21">
        <f t="shared" si="2997"/>
        <v>15474</v>
      </c>
    </row>
    <row r="394" spans="1:96" x14ac:dyDescent="0.35">
      <c r="A394" s="14">
        <f t="shared" si="2761"/>
        <v>44300</v>
      </c>
      <c r="B394" s="9">
        <f t="shared" ref="B394" si="4618">BQ394</f>
        <v>1671928</v>
      </c>
      <c r="C394">
        <f t="shared" ref="C394" si="4619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620">-(J394-J393)+L394</f>
        <v>10</v>
      </c>
      <c r="N394" s="7">
        <f t="shared" ref="N394" si="4621">B394-C394</f>
        <v>1313789</v>
      </c>
      <c r="O394" s="4">
        <f t="shared" ref="O394" si="4622">C394/B394</f>
        <v>0.21420719074027111</v>
      </c>
      <c r="R394">
        <f t="shared" ref="R394" si="4623">C394-C393</f>
        <v>655</v>
      </c>
      <c r="S394">
        <f t="shared" ref="S394" si="4624">N394-N393</f>
        <v>2363</v>
      </c>
      <c r="T394" s="8">
        <f t="shared" ref="T394" si="4625">R394/V394</f>
        <v>0.21703114645460569</v>
      </c>
      <c r="U394" s="8">
        <f t="shared" ref="U394" si="4626">SUM(R388:R394)/SUM(V388:V394)</f>
        <v>0.2064978952985119</v>
      </c>
      <c r="V394">
        <f t="shared" ref="V394" si="4627">B394-B393</f>
        <v>3018</v>
      </c>
      <c r="W394">
        <f t="shared" ref="W394" si="4628">C394-D394-E394</f>
        <v>13705</v>
      </c>
      <c r="X394" s="3">
        <f t="shared" ref="X394" si="4629">F394/W394</f>
        <v>1.5906603429405326E-2</v>
      </c>
      <c r="Y394">
        <f t="shared" ref="Y394" si="463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631">Z394-AC394-AF394</f>
        <v>46</v>
      </c>
      <c r="AJ394">
        <f t="shared" ref="AJ394" si="4632">AA394-AD394-AG394</f>
        <v>25</v>
      </c>
      <c r="AK394">
        <f t="shared" ref="AK394" si="4633">AB394-AE394-AH394</f>
        <v>367</v>
      </c>
      <c r="AL394">
        <v>1</v>
      </c>
      <c r="AM394">
        <v>1</v>
      </c>
      <c r="AN394">
        <v>9</v>
      </c>
      <c r="AS394">
        <f t="shared" ref="AS394" si="4634">BM394-BM393</f>
        <v>16516</v>
      </c>
      <c r="AT394">
        <f t="shared" ref="AT394" si="4635">BN394-BN393</f>
        <v>733</v>
      </c>
      <c r="AU394">
        <f t="shared" ref="AU394" si="4636">AT394/AS394</f>
        <v>4.4381206103172678E-2</v>
      </c>
      <c r="AV394">
        <f t="shared" ref="AV394" si="4637">BU394-BU393</f>
        <v>117</v>
      </c>
      <c r="AW394">
        <f t="shared" ref="AW394" si="4638">BV394-BV393</f>
        <v>1</v>
      </c>
      <c r="AX394">
        <f t="shared" ref="AX394" si="4639">CK394-CK393</f>
        <v>546</v>
      </c>
      <c r="AY394">
        <f t="shared" ref="AY394" si="4640">CL394-CL393</f>
        <v>24</v>
      </c>
      <c r="AZ394">
        <f t="shared" ref="AZ394" si="4641">CC394-CC393</f>
        <v>61</v>
      </c>
      <c r="BA394">
        <f t="shared" ref="BA394" si="4642">CD394-CD393</f>
        <v>2</v>
      </c>
      <c r="BB394">
        <f t="shared" ref="BB394" si="4643">AW394/AV394</f>
        <v>8.5470085470085479E-3</v>
      </c>
      <c r="BC394">
        <f t="shared" ref="BC394" si="4644">AY394/AX394</f>
        <v>4.3956043956043959E-2</v>
      </c>
      <c r="BD394">
        <f t="shared" si="3692"/>
        <v>3.2786885245901641E-2</v>
      </c>
      <c r="BE394">
        <f t="shared" ref="BE394" si="4645">SUM(AT388:AT394)/SUM(AS388:AS394)</f>
        <v>4.4391314842699342E-2</v>
      </c>
      <c r="BF394">
        <f t="shared" ref="BF394" si="4646">SUM(AT381:AT394)/SUM(AS381:AS394)</f>
        <v>4.5796744977242426E-2</v>
      </c>
      <c r="BG394">
        <f t="shared" ref="BG394" si="4647">SUM(AW388:AW394)/SUM(AV388:AV394)</f>
        <v>4.3859649122807015E-3</v>
      </c>
      <c r="BH394">
        <f t="shared" ref="BH394" si="4648">SUM(AY388:AY394)/SUM(AX388:AX394)</f>
        <v>3.9850560398505604E-2</v>
      </c>
      <c r="BI394">
        <f t="shared" ref="BI394" si="4649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2990"/>
        <v>1671928</v>
      </c>
      <c r="BR394" s="20">
        <v>296010</v>
      </c>
      <c r="BS394" s="20">
        <v>62129</v>
      </c>
      <c r="BT394" s="21">
        <f t="shared" si="2991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2992"/>
        <v>12323</v>
      </c>
      <c r="BZ394" s="20">
        <v>2147</v>
      </c>
      <c r="CA394" s="20">
        <v>638</v>
      </c>
      <c r="CB394" s="21">
        <f t="shared" si="2993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2994"/>
        <v>7046</v>
      </c>
      <c r="CH394" s="20">
        <v>1170</v>
      </c>
      <c r="CI394" s="20">
        <v>453</v>
      </c>
      <c r="CJ394" s="21">
        <f t="shared" si="2995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2996"/>
        <v>70421</v>
      </c>
      <c r="CP394" s="20">
        <v>14669</v>
      </c>
      <c r="CQ394" s="20">
        <v>823</v>
      </c>
      <c r="CR394" s="21">
        <f t="shared" si="2997"/>
        <v>15492</v>
      </c>
    </row>
    <row r="395" spans="1:96" x14ac:dyDescent="0.35">
      <c r="A395" s="14">
        <f t="shared" si="2761"/>
        <v>44301</v>
      </c>
      <c r="B395" s="9">
        <f t="shared" ref="B395" si="4650">BQ395</f>
        <v>1674868</v>
      </c>
      <c r="C395">
        <f t="shared" ref="C395" si="4651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652">-(J395-J394)+L395</f>
        <v>4</v>
      </c>
      <c r="N395" s="7">
        <f t="shared" ref="N395" si="4653">B395-C395</f>
        <v>1316191</v>
      </c>
      <c r="O395" s="4">
        <f t="shared" ref="O395" si="4654">C395/B395</f>
        <v>0.21415239887561288</v>
      </c>
      <c r="R395">
        <f t="shared" ref="R395" si="4655">C395-C394</f>
        <v>538</v>
      </c>
      <c r="S395">
        <f t="shared" ref="S395" si="4656">N395-N394</f>
        <v>2402</v>
      </c>
      <c r="T395" s="8">
        <f t="shared" ref="T395" si="4657">R395/V395</f>
        <v>0.18299319727891156</v>
      </c>
      <c r="U395" s="8">
        <f t="shared" ref="U395" si="4658">SUM(R389:R395)/SUM(V389:V395)</f>
        <v>0.19971375752877332</v>
      </c>
      <c r="V395">
        <f t="shared" ref="V395" si="4659">B395-B394</f>
        <v>2940</v>
      </c>
      <c r="W395">
        <f t="shared" ref="W395" si="4660">C395-D395-E395</f>
        <v>13233</v>
      </c>
      <c r="X395" s="3">
        <f t="shared" ref="X395" si="4661">F395/W395</f>
        <v>1.6247260636288067E-2</v>
      </c>
      <c r="Y395">
        <f t="shared" ref="Y395" si="4662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663">Z395-AC395-AF395</f>
        <v>45</v>
      </c>
      <c r="AJ395">
        <f t="shared" ref="AJ395" si="4664">AA395-AD395-AG395</f>
        <v>24</v>
      </c>
      <c r="AK395">
        <f t="shared" ref="AK395" si="4665">AB395-AE395-AH395</f>
        <v>357</v>
      </c>
      <c r="AL395">
        <v>2</v>
      </c>
      <c r="AM395">
        <v>2</v>
      </c>
      <c r="AN395">
        <v>18</v>
      </c>
      <c r="AS395">
        <f t="shared" ref="AS395" si="4666">BM395-BM394</f>
        <v>15098</v>
      </c>
      <c r="AT395">
        <f t="shared" ref="AT395" si="4667">BN395-BN394</f>
        <v>603</v>
      </c>
      <c r="AU395">
        <f t="shared" ref="AU395" si="4668">AT395/AS395</f>
        <v>3.9939064776791627E-2</v>
      </c>
      <c r="AV395">
        <f t="shared" ref="AV395" si="4669">BU395-BU394</f>
        <v>108</v>
      </c>
      <c r="AW395">
        <f t="shared" ref="AW395" si="4670">BV395-BV394</f>
        <v>5</v>
      </c>
      <c r="AX395">
        <f t="shared" ref="AX395" si="4671">CK395-CK394</f>
        <v>631</v>
      </c>
      <c r="AY395">
        <f t="shared" ref="AY395" si="4672">CL395-CL394</f>
        <v>21</v>
      </c>
      <c r="AZ395">
        <f t="shared" ref="AZ395" si="4673">CC395-CC394</f>
        <v>164</v>
      </c>
      <c r="BA395">
        <f t="shared" ref="BA395" si="4674">CD395-CD394</f>
        <v>1</v>
      </c>
      <c r="BB395">
        <f t="shared" ref="BB395" si="4675">AW395/AV395</f>
        <v>4.6296296296296294E-2</v>
      </c>
      <c r="BC395">
        <f t="shared" ref="BC395" si="4676">AY395/AX395</f>
        <v>3.328050713153724E-2</v>
      </c>
      <c r="BD395">
        <f t="shared" si="3692"/>
        <v>6.0975609756097563E-3</v>
      </c>
      <c r="BE395">
        <f t="shared" ref="BE395" si="4677">SUM(AT389:AT395)/SUM(AS389:AS395)</f>
        <v>4.3358971415451725E-2</v>
      </c>
      <c r="BF395">
        <f t="shared" ref="BF395" si="4678">SUM(AT382:AT395)/SUM(AS382:AS395)</f>
        <v>4.4674057289885896E-2</v>
      </c>
      <c r="BG395">
        <f t="shared" ref="BG395" si="4679">SUM(AW389:AW395)/SUM(AV389:AV395)</f>
        <v>1.0463378176382661E-2</v>
      </c>
      <c r="BH395">
        <f t="shared" ref="BH395" si="4680">SUM(AY389:AY395)/SUM(AX389:AX395)</f>
        <v>3.8461538461538464E-2</v>
      </c>
      <c r="BI395">
        <f t="shared" ref="BI395" si="4681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2990"/>
        <v>1674868</v>
      </c>
      <c r="BR395" s="20">
        <v>296423</v>
      </c>
      <c r="BS395" s="20">
        <v>62254</v>
      </c>
      <c r="BT395" s="21">
        <f t="shared" si="2991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2992"/>
        <v>12343</v>
      </c>
      <c r="BZ395" s="20">
        <v>2148</v>
      </c>
      <c r="CA395" s="20">
        <v>638</v>
      </c>
      <c r="CB395" s="21">
        <f t="shared" si="2993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2994"/>
        <v>7060</v>
      </c>
      <c r="CH395" s="20">
        <v>1171</v>
      </c>
      <c r="CI395" s="20">
        <v>453</v>
      </c>
      <c r="CJ395" s="21">
        <f t="shared" si="2995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2996"/>
        <v>70524</v>
      </c>
      <c r="CP395" s="20">
        <v>14686</v>
      </c>
      <c r="CQ395" s="20">
        <v>825</v>
      </c>
      <c r="CR395" s="21">
        <f t="shared" si="2997"/>
        <v>15511</v>
      </c>
    </row>
    <row r="396" spans="1:96" x14ac:dyDescent="0.35">
      <c r="A396" s="14">
        <f t="shared" si="2761"/>
        <v>44302</v>
      </c>
      <c r="B396" s="9">
        <f t="shared" ref="B396" si="4682">BQ396</f>
        <v>1677382</v>
      </c>
      <c r="C396">
        <f t="shared" ref="C396" si="4683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684">-(J396-J395)+L396</f>
        <v>5</v>
      </c>
      <c r="N396" s="7">
        <f t="shared" ref="N396" si="4685">B396-C396</f>
        <v>1318237</v>
      </c>
      <c r="O396" s="4">
        <f t="shared" ref="O396" si="4686">C396/B396</f>
        <v>0.21411044115174718</v>
      </c>
      <c r="R396">
        <f t="shared" ref="R396" si="4687">C396-C395</f>
        <v>468</v>
      </c>
      <c r="S396">
        <f t="shared" ref="S396" si="4688">N396-N395</f>
        <v>2046</v>
      </c>
      <c r="T396" s="8">
        <f t="shared" ref="T396" si="4689">R396/V396</f>
        <v>0.18615751789976134</v>
      </c>
      <c r="U396" s="8">
        <f t="shared" ref="U396" si="4690">SUM(R390:R396)/SUM(V390:V396)</f>
        <v>0.19756857108635764</v>
      </c>
      <c r="V396">
        <f t="shared" ref="V396" si="4691">B396-B395</f>
        <v>2514</v>
      </c>
      <c r="W396">
        <f t="shared" ref="W396" si="4692">C396-D396-E396</f>
        <v>13707</v>
      </c>
      <c r="X396" s="3">
        <f t="shared" ref="X396" si="4693">F396/W396</f>
        <v>1.6487925877288978E-2</v>
      </c>
      <c r="Y396">
        <f t="shared" ref="Y396" si="4694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695">Z396-AC396-AF396</f>
        <v>47</v>
      </c>
      <c r="AJ396">
        <f t="shared" ref="AJ396" si="4696">AA396-AD396-AG396</f>
        <v>25</v>
      </c>
      <c r="AK396">
        <f t="shared" ref="AK396" si="4697">AB396-AE396-AH396</f>
        <v>379</v>
      </c>
      <c r="AL396">
        <v>2</v>
      </c>
      <c r="AM396">
        <v>2</v>
      </c>
      <c r="AN396">
        <v>19</v>
      </c>
      <c r="AS396">
        <f t="shared" ref="AS396" si="4698">BM396-BM395</f>
        <v>9681</v>
      </c>
      <c r="AT396">
        <f t="shared" ref="AT396" si="4699">BN396-BN395</f>
        <v>428</v>
      </c>
      <c r="AU396">
        <f t="shared" ref="AU396" si="4700">AT396/AS396</f>
        <v>4.4210308852391279E-2</v>
      </c>
      <c r="AV396">
        <f t="shared" ref="AV396" si="4701">BU396-BU395</f>
        <v>65</v>
      </c>
      <c r="AW396">
        <f t="shared" ref="AW396" si="4702">BV396-BV395</f>
        <v>8</v>
      </c>
      <c r="AX396">
        <f t="shared" ref="AX396" si="4703">CK396-CK395</f>
        <v>446</v>
      </c>
      <c r="AY396">
        <f t="shared" ref="AY396" si="4704">CL396-CL395</f>
        <v>19</v>
      </c>
      <c r="AZ396">
        <f t="shared" ref="AZ396" si="4705">CC396-CC395</f>
        <v>97</v>
      </c>
      <c r="BA396">
        <f t="shared" ref="BA396" si="4706">CD396-CD395</f>
        <v>-2</v>
      </c>
      <c r="BB396">
        <f t="shared" ref="BB396" si="4707">AW396/AV396</f>
        <v>0.12307692307692308</v>
      </c>
      <c r="BC396">
        <f t="shared" ref="BC396" si="4708">AY396/AX396</f>
        <v>4.2600896860986545E-2</v>
      </c>
      <c r="BD396">
        <f t="shared" si="3692"/>
        <v>-2.0618556701030927E-2</v>
      </c>
      <c r="BE396">
        <f t="shared" ref="BE396" si="4709">SUM(AT390:AT396)/SUM(AS390:AS396)</f>
        <v>4.3742552090229543E-2</v>
      </c>
      <c r="BF396">
        <f t="shared" ref="BF396" si="4710">SUM(AT383:AT396)/SUM(AS383:AS396)</f>
        <v>4.4662907926800131E-2</v>
      </c>
      <c r="BG396">
        <f t="shared" ref="BG396" si="4711">SUM(AW390:AW396)/SUM(AV390:AV396)</f>
        <v>1.9639934533551555E-2</v>
      </c>
      <c r="BH396">
        <f t="shared" ref="BH396" si="4712">SUM(AY390:AY396)/SUM(AX390:AX396)</f>
        <v>3.8632045598480054E-2</v>
      </c>
      <c r="BI396">
        <f t="shared" ref="BI396" si="4713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2990"/>
        <v>1677382</v>
      </c>
      <c r="BR396" s="20">
        <v>296800</v>
      </c>
      <c r="BS396" s="20">
        <v>62345</v>
      </c>
      <c r="BT396" s="21">
        <f t="shared" si="2991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2992"/>
        <v>12363</v>
      </c>
      <c r="BZ396" s="20">
        <v>2151</v>
      </c>
      <c r="CA396" s="20">
        <v>640</v>
      </c>
      <c r="CB396" s="21">
        <f t="shared" si="2993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2994"/>
        <v>7072</v>
      </c>
      <c r="CH396" s="20">
        <v>1172</v>
      </c>
      <c r="CI396" s="20">
        <v>453</v>
      </c>
      <c r="CJ396" s="21">
        <f t="shared" si="2995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2996"/>
        <v>70655</v>
      </c>
      <c r="CP396" s="20">
        <v>14700</v>
      </c>
      <c r="CQ396" s="20">
        <v>826</v>
      </c>
      <c r="CR396" s="21">
        <f t="shared" si="2997"/>
        <v>15526</v>
      </c>
    </row>
    <row r="397" spans="1:96" x14ac:dyDescent="0.35">
      <c r="A397" s="14">
        <f t="shared" si="2761"/>
        <v>44303</v>
      </c>
      <c r="B397" s="9">
        <f t="shared" ref="B397" si="4714">BQ397</f>
        <v>1677920</v>
      </c>
      <c r="C397">
        <f t="shared" ref="C397" si="4715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716">-(J397-J396)+L397</f>
        <v>15</v>
      </c>
      <c r="N397" s="7">
        <f t="shared" ref="N397" si="4717">B397-C397</f>
        <v>1318660</v>
      </c>
      <c r="O397" s="4">
        <f t="shared" ref="O397" si="4718">C397/B397</f>
        <v>0.21411032707161248</v>
      </c>
      <c r="R397">
        <f t="shared" ref="R397" si="4719">C397-C396</f>
        <v>115</v>
      </c>
      <c r="S397">
        <f t="shared" ref="S397" si="4720">N397-N396</f>
        <v>423</v>
      </c>
      <c r="T397" s="8">
        <f t="shared" ref="T397" si="4721">R397/V397</f>
        <v>0.21375464684014869</v>
      </c>
      <c r="U397" s="8">
        <f t="shared" ref="U397" si="4722">SUM(R391:R397)/SUM(V391:V397)</f>
        <v>0.19669711876317639</v>
      </c>
      <c r="V397">
        <f t="shared" ref="V397" si="4723">B397-B396</f>
        <v>538</v>
      </c>
      <c r="W397">
        <f t="shared" ref="W397" si="4724">C397-D397-E397</f>
        <v>13392</v>
      </c>
      <c r="X397" s="3">
        <f t="shared" ref="X397" si="4725">F397/W397</f>
        <v>1.7398446833930704E-2</v>
      </c>
      <c r="Y397">
        <f t="shared" ref="Y397" si="4726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727">Z397-AC397-AF397</f>
        <v>52</v>
      </c>
      <c r="AJ397">
        <f t="shared" ref="AJ397" si="4728">AA397-AD397-AG397</f>
        <v>24</v>
      </c>
      <c r="AK397">
        <f t="shared" ref="AK397" si="4729">AB397-AE397-AH397</f>
        <v>384</v>
      </c>
      <c r="AL397">
        <v>1</v>
      </c>
      <c r="AM397">
        <v>1</v>
      </c>
      <c r="AN397">
        <v>16</v>
      </c>
      <c r="AS397">
        <f t="shared" ref="AS397" si="4730">BM397-BM396</f>
        <v>3799</v>
      </c>
      <c r="AT397">
        <f t="shared" ref="AT397" si="4731">BN397-BN396</f>
        <v>98</v>
      </c>
      <c r="AU397">
        <f t="shared" ref="AU397" si="4732">AT397/AS397</f>
        <v>2.5796262174256384E-2</v>
      </c>
      <c r="AV397">
        <f t="shared" ref="AV397" si="4733">BU397-BU396</f>
        <v>115</v>
      </c>
      <c r="AW397">
        <f t="shared" ref="AW397" si="4734">BV397-BV396</f>
        <v>3</v>
      </c>
      <c r="AX397">
        <f t="shared" ref="AX397" si="4735">CK397-CK396</f>
        <v>99</v>
      </c>
      <c r="AY397">
        <f t="shared" ref="AY397" si="4736">CL397-CL396</f>
        <v>-1</v>
      </c>
      <c r="AZ397">
        <f t="shared" ref="AZ397" si="4737">CC397-CC396</f>
        <v>3</v>
      </c>
      <c r="BA397">
        <f t="shared" ref="BA397" si="4738">CD397-CD396</f>
        <v>-1</v>
      </c>
      <c r="BB397">
        <f t="shared" ref="BB397" si="4739">AW397/AV397</f>
        <v>2.6086956521739129E-2</v>
      </c>
      <c r="BC397">
        <f t="shared" ref="BC397" si="4740">AY397/AX397</f>
        <v>-1.0101010101010102E-2</v>
      </c>
      <c r="BD397">
        <f t="shared" si="3692"/>
        <v>-0.33333333333333331</v>
      </c>
      <c r="BE397">
        <f t="shared" ref="BE397" si="4741">SUM(AT391:AT397)/SUM(AS391:AS397)</f>
        <v>4.2345412234042555E-2</v>
      </c>
      <c r="BF397">
        <f t="shared" ref="BF397" si="4742">SUM(AT384:AT397)/SUM(AS384:AS397)</f>
        <v>4.3972363105500949E-2</v>
      </c>
      <c r="BG397">
        <f t="shared" ref="BG397" si="4743">SUM(AW391:AW397)/SUM(AV391:AV397)</f>
        <v>2.1207177814029365E-2</v>
      </c>
      <c r="BH397">
        <f t="shared" ref="BH397" si="4744">SUM(AY391:AY397)/SUM(AX391:AX397)</f>
        <v>3.7911025145067695E-2</v>
      </c>
      <c r="BI397">
        <f t="shared" ref="BI397" si="4745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2990"/>
        <v>1677920</v>
      </c>
      <c r="BR397" s="20">
        <v>296897</v>
      </c>
      <c r="BS397" s="20">
        <v>62363</v>
      </c>
      <c r="BT397" s="21">
        <f t="shared" si="2991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2992"/>
        <v>12370</v>
      </c>
      <c r="BZ397" s="20">
        <v>2151</v>
      </c>
      <c r="CA397" s="20">
        <v>640</v>
      </c>
      <c r="CB397" s="21">
        <f t="shared" si="2993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2994"/>
        <v>7071</v>
      </c>
      <c r="CH397" s="20">
        <v>1172</v>
      </c>
      <c r="CI397" s="20">
        <v>453</v>
      </c>
      <c r="CJ397" s="21">
        <f t="shared" si="2995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2996"/>
        <v>70670</v>
      </c>
      <c r="CP397" s="20">
        <v>14706</v>
      </c>
      <c r="CQ397" s="20">
        <v>826</v>
      </c>
      <c r="CR397" s="21">
        <f t="shared" si="2997"/>
        <v>15532</v>
      </c>
    </row>
    <row r="398" spans="1:96" x14ac:dyDescent="0.35">
      <c r="A398" s="14">
        <f t="shared" si="2761"/>
        <v>44304</v>
      </c>
      <c r="B398" s="9">
        <f t="shared" ref="B398" si="4746">BQ398</f>
        <v>1681849</v>
      </c>
      <c r="C398">
        <f t="shared" ref="C398" si="4747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748">-(J398-J397)+L398</f>
        <v>15</v>
      </c>
      <c r="N398" s="7">
        <f t="shared" ref="N398" si="4749">B398-C398</f>
        <v>1321883</v>
      </c>
      <c r="O398" s="4">
        <f t="shared" ref="O398" si="4750">C398/B398</f>
        <v>0.21402991588424405</v>
      </c>
      <c r="R398">
        <f t="shared" ref="R398" si="4751">C398-C397</f>
        <v>706</v>
      </c>
      <c r="S398">
        <f t="shared" ref="S398" si="4752">N398-N397</f>
        <v>3223</v>
      </c>
      <c r="T398" s="8">
        <f t="shared" ref="T398" si="4753">R398/V398</f>
        <v>0.17968948841944515</v>
      </c>
      <c r="U398" s="8">
        <f t="shared" ref="U398" si="4754">SUM(R392:R398)/SUM(V392:V398)</f>
        <v>0.18910769230769231</v>
      </c>
      <c r="V398">
        <f t="shared" ref="V398" si="4755">B398-B397</f>
        <v>3929</v>
      </c>
      <c r="W398">
        <f t="shared" ref="W398" si="4756">C398-D398-E398</f>
        <v>13406</v>
      </c>
      <c r="X398" s="3">
        <f t="shared" ref="X398" si="4757">F398/W398</f>
        <v>1.521706698493212E-2</v>
      </c>
      <c r="Y398">
        <f t="shared" ref="Y398" si="4758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759">Z398-AC398-AF398</f>
        <v>50</v>
      </c>
      <c r="AJ398">
        <f t="shared" ref="AJ398" si="4760">AA398-AD398-AG398</f>
        <v>24</v>
      </c>
      <c r="AK398">
        <f t="shared" ref="AK398" si="4761">AB398-AE398-AH398</f>
        <v>371</v>
      </c>
      <c r="AL398">
        <v>1</v>
      </c>
      <c r="AM398">
        <v>1</v>
      </c>
      <c r="AN398">
        <v>16</v>
      </c>
      <c r="AS398">
        <f t="shared" ref="AS398" si="4762">BM398-BM397</f>
        <v>18032</v>
      </c>
      <c r="AT398">
        <f t="shared" ref="AT398" si="4763">BN398-BN397</f>
        <v>841</v>
      </c>
      <c r="AU398">
        <f t="shared" ref="AU398" si="4764">AT398/AS398</f>
        <v>4.6639307897071873E-2</v>
      </c>
      <c r="AV398">
        <f t="shared" ref="AV398" si="4765">BU398-BU397</f>
        <v>69</v>
      </c>
      <c r="AW398">
        <f t="shared" ref="AW398" si="4766">BV398-BV397</f>
        <v>-1</v>
      </c>
      <c r="AX398">
        <f t="shared" ref="AX398" si="4767">CK398-CK397</f>
        <v>753</v>
      </c>
      <c r="AY398">
        <f t="shared" ref="AY398" si="4768">CL398-CL397</f>
        <v>35</v>
      </c>
      <c r="AZ398">
        <f t="shared" ref="AZ398" si="4769">CC398-CC397</f>
        <v>52</v>
      </c>
      <c r="BA398">
        <f t="shared" ref="BA398" si="4770">CD398-CD397</f>
        <v>2</v>
      </c>
      <c r="BB398">
        <f t="shared" ref="BB398" si="4771">AW398/AV398</f>
        <v>-1.4492753623188406E-2</v>
      </c>
      <c r="BC398">
        <f t="shared" ref="BC398" si="4772">AY398/AX398</f>
        <v>4.6480743691899071E-2</v>
      </c>
      <c r="BD398">
        <f t="shared" si="3692"/>
        <v>3.8461538461538464E-2</v>
      </c>
      <c r="BE398">
        <f t="shared" ref="BE398" si="4773">SUM(AT392:AT398)/SUM(AS392:AS398)</f>
        <v>4.1163655621486946E-2</v>
      </c>
      <c r="BF398">
        <f t="shared" ref="BF398" si="4774">SUM(AT385:AT398)/SUM(AS385:AS398)</f>
        <v>4.3305118144973911E-2</v>
      </c>
      <c r="BG398">
        <f t="shared" ref="BG398" si="4775">SUM(AW392:AW398)/SUM(AV392:AV398)</f>
        <v>1.9696969696969695E-2</v>
      </c>
      <c r="BH398">
        <f t="shared" ref="BH398" si="4776">SUM(AY392:AY398)/SUM(AX392:AX398)</f>
        <v>3.5930047694753574E-2</v>
      </c>
      <c r="BI398">
        <f t="shared" ref="BI398" si="4777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2990"/>
        <v>1681849</v>
      </c>
      <c r="BR398" s="20">
        <v>297457</v>
      </c>
      <c r="BS398" s="20">
        <v>62509</v>
      </c>
      <c r="BT398" s="21">
        <f t="shared" si="2991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2992"/>
        <v>12390</v>
      </c>
      <c r="BZ398" s="20">
        <v>2153</v>
      </c>
      <c r="CA398" s="20">
        <v>640</v>
      </c>
      <c r="CB398" s="21">
        <f t="shared" si="2993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2994"/>
        <v>7082</v>
      </c>
      <c r="CH398" s="20">
        <v>1172</v>
      </c>
      <c r="CI398" s="20">
        <v>453</v>
      </c>
      <c r="CJ398" s="21">
        <f t="shared" si="2995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2996"/>
        <v>70812</v>
      </c>
      <c r="CP398" s="20">
        <v>14729</v>
      </c>
      <c r="CQ398" s="20">
        <v>830</v>
      </c>
      <c r="CR398" s="21">
        <f t="shared" si="2997"/>
        <v>15559</v>
      </c>
    </row>
    <row r="399" spans="1:96" x14ac:dyDescent="0.35">
      <c r="A399" s="14">
        <f t="shared" si="2761"/>
        <v>44305</v>
      </c>
      <c r="B399" s="9">
        <f t="shared" ref="B399" si="4778">BQ399</f>
        <v>1682961</v>
      </c>
      <c r="C399">
        <f t="shared" ref="C399" si="4779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780">-(J399-J398)+L399</f>
        <v>2</v>
      </c>
      <c r="N399" s="7">
        <f t="shared" ref="N399" si="4781">B399-C399</f>
        <v>1322827</v>
      </c>
      <c r="O399" s="4">
        <f t="shared" ref="O399" si="4782">C399/B399</f>
        <v>0.21398832177335067</v>
      </c>
      <c r="R399">
        <f t="shared" ref="R399" si="4783">C399-C398</f>
        <v>168</v>
      </c>
      <c r="S399">
        <f t="shared" ref="S399" si="4784">N399-N398</f>
        <v>944</v>
      </c>
      <c r="T399" s="8">
        <f t="shared" ref="T399" si="4785">R399/V399</f>
        <v>0.15107913669064749</v>
      </c>
      <c r="U399" s="8">
        <f t="shared" ref="U399" si="4786">SUM(R393:R399)/SUM(V393:V399)</f>
        <v>0.18950009178241448</v>
      </c>
      <c r="V399">
        <f t="shared" ref="V399" si="4787">B399-B398</f>
        <v>1112</v>
      </c>
      <c r="W399">
        <f t="shared" ref="W399" si="4788">C399-D399-E399</f>
        <v>13582</v>
      </c>
      <c r="X399" s="3">
        <f t="shared" ref="X399" si="4789">F399/W399</f>
        <v>1.5093506111029303E-2</v>
      </c>
      <c r="Y399">
        <f t="shared" ref="Y399" si="4790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791">Z399-AC399-AF399</f>
        <v>52</v>
      </c>
      <c r="AJ399">
        <f t="shared" ref="AJ399" si="4792">AA399-AD399-AG399</f>
        <v>24</v>
      </c>
      <c r="AK399">
        <f t="shared" ref="AK399" si="4793">AB399-AE399-AH399</f>
        <v>396</v>
      </c>
      <c r="AL399">
        <v>1</v>
      </c>
      <c r="AM399">
        <v>1</v>
      </c>
      <c r="AN399">
        <v>16</v>
      </c>
      <c r="AS399">
        <f t="shared" ref="AS399" si="4794">BM399-BM398</f>
        <v>2526</v>
      </c>
      <c r="AT399">
        <f t="shared" ref="AT399" si="4795">BN399-BN398</f>
        <v>136</v>
      </c>
      <c r="AU399">
        <f t="shared" ref="AU399" si="4796">AT399/AS399</f>
        <v>5.3840063341250986E-2</v>
      </c>
      <c r="AV399">
        <f t="shared" ref="AV399" si="4797">BU399-BU398</f>
        <v>7</v>
      </c>
      <c r="AW399">
        <f t="shared" ref="AW399" si="4798">BV399-BV398</f>
        <v>-4</v>
      </c>
      <c r="AX399">
        <f t="shared" ref="AX399" si="4799">CK399-CK398</f>
        <v>57</v>
      </c>
      <c r="AY399">
        <f t="shared" ref="AY399" si="4800">CL399-CL398</f>
        <v>5</v>
      </c>
      <c r="AZ399">
        <f t="shared" ref="AZ399" si="4801">CC399-CC398</f>
        <v>7</v>
      </c>
      <c r="BA399">
        <f t="shared" ref="BA399" si="4802">CD399-CD398</f>
        <v>-1</v>
      </c>
      <c r="BB399">
        <f t="shared" ref="BB399" si="4803">AW399/AV399</f>
        <v>-0.5714285714285714</v>
      </c>
      <c r="BC399">
        <f t="shared" ref="BC399" si="4804">AY399/AX399</f>
        <v>8.771929824561403E-2</v>
      </c>
      <c r="BD399">
        <f t="shared" si="3692"/>
        <v>-0.14285714285714285</v>
      </c>
      <c r="BE399">
        <f t="shared" ref="BE399" si="4805">SUM(AT393:AT399)/SUM(AS393:AS399)</f>
        <v>4.198971178222452E-2</v>
      </c>
      <c r="BF399">
        <f t="shared" ref="BF399" si="4806">SUM(AT386:AT399)/SUM(AS386:AS399)</f>
        <v>4.3214722043521628E-2</v>
      </c>
      <c r="BG399">
        <f t="shared" ref="BG399" si="4807">SUM(AW393:AW399)/SUM(AV393:AV399)</f>
        <v>1.8404907975460124E-2</v>
      </c>
      <c r="BH399">
        <f t="shared" ref="BH399" si="4808">SUM(AY393:AY399)/SUM(AX393:AX399)</f>
        <v>3.6786060019361085E-2</v>
      </c>
      <c r="BI399">
        <f t="shared" ref="BI399" si="4809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2990"/>
        <v>1682961</v>
      </c>
      <c r="BR399" s="20">
        <v>297594</v>
      </c>
      <c r="BS399" s="20">
        <v>62540</v>
      </c>
      <c r="BT399" s="21">
        <f t="shared" si="2991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2992"/>
        <v>12393</v>
      </c>
      <c r="BZ399" s="20">
        <v>2153</v>
      </c>
      <c r="CA399" s="20">
        <v>640</v>
      </c>
      <c r="CB399" s="21">
        <f t="shared" si="2993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2994"/>
        <v>7083</v>
      </c>
      <c r="CH399" s="20">
        <v>1172</v>
      </c>
      <c r="CI399" s="20">
        <v>453</v>
      </c>
      <c r="CJ399" s="21">
        <f t="shared" si="2995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2996"/>
        <v>70839</v>
      </c>
      <c r="CP399" s="20">
        <v>14733</v>
      </c>
      <c r="CQ399" s="20">
        <v>830</v>
      </c>
      <c r="CR399" s="21">
        <f t="shared" si="2997"/>
        <v>15563</v>
      </c>
    </row>
    <row r="400" spans="1:96" x14ac:dyDescent="0.35">
      <c r="A400" s="14">
        <f t="shared" si="2761"/>
        <v>44306</v>
      </c>
      <c r="B400" s="9">
        <f t="shared" ref="B400" si="4810">BQ400</f>
        <v>1686043</v>
      </c>
      <c r="C400">
        <f t="shared" ref="C400" si="4811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812">-(J400-J399)+L400</f>
        <v>6</v>
      </c>
      <c r="N400" s="7">
        <f t="shared" ref="N400" si="4813">B400-C400</f>
        <v>1325360</v>
      </c>
      <c r="O400" s="4">
        <f t="shared" ref="O400" si="4814">C400/B400</f>
        <v>0.21392277658398984</v>
      </c>
      <c r="R400">
        <f t="shared" ref="R400" si="4815">C400-C399</f>
        <v>549</v>
      </c>
      <c r="S400">
        <f t="shared" ref="S400" si="4816">N400-N399</f>
        <v>2533</v>
      </c>
      <c r="T400" s="8">
        <f t="shared" ref="T400" si="4817">R400/V400</f>
        <v>0.17813108371187542</v>
      </c>
      <c r="U400" s="8">
        <f t="shared" ref="U400" si="4818">SUM(R394:R400)/SUM(V394:V400)</f>
        <v>0.18671569485787662</v>
      </c>
      <c r="V400">
        <f t="shared" ref="V400" si="4819">B400-B399</f>
        <v>3082</v>
      </c>
      <c r="W400">
        <f t="shared" ref="W400" si="4820">C400-D400-E400</f>
        <v>13025</v>
      </c>
      <c r="X400" s="3">
        <f t="shared" ref="X400" si="4821">F400/W400</f>
        <v>1.6506717850287907E-2</v>
      </c>
      <c r="Y400">
        <f t="shared" ref="Y400" si="4822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823">Z400-AC400-AF400</f>
        <v>47</v>
      </c>
      <c r="AJ400">
        <f t="shared" ref="AJ400:AJ401" si="4824">AA400-AD400-AG400</f>
        <v>22</v>
      </c>
      <c r="AK400">
        <f t="shared" ref="AK400:AK401" si="4825">AB400-AE400-AH400</f>
        <v>369</v>
      </c>
      <c r="AL400">
        <v>1</v>
      </c>
      <c r="AM400">
        <v>1</v>
      </c>
      <c r="AN400">
        <v>14</v>
      </c>
      <c r="AS400">
        <f t="shared" ref="AS400" si="4826">BM400-BM399</f>
        <v>16979</v>
      </c>
      <c r="AT400">
        <f t="shared" ref="AT400" si="4827">BN400-BN399</f>
        <v>595</v>
      </c>
      <c r="AU400">
        <f t="shared" ref="AU400" si="4828">AT400/AS400</f>
        <v>3.504328876847871E-2</v>
      </c>
      <c r="AV400">
        <f t="shared" ref="AV400" si="4829">BU400-BU399</f>
        <v>324</v>
      </c>
      <c r="AW400">
        <f t="shared" ref="AW400" si="4830">BV400-BV399</f>
        <v>7</v>
      </c>
      <c r="AX400">
        <f t="shared" ref="AX400" si="4831">CK400-CK399</f>
        <v>590</v>
      </c>
      <c r="AY400">
        <f t="shared" ref="AY400" si="4832">CL400-CL399</f>
        <v>18</v>
      </c>
      <c r="AZ400">
        <f t="shared" ref="AZ400" si="4833">CC400-CC399</f>
        <v>111</v>
      </c>
      <c r="BA400">
        <f t="shared" ref="BA400" si="4834">CD400-CD399</f>
        <v>2</v>
      </c>
      <c r="BB400">
        <f t="shared" ref="BB400" si="4835">AW400/AV400</f>
        <v>2.1604938271604937E-2</v>
      </c>
      <c r="BC400">
        <f t="shared" ref="BC400" si="4836">AY400/AX400</f>
        <v>3.0508474576271188E-2</v>
      </c>
      <c r="BD400">
        <f t="shared" si="3692"/>
        <v>1.8018018018018018E-2</v>
      </c>
      <c r="BE400">
        <f t="shared" ref="BE400" si="4837">SUM(AT394:AT400)/SUM(AS394:AS400)</f>
        <v>4.1558252955912429E-2</v>
      </c>
      <c r="BF400">
        <f t="shared" ref="BF400" si="4838">SUM(AT387:AT400)/SUM(AS387:AS400)</f>
        <v>4.2879429981837656E-2</v>
      </c>
      <c r="BG400">
        <f t="shared" ref="BG400" si="4839">SUM(AW394:AW400)/SUM(AV394:AV400)</f>
        <v>2.3602484472049691E-2</v>
      </c>
      <c r="BH400">
        <f t="shared" ref="BH400" si="4840">SUM(AY394:AY400)/SUM(AX394:AX400)</f>
        <v>3.8757206918641894E-2</v>
      </c>
      <c r="BI400">
        <f t="shared" ref="BI400" si="4841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2990"/>
        <v>1686043</v>
      </c>
      <c r="BR400" s="20">
        <v>298002</v>
      </c>
      <c r="BS400" s="20">
        <v>62681</v>
      </c>
      <c r="BT400" s="21">
        <f t="shared" si="2991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2992"/>
        <v>12423</v>
      </c>
      <c r="BZ400" s="20">
        <v>2158</v>
      </c>
      <c r="CA400" s="20">
        <v>640</v>
      </c>
      <c r="CB400" s="21">
        <f t="shared" si="2993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2994"/>
        <v>7095</v>
      </c>
      <c r="CH400" s="20">
        <v>1172</v>
      </c>
      <c r="CI400" s="20">
        <v>453</v>
      </c>
      <c r="CJ400" s="21">
        <f t="shared" si="2995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2996"/>
        <v>70972</v>
      </c>
      <c r="CP400" s="20">
        <v>14753</v>
      </c>
      <c r="CQ400" s="20">
        <v>830</v>
      </c>
      <c r="CR400" s="21">
        <f t="shared" si="2997"/>
        <v>15583</v>
      </c>
    </row>
    <row r="401" spans="1:96" x14ac:dyDescent="0.35">
      <c r="A401" s="14">
        <f t="shared" si="2761"/>
        <v>44307</v>
      </c>
      <c r="B401" s="9">
        <f t="shared" ref="B401" si="4842">BQ401</f>
        <v>1688663</v>
      </c>
      <c r="C401">
        <f t="shared" ref="C401" si="4843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844">-(J401-J400)+L401</f>
        <v>6</v>
      </c>
      <c r="N401" s="7">
        <f t="shared" ref="N401" si="4845">B401-C401</f>
        <v>1327479</v>
      </c>
      <c r="O401" s="4">
        <f t="shared" ref="O401" si="4846">C401/B401</f>
        <v>0.21388755482887942</v>
      </c>
      <c r="R401">
        <f t="shared" ref="R401" si="4847">C401-C400</f>
        <v>501</v>
      </c>
      <c r="S401">
        <f t="shared" ref="S401" si="4848">N401-N400</f>
        <v>2119</v>
      </c>
      <c r="T401" s="8">
        <f t="shared" ref="T401" si="4849">R401/V401</f>
        <v>0.19122137404580153</v>
      </c>
      <c r="U401" s="8">
        <f t="shared" ref="U401" si="4850">SUM(R395:R401)/SUM(V395:V401)</f>
        <v>0.18195398864654916</v>
      </c>
      <c r="V401">
        <f t="shared" ref="V401" si="4851">B401-B400</f>
        <v>2620</v>
      </c>
      <c r="W401">
        <f t="shared" ref="W401" si="4852">C401-D401-E401</f>
        <v>12892</v>
      </c>
      <c r="X401" s="3">
        <f t="shared" ref="X401" si="4853">F401/W401</f>
        <v>1.6987278932671424E-2</v>
      </c>
      <c r="Y401">
        <f t="shared" ref="Y401" si="4854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823"/>
        <v>51</v>
      </c>
      <c r="AJ401">
        <f t="shared" si="4824"/>
        <v>21</v>
      </c>
      <c r="AK401">
        <f t="shared" si="4825"/>
        <v>376</v>
      </c>
      <c r="AL401">
        <v>1</v>
      </c>
      <c r="AM401">
        <v>1</v>
      </c>
      <c r="AN401">
        <v>15</v>
      </c>
      <c r="AS401">
        <f t="shared" ref="AS401" si="4855">BM401-BM400</f>
        <v>12553</v>
      </c>
      <c r="AT401">
        <f t="shared" ref="AT401" si="4856">BN401-BN400</f>
        <v>579</v>
      </c>
      <c r="AU401">
        <f t="shared" ref="AU401" si="4857">AT401/AS401</f>
        <v>4.6124432406596035E-2</v>
      </c>
      <c r="AV401">
        <f t="shared" ref="AV401" si="4858">BU401-BU400</f>
        <v>80</v>
      </c>
      <c r="AW401">
        <f t="shared" ref="AW401" si="4859">BV401-BV400</f>
        <v>3</v>
      </c>
      <c r="AX401">
        <f t="shared" ref="AX401" si="4860">CK401-CK400</f>
        <v>514</v>
      </c>
      <c r="AY401">
        <f t="shared" ref="AY401" si="4861">CL401-CL400</f>
        <v>15</v>
      </c>
      <c r="AZ401">
        <f t="shared" ref="AZ401" si="4862">CC401-CC400</f>
        <v>95</v>
      </c>
      <c r="BA401">
        <f t="shared" ref="BA401" si="4863">CD401-CD400</f>
        <v>0</v>
      </c>
      <c r="BB401">
        <f t="shared" ref="BB401" si="4864">AW401/AV401</f>
        <v>3.7499999999999999E-2</v>
      </c>
      <c r="BC401">
        <f t="shared" ref="BC401" si="4865">AY401/AX401</f>
        <v>2.9182879377431907E-2</v>
      </c>
      <c r="BD401">
        <f t="shared" si="3692"/>
        <v>0</v>
      </c>
      <c r="BE401">
        <f t="shared" ref="BE401" si="4866">SUM(AT395:AT401)/SUM(AS395:AS401)</f>
        <v>4.1694208572736056E-2</v>
      </c>
      <c r="BF401">
        <f t="shared" ref="BF401" si="4867">SUM(AT388:AT401)/SUM(AS388:AS401)</f>
        <v>4.311057724229931E-2</v>
      </c>
      <c r="BG401">
        <f t="shared" ref="BG401" si="4868">SUM(AW395:AW401)/SUM(AV395:AV401)</f>
        <v>2.734375E-2</v>
      </c>
      <c r="BH401">
        <f t="shared" ref="BH401" si="4869">SUM(AY395:AY401)/SUM(AX395:AX401)</f>
        <v>3.6245954692556634E-2</v>
      </c>
      <c r="BI401">
        <f t="shared" ref="BI401" si="487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2990"/>
        <v>1688663</v>
      </c>
      <c r="BR401" s="20">
        <v>298376</v>
      </c>
      <c r="BS401" s="20">
        <v>62808</v>
      </c>
      <c r="BT401" s="21">
        <f t="shared" si="2991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2992"/>
        <v>12436</v>
      </c>
      <c r="BZ401" s="20">
        <v>2158</v>
      </c>
      <c r="CA401" s="20">
        <v>640</v>
      </c>
      <c r="CB401" s="21">
        <f t="shared" si="2993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2994"/>
        <v>7119</v>
      </c>
      <c r="CH401" s="20">
        <v>1172</v>
      </c>
      <c r="CI401" s="20">
        <v>454</v>
      </c>
      <c r="CJ401" s="21">
        <f t="shared" si="2995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2996"/>
        <v>71096</v>
      </c>
      <c r="CP401" s="20">
        <v>14761</v>
      </c>
      <c r="CQ401" s="20">
        <v>832</v>
      </c>
      <c r="CR401" s="21">
        <f t="shared" si="2997"/>
        <v>15593</v>
      </c>
    </row>
    <row r="402" spans="1:96" x14ac:dyDescent="0.35">
      <c r="A402" s="14">
        <f t="shared" si="2761"/>
        <v>44308</v>
      </c>
      <c r="B402" s="9">
        <f t="shared" ref="B402" si="4871">BQ402</f>
        <v>1689313</v>
      </c>
      <c r="C402">
        <f t="shared" ref="C402" si="487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873">-(J402-J401)+L402</f>
        <v>9</v>
      </c>
      <c r="N402" s="7">
        <f t="shared" ref="N402" si="4874">B402-C402</f>
        <v>1328001</v>
      </c>
      <c r="O402" s="4">
        <f t="shared" ref="O402" si="4875">C402/B402</f>
        <v>0.21388102737621742</v>
      </c>
      <c r="R402">
        <f t="shared" ref="R402" si="4876">C402-C401</f>
        <v>128</v>
      </c>
      <c r="S402">
        <f t="shared" ref="S402" si="4877">N402-N401</f>
        <v>522</v>
      </c>
      <c r="T402" s="8">
        <f t="shared" ref="T402" si="4878">R402/V402</f>
        <v>0.19692307692307692</v>
      </c>
      <c r="U402" s="8">
        <f t="shared" ref="U402" si="4879">SUM(R396:R402)/SUM(V396:V402)</f>
        <v>0.18241606092073381</v>
      </c>
      <c r="V402">
        <f t="shared" ref="V402" si="4880">B402-B401</f>
        <v>650</v>
      </c>
      <c r="W402">
        <f t="shared" ref="W402" si="4881">C402-D402-E402</f>
        <v>12336</v>
      </c>
      <c r="X402" s="3">
        <f t="shared" ref="X402" si="4882">F402/W402</f>
        <v>1.9049935149156941E-2</v>
      </c>
      <c r="Y402">
        <f t="shared" ref="Y402" si="488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884">Z402-AC402-AF402</f>
        <v>47</v>
      </c>
      <c r="AJ402">
        <f t="shared" ref="AJ402" si="4885">AA402-AD402-AG402</f>
        <v>20</v>
      </c>
      <c r="AK402">
        <f t="shared" ref="AK402" si="4886">AB402-AE402-AH402</f>
        <v>371</v>
      </c>
      <c r="AL402">
        <v>1</v>
      </c>
      <c r="AM402">
        <v>1</v>
      </c>
      <c r="AN402">
        <v>14</v>
      </c>
      <c r="AS402">
        <f t="shared" ref="AS402" si="4887">BM402-BM401</f>
        <v>4517</v>
      </c>
      <c r="AT402">
        <f t="shared" ref="AT402" si="4888">BN402-BN401</f>
        <v>109</v>
      </c>
      <c r="AU402">
        <f t="shared" ref="AU402" si="4889">AT402/AS402</f>
        <v>2.4131060438344034E-2</v>
      </c>
      <c r="AV402">
        <f t="shared" ref="AV402" si="4890">BU402-BU401</f>
        <v>102</v>
      </c>
      <c r="AW402">
        <f t="shared" ref="AW402" si="4891">BV402-BV401</f>
        <v>-1</v>
      </c>
      <c r="AX402">
        <f t="shared" ref="AX402" si="4892">CK402-CK401</f>
        <v>497</v>
      </c>
      <c r="AY402">
        <f t="shared" ref="AY402" si="4893">CL402-CL401</f>
        <v>26</v>
      </c>
      <c r="AZ402">
        <f t="shared" ref="AZ402" si="4894">CC402-CC401</f>
        <v>41</v>
      </c>
      <c r="BA402">
        <f t="shared" ref="BA402" si="4895">CD402-CD401</f>
        <v>1</v>
      </c>
      <c r="BB402">
        <f t="shared" ref="BB402" si="4896">AW402/AV402</f>
        <v>-9.8039215686274508E-3</v>
      </c>
      <c r="BC402">
        <f t="shared" ref="BC402" si="4897">AY402/AX402</f>
        <v>5.2313883299798795E-2</v>
      </c>
      <c r="BD402">
        <f t="shared" si="3692"/>
        <v>2.4390243902439025E-2</v>
      </c>
      <c r="BE402">
        <f t="shared" ref="BE402" si="4898">SUM(AT396:AT402)/SUM(AS396:AS402)</f>
        <v>4.0918236961534508E-2</v>
      </c>
      <c r="BF402">
        <f t="shared" ref="BF402" si="4899">SUM(AT389:AT402)/SUM(AS389:AS402)</f>
        <v>4.2288188560345885E-2</v>
      </c>
      <c r="BG402">
        <f t="shared" ref="BG402" si="4900">SUM(AW396:AW402)/SUM(AV396:AV402)</f>
        <v>1.968503937007874E-2</v>
      </c>
      <c r="BH402">
        <f t="shared" ref="BH402" si="4901">SUM(AY396:AY402)/SUM(AX396:AX402)</f>
        <v>3.9580514208389712E-2</v>
      </c>
      <c r="BI402">
        <f t="shared" ref="BI402" si="4902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2990"/>
        <v>1689313</v>
      </c>
      <c r="BR402" s="20">
        <v>298453</v>
      </c>
      <c r="BS402" s="20">
        <v>62859</v>
      </c>
      <c r="BT402" s="21">
        <f t="shared" si="2991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2992"/>
        <v>12453</v>
      </c>
      <c r="BZ402" s="20">
        <v>2159</v>
      </c>
      <c r="CA402" s="20">
        <v>640</v>
      </c>
      <c r="CB402" s="21">
        <f t="shared" si="2993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2994"/>
        <v>7129</v>
      </c>
      <c r="CH402" s="20">
        <v>1172</v>
      </c>
      <c r="CI402" s="20">
        <v>455</v>
      </c>
      <c r="CJ402" s="21">
        <f t="shared" si="2995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2996"/>
        <v>71194</v>
      </c>
      <c r="CP402" s="20">
        <v>14771</v>
      </c>
      <c r="CQ402" s="20">
        <v>847</v>
      </c>
      <c r="CR402" s="21">
        <f t="shared" si="2997"/>
        <v>15618</v>
      </c>
    </row>
    <row r="403" spans="1:96" x14ac:dyDescent="0.35">
      <c r="A403" s="14">
        <f t="shared" si="2761"/>
        <v>44309</v>
      </c>
      <c r="B403" s="9">
        <f t="shared" ref="B403" si="4903">BQ403</f>
        <v>1694543</v>
      </c>
      <c r="C403">
        <f t="shared" ref="C403" si="4904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905">-(J403-J402)+L403</f>
        <v>11</v>
      </c>
      <c r="N403" s="7">
        <f t="shared" ref="N403" si="4906">B403-C403</f>
        <v>1332301</v>
      </c>
      <c r="O403" s="4">
        <f t="shared" ref="O403" si="4907">C403/B403</f>
        <v>0.21376973024585388</v>
      </c>
      <c r="R403">
        <f t="shared" ref="R403" si="4908">C403-C402</f>
        <v>930</v>
      </c>
      <c r="S403">
        <f t="shared" ref="S403" si="4909">N403-N402</f>
        <v>4300</v>
      </c>
      <c r="T403" s="8">
        <f t="shared" ref="T403" si="4910">R403/V403</f>
        <v>0.17782026768642448</v>
      </c>
      <c r="U403" s="8">
        <f t="shared" ref="U403" si="4911">SUM(R397:R403)/SUM(V397:V403)</f>
        <v>0.18046733873317405</v>
      </c>
      <c r="V403">
        <f t="shared" ref="V403" si="4912">B403-B402</f>
        <v>5230</v>
      </c>
      <c r="W403">
        <f t="shared" ref="W403" si="4913">C403-D403-E403</f>
        <v>12721</v>
      </c>
      <c r="X403" s="3">
        <f t="shared" ref="X403" si="4914">F403/W403</f>
        <v>1.7058407357912114E-2</v>
      </c>
      <c r="Y403">
        <f t="shared" ref="Y403" si="4915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916">Z403-AC403-AF403</f>
        <v>46</v>
      </c>
      <c r="AJ403">
        <f t="shared" ref="AJ403" si="4917">AA403-AD403-AG403</f>
        <v>20</v>
      </c>
      <c r="AK403">
        <f t="shared" ref="AK403" si="4918">AB403-AE403-AH403</f>
        <v>371</v>
      </c>
      <c r="AL403">
        <v>1</v>
      </c>
      <c r="AM403">
        <v>1</v>
      </c>
      <c r="AN403">
        <v>16</v>
      </c>
      <c r="AS403">
        <f t="shared" ref="AS403" si="4919">BM403-BM402</f>
        <v>27642</v>
      </c>
      <c r="AT403">
        <f t="shared" ref="AT403" si="4920">BN403-BN402</f>
        <v>1025</v>
      </c>
      <c r="AU403">
        <f t="shared" ref="AU403" si="4921">AT403/AS403</f>
        <v>3.7081253165472831E-2</v>
      </c>
      <c r="AV403">
        <f t="shared" ref="AV403" si="4922">BU403-BU402</f>
        <v>169</v>
      </c>
      <c r="AW403">
        <f t="shared" ref="AW403" si="4923">BV403-BV402</f>
        <v>4</v>
      </c>
      <c r="AX403">
        <f t="shared" ref="AX403" si="4924">CK403-CK402</f>
        <v>581</v>
      </c>
      <c r="AY403">
        <f t="shared" ref="AY403" si="4925">CL403-CL402</f>
        <v>15</v>
      </c>
      <c r="AZ403">
        <f t="shared" ref="AZ403" si="4926">CC403-CC402</f>
        <v>49</v>
      </c>
      <c r="BA403">
        <f t="shared" ref="BA403" si="4927">CD403-CD402</f>
        <v>0</v>
      </c>
      <c r="BB403">
        <f t="shared" ref="BB403" si="4928">AW403/AV403</f>
        <v>2.3668639053254437E-2</v>
      </c>
      <c r="BC403">
        <f t="shared" ref="BC403" si="4929">AY403/AX403</f>
        <v>2.5817555938037865E-2</v>
      </c>
      <c r="BD403">
        <f t="shared" si="3692"/>
        <v>0</v>
      </c>
      <c r="BE403">
        <f t="shared" ref="BE403" si="4930">SUM(AT397:AT403)/SUM(AS397:AS403)</f>
        <v>3.9315265898103385E-2</v>
      </c>
      <c r="BF403">
        <f t="shared" ref="BF403" si="4931">SUM(AT390:AT403)/SUM(AS390:AS403)</f>
        <v>4.1490022172949004E-2</v>
      </c>
      <c r="BG403">
        <f t="shared" ref="BG403" si="4932">SUM(AW397:AW403)/SUM(AV397:AV403)</f>
        <v>1.2702078521939953E-2</v>
      </c>
      <c r="BH403">
        <f t="shared" ref="BH403" si="4933">SUM(AY397:AY403)/SUM(AX397:AX403)</f>
        <v>3.6557748301520546E-2</v>
      </c>
      <c r="BI403">
        <f t="shared" ref="BI403" si="4934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2990"/>
        <v>1694543</v>
      </c>
      <c r="BR403" s="20">
        <v>299179</v>
      </c>
      <c r="BS403" s="20">
        <v>63063</v>
      </c>
      <c r="BT403" s="21">
        <f t="shared" si="2991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2992"/>
        <v>12477</v>
      </c>
      <c r="BZ403" s="20">
        <v>2161</v>
      </c>
      <c r="CA403" s="20">
        <v>640</v>
      </c>
      <c r="CB403" s="21">
        <f t="shared" si="2993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2994"/>
        <v>7140</v>
      </c>
      <c r="CH403" s="20">
        <v>1172</v>
      </c>
      <c r="CI403" s="20">
        <v>455</v>
      </c>
      <c r="CJ403" s="21">
        <f t="shared" si="2995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2996"/>
        <v>71310</v>
      </c>
      <c r="CP403" s="20">
        <v>14781</v>
      </c>
      <c r="CQ403" s="20">
        <v>848</v>
      </c>
      <c r="CR403" s="21">
        <f t="shared" si="2997"/>
        <v>15629</v>
      </c>
    </row>
    <row r="404" spans="1:96" x14ac:dyDescent="0.35">
      <c r="A404" s="14">
        <f t="shared" si="2761"/>
        <v>44310</v>
      </c>
      <c r="B404" s="9">
        <f t="shared" ref="B404" si="4935">BQ404</f>
        <v>1697048</v>
      </c>
      <c r="C404">
        <f t="shared" ref="C404" si="4936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937">-(J404-J403)+L404</f>
        <v>5</v>
      </c>
      <c r="N404" s="7">
        <f t="shared" ref="N404" si="4938">B404-C404</f>
        <v>1334370</v>
      </c>
      <c r="O404" s="4">
        <f t="shared" ref="O404" si="4939">C404/B404</f>
        <v>0.21371110304481664</v>
      </c>
      <c r="R404">
        <f t="shared" ref="R404" si="4940">C404-C403</f>
        <v>436</v>
      </c>
      <c r="S404">
        <f t="shared" ref="S404" si="4941">N404-N403</f>
        <v>2069</v>
      </c>
      <c r="T404" s="8">
        <f t="shared" ref="T404" si="4942">R404/V404</f>
        <v>0.17405189620758482</v>
      </c>
      <c r="U404" s="8">
        <f t="shared" ref="U404" si="4943">SUM(R398:R404)/SUM(V398:V404)</f>
        <v>0.17869092429945629</v>
      </c>
      <c r="V404">
        <f t="shared" ref="V404" si="4944">B404-B403</f>
        <v>2505</v>
      </c>
      <c r="W404">
        <f t="shared" ref="W404" si="4945">C404-D404-E404</f>
        <v>12638</v>
      </c>
      <c r="X404" s="3">
        <f t="shared" ref="X404" si="4946">F404/W404</f>
        <v>1.6537426808039248E-2</v>
      </c>
      <c r="Y404">
        <f t="shared" ref="Y404" si="494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948">Z404-AC404-AF404</f>
        <v>46</v>
      </c>
      <c r="AJ404">
        <f t="shared" ref="AJ404" si="4949">AA404-AD404-AG404</f>
        <v>20</v>
      </c>
      <c r="AK404">
        <f t="shared" ref="AK404" si="4950">AB404-AE404-AH404</f>
        <v>364</v>
      </c>
      <c r="AL404">
        <v>1</v>
      </c>
      <c r="AM404">
        <v>1</v>
      </c>
      <c r="AN404">
        <v>13</v>
      </c>
      <c r="AS404">
        <f t="shared" ref="AS404" si="4951">BM404-BM403</f>
        <v>12506</v>
      </c>
      <c r="AT404">
        <f t="shared" ref="AT404" si="4952">BN404-BN403</f>
        <v>489</v>
      </c>
      <c r="AU404">
        <f t="shared" ref="AU404" si="4953">AT404/AS404</f>
        <v>3.9101231408923715E-2</v>
      </c>
      <c r="AV404">
        <f t="shared" ref="AV404" si="4954">BU404-BU403</f>
        <v>106</v>
      </c>
      <c r="AW404">
        <f t="shared" ref="AW404" si="4955">BV404-BV403</f>
        <v>0</v>
      </c>
      <c r="AX404">
        <f t="shared" ref="AX404" si="4956">CK404-CK403</f>
        <v>597</v>
      </c>
      <c r="AY404">
        <f t="shared" ref="AY404" si="4957">CL404-CL403</f>
        <v>14</v>
      </c>
      <c r="AZ404">
        <f t="shared" ref="AZ404" si="4958">CC404-CC403</f>
        <v>133</v>
      </c>
      <c r="BA404">
        <f t="shared" ref="BA404" si="4959">CD404-CD403</f>
        <v>3</v>
      </c>
      <c r="BB404">
        <f t="shared" ref="BB404" si="4960">AW404/AV404</f>
        <v>0</v>
      </c>
      <c r="BC404">
        <f t="shared" ref="BC404" si="4961">AY404/AX404</f>
        <v>2.3450586264656615E-2</v>
      </c>
      <c r="BD404">
        <f t="shared" si="3692"/>
        <v>2.2556390977443608E-2</v>
      </c>
      <c r="BE404">
        <f t="shared" ref="BE404" si="4962">SUM(AT398:AT404)/SUM(AS398:AS404)</f>
        <v>3.9829032768719332E-2</v>
      </c>
      <c r="BF404">
        <f t="shared" ref="BF404" si="4963">SUM(AT391:AT404)/SUM(AS391:AS404)</f>
        <v>4.0917177307768331E-2</v>
      </c>
      <c r="BG404">
        <f t="shared" ref="BG404" si="4964">SUM(AW398:AW404)/SUM(AV398:AV404)</f>
        <v>9.3348891481913644E-3</v>
      </c>
      <c r="BH404">
        <f t="shared" ref="BH404" si="4965">SUM(AY398:AY404)/SUM(AX398:AX404)</f>
        <v>3.5664530509891337E-2</v>
      </c>
      <c r="BI404">
        <f t="shared" ref="BI404" si="4966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2990"/>
        <v>1697048</v>
      </c>
      <c r="BR404" s="20">
        <v>299515</v>
      </c>
      <c r="BS404" s="20">
        <v>63163</v>
      </c>
      <c r="BT404" s="21">
        <f t="shared" si="2991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2992"/>
        <v>12490</v>
      </c>
      <c r="BZ404" s="20">
        <v>2164</v>
      </c>
      <c r="CA404" s="20">
        <v>642</v>
      </c>
      <c r="CB404" s="21">
        <f t="shared" si="2993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2994"/>
        <v>7154</v>
      </c>
      <c r="CH404" s="20">
        <v>1172</v>
      </c>
      <c r="CI404" s="20">
        <v>456</v>
      </c>
      <c r="CJ404" s="21">
        <f t="shared" si="2995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2996"/>
        <v>71418</v>
      </c>
      <c r="CP404" s="20">
        <v>14793</v>
      </c>
      <c r="CQ404" s="20">
        <v>849</v>
      </c>
      <c r="CR404" s="21">
        <f t="shared" si="2997"/>
        <v>15642</v>
      </c>
    </row>
    <row r="405" spans="1:96" x14ac:dyDescent="0.35">
      <c r="A405" s="14">
        <f t="shared" si="2761"/>
        <v>44311</v>
      </c>
      <c r="B405" s="9">
        <f t="shared" ref="B405" si="4967">BQ405</f>
        <v>1697974</v>
      </c>
      <c r="C405">
        <f t="shared" ref="C405" si="4968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969">-(J405-J404)+L405</f>
        <v>10</v>
      </c>
      <c r="N405" s="7">
        <f t="shared" ref="N405" si="4970">B405-C405</f>
        <v>1335123</v>
      </c>
      <c r="O405" s="4">
        <f t="shared" ref="O405" si="4971">C405/B405</f>
        <v>0.21369644058154011</v>
      </c>
      <c r="R405">
        <f t="shared" ref="R405" si="4972">C405-C404</f>
        <v>173</v>
      </c>
      <c r="S405">
        <f t="shared" ref="S405" si="4973">N405-N404</f>
        <v>753</v>
      </c>
      <c r="T405" s="8">
        <f t="shared" ref="T405" si="4974">R405/V405</f>
        <v>0.18682505399568033</v>
      </c>
      <c r="U405" s="8">
        <f t="shared" ref="U405" si="4975">SUM(R399:R405)/SUM(V399:V405)</f>
        <v>0.17891472868217054</v>
      </c>
      <c r="V405">
        <f t="shared" ref="V405" si="4976">B405-B404</f>
        <v>926</v>
      </c>
      <c r="W405">
        <f t="shared" ref="W405" si="4977">C405-D405-E405</f>
        <v>12575</v>
      </c>
      <c r="X405" s="3">
        <f t="shared" ref="X405" si="4978">F405/W405</f>
        <v>1.4870775347912524E-2</v>
      </c>
      <c r="Y405">
        <f t="shared" ref="Y405" si="4979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980">Z405-AC405-AF405</f>
        <v>50</v>
      </c>
      <c r="AJ405">
        <f t="shared" ref="AJ405" si="4981">AA405-AD405-AG405</f>
        <v>21</v>
      </c>
      <c r="AK405">
        <f t="shared" ref="AK405" si="4982">AB405-AE405-AH405</f>
        <v>371</v>
      </c>
      <c r="AL405">
        <v>1</v>
      </c>
      <c r="AM405">
        <v>1</v>
      </c>
      <c r="AN405">
        <v>13</v>
      </c>
      <c r="AS405">
        <f t="shared" ref="AS405" si="4983">BM405-BM404</f>
        <v>3951</v>
      </c>
      <c r="AT405">
        <f t="shared" ref="AT405" si="4984">BN405-BN404</f>
        <v>192</v>
      </c>
      <c r="AU405">
        <f t="shared" ref="AU405" si="4985">AT405/AS405</f>
        <v>4.8595292331055431E-2</v>
      </c>
      <c r="AV405">
        <f t="shared" ref="AV405" si="4986">BU405-BU404</f>
        <v>6</v>
      </c>
      <c r="AW405">
        <f t="shared" ref="AW405" si="4987">BV405-BV404</f>
        <v>0</v>
      </c>
      <c r="AX405">
        <f t="shared" ref="AX405" si="4988">CK405-CK404</f>
        <v>101</v>
      </c>
      <c r="AY405">
        <f t="shared" ref="AY405" si="4989">CL405-CL404</f>
        <v>13</v>
      </c>
      <c r="AZ405">
        <f t="shared" ref="AZ405" si="4990">CC405-CC404</f>
        <v>11</v>
      </c>
      <c r="BA405">
        <f t="shared" ref="BA405" si="4991">CD405-CD404</f>
        <v>0</v>
      </c>
      <c r="BB405">
        <f t="shared" ref="BB405" si="4992">AW405/AV405</f>
        <v>0</v>
      </c>
      <c r="BC405">
        <f t="shared" ref="BC405" si="4993">AY405/AX405</f>
        <v>0.12871287128712872</v>
      </c>
      <c r="BD405">
        <f t="shared" si="3692"/>
        <v>0</v>
      </c>
      <c r="BE405">
        <f t="shared" ref="BE405" si="4994">SUM(AT399:AT405)/SUM(AS399:AS405)</f>
        <v>3.8736147953491833E-2</v>
      </c>
      <c r="BF405">
        <f t="shared" ref="BF405" si="4995">SUM(AT392:AT405)/SUM(AS392:AS405)</f>
        <v>3.9967757103513135E-2</v>
      </c>
      <c r="BG405">
        <f t="shared" ref="BG405" si="4996">SUM(AW399:AW405)/SUM(AV399:AV405)</f>
        <v>1.1335012594458438E-2</v>
      </c>
      <c r="BH405">
        <f t="shared" ref="BH405" si="4997">SUM(AY399:AY405)/SUM(AX399:AX405)</f>
        <v>3.6091249574395641E-2</v>
      </c>
      <c r="BI405">
        <f t="shared" ref="BI405" si="4998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2990"/>
        <v>1697974</v>
      </c>
      <c r="BR405" s="20">
        <v>299670</v>
      </c>
      <c r="BS405" s="20">
        <v>63181</v>
      </c>
      <c r="BT405" s="21">
        <f t="shared" si="2991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2992"/>
        <v>12493</v>
      </c>
      <c r="BZ405" s="20">
        <v>2165</v>
      </c>
      <c r="CA405" s="20">
        <v>642</v>
      </c>
      <c r="CB405" s="21">
        <f t="shared" si="2993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2994"/>
        <v>7156</v>
      </c>
      <c r="CH405" s="20">
        <v>1172</v>
      </c>
      <c r="CI405" s="20">
        <v>456</v>
      </c>
      <c r="CJ405" s="21">
        <f t="shared" si="2995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2996"/>
        <v>71441</v>
      </c>
      <c r="CP405" s="20">
        <v>14798</v>
      </c>
      <c r="CQ405" s="20">
        <v>849</v>
      </c>
      <c r="CR405" s="21">
        <f t="shared" si="2997"/>
        <v>15647</v>
      </c>
    </row>
    <row r="406" spans="1:96" x14ac:dyDescent="0.35">
      <c r="A406" s="14">
        <f t="shared" si="2761"/>
        <v>44312</v>
      </c>
      <c r="B406" s="9">
        <f t="shared" ref="B406" si="4999">BQ406</f>
        <v>1698324</v>
      </c>
      <c r="C406">
        <f t="shared" ref="C406" si="5000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001">-(J406-J405)+L406</f>
        <v>5</v>
      </c>
      <c r="N406" s="7">
        <f t="shared" ref="N406" si="5002">B406-C406</f>
        <v>1335426</v>
      </c>
      <c r="O406" s="4">
        <f t="shared" ref="O406" si="5003">C406/B406</f>
        <v>0.21368007518000098</v>
      </c>
      <c r="R406">
        <f t="shared" ref="R406" si="5004">C406-C405</f>
        <v>47</v>
      </c>
      <c r="S406">
        <f t="shared" ref="S406" si="5005">N406-N405</f>
        <v>303</v>
      </c>
      <c r="T406" s="8">
        <f t="shared" ref="T406" si="5006">R406/V406</f>
        <v>0.13428571428571429</v>
      </c>
      <c r="U406" s="8">
        <f t="shared" ref="U406" si="5007">SUM(R400:R406)/SUM(V400:V406)</f>
        <v>0.17991277745232051</v>
      </c>
      <c r="V406">
        <f t="shared" ref="V406" si="5008">B406-B405</f>
        <v>350</v>
      </c>
      <c r="W406">
        <f t="shared" ref="W406" si="5009">C406-D406-E406</f>
        <v>12405</v>
      </c>
      <c r="X406" s="3">
        <f t="shared" ref="X406" si="5010">F406/W406</f>
        <v>1.4429665457476823E-2</v>
      </c>
      <c r="Y406">
        <f t="shared" ref="Y406" si="5011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012">Z406-AC406-AF406</f>
        <v>51</v>
      </c>
      <c r="AJ406">
        <f t="shared" ref="AJ406" si="5013">AA406-AD406-AG406</f>
        <v>20</v>
      </c>
      <c r="AK406">
        <f t="shared" ref="AK406" si="5014">AB406-AE406-AH406</f>
        <v>367</v>
      </c>
      <c r="AL406">
        <v>1</v>
      </c>
      <c r="AM406">
        <v>1</v>
      </c>
      <c r="AN406">
        <v>13</v>
      </c>
      <c r="AS406">
        <f t="shared" ref="AS406" si="5015">BM406-BM405</f>
        <v>1261</v>
      </c>
      <c r="AT406">
        <f t="shared" ref="AT406" si="5016">BN406-BN405</f>
        <v>74</v>
      </c>
      <c r="AU406">
        <f t="shared" ref="AU406" si="5017">AT406/AS406</f>
        <v>5.8683584456780333E-2</v>
      </c>
      <c r="AV406">
        <f t="shared" ref="AV406" si="5018">BU406-BU405</f>
        <v>7</v>
      </c>
      <c r="AW406">
        <f t="shared" ref="AW406" si="5019">BV406-BV405</f>
        <v>0</v>
      </c>
      <c r="AX406">
        <f t="shared" ref="AX406" si="5020">CK406-CK405</f>
        <v>108</v>
      </c>
      <c r="AY406">
        <f t="shared" ref="AY406" si="5021">CL406-CL405</f>
        <v>-4</v>
      </c>
      <c r="AZ406">
        <f t="shared" ref="AZ406" si="5022">CC406-CC405</f>
        <v>15</v>
      </c>
      <c r="BA406">
        <f t="shared" ref="BA406" si="5023">CD406-CD405</f>
        <v>0</v>
      </c>
      <c r="BB406">
        <f t="shared" ref="BB406" si="5024">AW406/AV406</f>
        <v>0</v>
      </c>
      <c r="BC406">
        <f t="shared" ref="BC406" si="5025">AY406/AX406</f>
        <v>-3.7037037037037035E-2</v>
      </c>
      <c r="BD406">
        <f t="shared" si="3692"/>
        <v>0</v>
      </c>
      <c r="BE406">
        <f t="shared" ref="BE406" si="5026">SUM(AT400:AT406)/SUM(AS400:AS406)</f>
        <v>3.8572454003954211E-2</v>
      </c>
      <c r="BF406">
        <f t="shared" ref="BF406" si="5027">SUM(AT393:AT406)/SUM(AS393:AS406)</f>
        <v>4.0300746264011901E-2</v>
      </c>
      <c r="BG406">
        <f t="shared" ref="BG406" si="5028">SUM(AW400:AW406)/SUM(AV400:AV406)</f>
        <v>1.6372795969773299E-2</v>
      </c>
      <c r="BH406">
        <f t="shared" ref="BH406" si="5029">SUM(AY400:AY406)/SUM(AX400:AX406)</f>
        <v>3.246318607764391E-2</v>
      </c>
      <c r="BI406">
        <f t="shared" ref="BI406" si="5030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2990"/>
        <v>1698324</v>
      </c>
      <c r="BR406" s="20">
        <v>299702</v>
      </c>
      <c r="BS406" s="20">
        <v>63196</v>
      </c>
      <c r="BT406" s="21">
        <f t="shared" si="2991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2992"/>
        <v>12498</v>
      </c>
      <c r="BZ406" s="20">
        <v>2166</v>
      </c>
      <c r="CA406" s="20">
        <v>642</v>
      </c>
      <c r="CB406" s="21">
        <f t="shared" si="2993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2994"/>
        <v>7161</v>
      </c>
      <c r="CH406" s="20">
        <v>1172</v>
      </c>
      <c r="CI406" s="20">
        <v>456</v>
      </c>
      <c r="CJ406" s="21">
        <f t="shared" si="2995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2996"/>
        <v>71478</v>
      </c>
      <c r="CP406" s="20">
        <v>14801</v>
      </c>
      <c r="CQ406" s="20">
        <v>849</v>
      </c>
      <c r="CR406" s="21">
        <f t="shared" si="2997"/>
        <v>15650</v>
      </c>
    </row>
    <row r="407" spans="1:96" x14ac:dyDescent="0.35">
      <c r="A407" s="14">
        <f t="shared" si="2761"/>
        <v>44313</v>
      </c>
      <c r="B407" s="9">
        <f t="shared" ref="B407" si="5031">BQ407</f>
        <v>1701544</v>
      </c>
      <c r="C407">
        <f t="shared" ref="C407" si="5032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033">-(J407-J406)+L407</f>
        <v>1</v>
      </c>
      <c r="N407" s="7">
        <f t="shared" ref="N407" si="5034">B407-C407</f>
        <v>1338169</v>
      </c>
      <c r="O407" s="4">
        <f t="shared" ref="O407" si="5035">C407/B407</f>
        <v>0.21355604086641308</v>
      </c>
      <c r="R407">
        <f t="shared" ref="R407" si="5036">C407-C406</f>
        <v>477</v>
      </c>
      <c r="S407">
        <f t="shared" ref="S407" si="5037">N407-N406</f>
        <v>2743</v>
      </c>
      <c r="T407" s="8">
        <f t="shared" ref="T407" si="5038">R407/V407</f>
        <v>0.14813664596273293</v>
      </c>
      <c r="U407" s="8">
        <f t="shared" ref="U407" si="5039">SUM(R401:R407)/SUM(V401:V407)</f>
        <v>0.17366621508289787</v>
      </c>
      <c r="V407">
        <f t="shared" ref="V407" si="5040">B407-B406</f>
        <v>3220</v>
      </c>
      <c r="W407">
        <f t="shared" ref="W407" si="5041">C407-D407-E407</f>
        <v>12047</v>
      </c>
      <c r="X407" s="3">
        <f t="shared" ref="X407" si="5042">F407/W407</f>
        <v>1.5273512077695691E-2</v>
      </c>
      <c r="Y407">
        <f t="shared" ref="Y407" si="5043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044">Z407-AC407-AF407</f>
        <v>49</v>
      </c>
      <c r="AJ407">
        <f t="shared" ref="AJ407" si="5045">AA407-AD407-AG407</f>
        <v>20</v>
      </c>
      <c r="AK407">
        <f t="shared" ref="AK407" si="5046">AB407-AE407-AH407</f>
        <v>347</v>
      </c>
      <c r="AL407">
        <v>1</v>
      </c>
      <c r="AM407">
        <v>1</v>
      </c>
      <c r="AN407">
        <v>13</v>
      </c>
      <c r="AS407">
        <f t="shared" ref="AS407" si="5047">BM407-BM406</f>
        <v>14422</v>
      </c>
      <c r="AT407">
        <f t="shared" ref="AT407" si="5048">BN407-BN406</f>
        <v>496</v>
      </c>
      <c r="AU407">
        <f t="shared" ref="AU407" si="5049">AT407/AS407</f>
        <v>3.4391901261960893E-2</v>
      </c>
      <c r="AV407">
        <f t="shared" ref="AV407" si="5050">BU407-BU406</f>
        <v>83</v>
      </c>
      <c r="AW407">
        <f t="shared" ref="AW407" si="5051">BV407-BV406</f>
        <v>4</v>
      </c>
      <c r="AX407">
        <f t="shared" ref="AX407" si="5052">CK407-CK406</f>
        <v>446</v>
      </c>
      <c r="AY407">
        <f t="shared" ref="AY407" si="5053">CL407-CL406</f>
        <v>15</v>
      </c>
      <c r="AZ407">
        <f t="shared" ref="AZ407" si="5054">CC407-CC406</f>
        <v>48</v>
      </c>
      <c r="BA407">
        <f t="shared" ref="BA407" si="5055">CD407-CD406</f>
        <v>-2</v>
      </c>
      <c r="BB407">
        <f t="shared" ref="BB407" si="5056">AW407/AV407</f>
        <v>4.8192771084337352E-2</v>
      </c>
      <c r="BC407">
        <f t="shared" ref="BC407" si="5057">AY407/AX407</f>
        <v>3.3632286995515695E-2</v>
      </c>
      <c r="BD407">
        <f t="shared" si="3692"/>
        <v>-4.1666666666666664E-2</v>
      </c>
      <c r="BE407">
        <f t="shared" ref="BE407" si="5058">SUM(AT401:AT407)/SUM(AS401:AS407)</f>
        <v>3.8567636496122416E-2</v>
      </c>
      <c r="BF407">
        <f t="shared" ref="BF407" si="5059">SUM(AT394:AT407)/SUM(AS394:AS407)</f>
        <v>4.0117128471373123E-2</v>
      </c>
      <c r="BG407">
        <f t="shared" ref="BG407" si="5060">SUM(AW401:AW407)/SUM(AV401:AV407)</f>
        <v>1.8083182640144666E-2</v>
      </c>
      <c r="BH407">
        <f t="shared" ref="BH407" si="5061">SUM(AY401:AY407)/SUM(AX401:AX407)</f>
        <v>3.3052039381153309E-2</v>
      </c>
      <c r="BI407">
        <f t="shared" ref="BI407" si="5062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2990"/>
        <v>1701544</v>
      </c>
      <c r="BR407" s="20">
        <v>300053</v>
      </c>
      <c r="BS407" s="20">
        <v>63322</v>
      </c>
      <c r="BT407" s="21">
        <f t="shared" si="2991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2992"/>
        <v>12515</v>
      </c>
      <c r="BZ407" s="20">
        <v>2166</v>
      </c>
      <c r="CA407" s="20">
        <v>642</v>
      </c>
      <c r="CB407" s="21">
        <f t="shared" si="2993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2994"/>
        <v>7171</v>
      </c>
      <c r="CH407" s="20">
        <v>1172</v>
      </c>
      <c r="CI407" s="20">
        <v>456</v>
      </c>
      <c r="CJ407" s="21">
        <f t="shared" si="2995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2996"/>
        <v>71578</v>
      </c>
      <c r="CP407" s="20">
        <v>14811</v>
      </c>
      <c r="CQ407" s="20">
        <v>849</v>
      </c>
      <c r="CR407" s="21">
        <f t="shared" si="2997"/>
        <v>15660</v>
      </c>
    </row>
    <row r="408" spans="1:96" x14ac:dyDescent="0.35">
      <c r="A408" s="14">
        <f t="shared" si="2761"/>
        <v>44314</v>
      </c>
      <c r="B408" s="9">
        <f t="shared" ref="B408" si="5063">BQ408</f>
        <v>1704202</v>
      </c>
      <c r="C408">
        <f t="shared" ref="C408" si="5064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065">-(J408-J407)+L408</f>
        <v>2</v>
      </c>
      <c r="N408" s="7">
        <f t="shared" ref="N408" si="5066">B408-C408</f>
        <v>1340359</v>
      </c>
      <c r="O408" s="4">
        <f t="shared" ref="O408" si="5067">C408/B408</f>
        <v>0.21349757833871807</v>
      </c>
      <c r="R408">
        <f t="shared" ref="R408" si="5068">C408-C407</f>
        <v>468</v>
      </c>
      <c r="S408">
        <f t="shared" ref="S408" si="5069">N408-N407</f>
        <v>2190</v>
      </c>
      <c r="T408" s="8">
        <f t="shared" ref="T408" si="5070">R408/V408</f>
        <v>0.17607223476297967</v>
      </c>
      <c r="U408" s="8">
        <f t="shared" ref="U408" si="5071">SUM(R402:R408)/SUM(V402:V408)</f>
        <v>0.17111783255035717</v>
      </c>
      <c r="V408">
        <f t="shared" ref="V408" si="5072">B408-B407</f>
        <v>2658</v>
      </c>
      <c r="W408">
        <f t="shared" ref="W408" si="5073">C408-D408-E408</f>
        <v>11937</v>
      </c>
      <c r="X408" s="3">
        <f t="shared" ref="X408" si="5074">F408/W408</f>
        <v>1.5414258188824663E-2</v>
      </c>
      <c r="Y408">
        <f t="shared" ref="Y408" si="5075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076">Z408-AC408-AF408</f>
        <v>46</v>
      </c>
      <c r="AJ408">
        <f t="shared" ref="AJ408" si="5077">AA408-AD408-AG408</f>
        <v>19</v>
      </c>
      <c r="AK408">
        <f t="shared" ref="AK408" si="5078">AB408-AE408-AH408</f>
        <v>338</v>
      </c>
      <c r="AL408">
        <v>1</v>
      </c>
      <c r="AM408">
        <v>1</v>
      </c>
      <c r="AN408">
        <v>13</v>
      </c>
      <c r="AS408">
        <f t="shared" ref="AS408" si="5079">BM408-BM407</f>
        <v>14471</v>
      </c>
      <c r="AT408">
        <f t="shared" ref="AT408" si="5080">BN408-BN407</f>
        <v>516</v>
      </c>
      <c r="AU408">
        <f t="shared" ref="AU408" si="5081">AT408/AS408</f>
        <v>3.565752194043259E-2</v>
      </c>
      <c r="AV408">
        <f t="shared" ref="AV408" si="5082">BU408-BU407</f>
        <v>100</v>
      </c>
      <c r="AW408">
        <f t="shared" ref="AW408" si="5083">BV408-BV407</f>
        <v>3</v>
      </c>
      <c r="AX408">
        <f t="shared" ref="AX408" si="5084">CK408-CK407</f>
        <v>500</v>
      </c>
      <c r="AY408">
        <f t="shared" ref="AY408" si="5085">CL408-CL407</f>
        <v>13</v>
      </c>
      <c r="AZ408">
        <f t="shared" ref="AZ408" si="5086">CC408-CC407</f>
        <v>103</v>
      </c>
      <c r="BA408">
        <f t="shared" ref="BA408" si="5087">CD408-CD407</f>
        <v>0</v>
      </c>
      <c r="BB408">
        <f t="shared" ref="BB408" si="5088">AW408/AV408</f>
        <v>0.03</v>
      </c>
      <c r="BC408">
        <f t="shared" ref="BC408" si="5089">AY408/AX408</f>
        <v>2.5999999999999999E-2</v>
      </c>
      <c r="BD408">
        <f t="shared" si="3692"/>
        <v>0</v>
      </c>
      <c r="BE408">
        <f t="shared" ref="BE408" si="5090">SUM(AT402:AT408)/SUM(AS402:AS408)</f>
        <v>3.6828741906817314E-2</v>
      </c>
      <c r="BF408">
        <f t="shared" ref="BF408" si="5091">SUM(AT395:AT408)/SUM(AS395:AS408)</f>
        <v>3.9259899134897545E-2</v>
      </c>
      <c r="BG408">
        <f t="shared" ref="BG408" si="5092">SUM(AW402:AW408)/SUM(AV402:AV408)</f>
        <v>1.7452006980802792E-2</v>
      </c>
      <c r="BH408">
        <f t="shared" ref="BH408" si="5093">SUM(AY402:AY408)/SUM(AX402:AX408)</f>
        <v>3.2508833922261483E-2</v>
      </c>
      <c r="BI408">
        <f t="shared" ref="BI408" si="5094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2990"/>
        <v>1704202</v>
      </c>
      <c r="BR408" s="20">
        <v>300426</v>
      </c>
      <c r="BS408" s="20">
        <v>63417</v>
      </c>
      <c r="BT408" s="21">
        <f t="shared" si="2991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2992"/>
        <v>12534</v>
      </c>
      <c r="BZ408" s="20">
        <v>2167</v>
      </c>
      <c r="CA408" s="20">
        <v>643</v>
      </c>
      <c r="CB408" s="21">
        <f t="shared" si="2993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2994"/>
        <v>7187</v>
      </c>
      <c r="CH408" s="20">
        <v>1172</v>
      </c>
      <c r="CI408" s="20">
        <v>456</v>
      </c>
      <c r="CJ408" s="21">
        <f t="shared" si="2995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2996"/>
        <v>71672</v>
      </c>
      <c r="CP408" s="20">
        <v>14824</v>
      </c>
      <c r="CQ408" s="20">
        <v>850</v>
      </c>
      <c r="CR408" s="21">
        <f t="shared" si="2997"/>
        <v>15674</v>
      </c>
    </row>
    <row r="409" spans="1:96" x14ac:dyDescent="0.35">
      <c r="A409" s="14">
        <f t="shared" si="2761"/>
        <v>44315</v>
      </c>
      <c r="B409" s="9">
        <f t="shared" ref="B409" si="5095">BQ409</f>
        <v>1707371</v>
      </c>
      <c r="C409">
        <f t="shared" ref="C409" si="5096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097">-(J409-J408)+L409</f>
        <v>8</v>
      </c>
      <c r="N409" s="7">
        <f t="shared" ref="N409" si="5098">B409-C409</f>
        <v>1342968</v>
      </c>
      <c r="O409" s="4">
        <f t="shared" ref="O409" si="5099">C409/B409</f>
        <v>0.2134293015402042</v>
      </c>
      <c r="R409">
        <f t="shared" ref="R409" si="5100">C409-C408</f>
        <v>560</v>
      </c>
      <c r="S409">
        <f t="shared" ref="S409" si="5101">N409-N408</f>
        <v>2609</v>
      </c>
      <c r="T409" s="8">
        <f t="shared" ref="T409" si="5102">R409/V409</f>
        <v>0.17671189649731778</v>
      </c>
      <c r="U409" s="8">
        <f t="shared" ref="U409" si="5103">SUM(R403:R409)/SUM(V403:V409)</f>
        <v>0.17117067227821464</v>
      </c>
      <c r="V409">
        <f t="shared" ref="V409" si="5104">B409-B408</f>
        <v>3169</v>
      </c>
      <c r="W409">
        <f t="shared" ref="W409" si="5105">C409-D409-E409</f>
        <v>11864</v>
      </c>
      <c r="X409" s="3">
        <f t="shared" ref="X409" si="5106">F409/W409</f>
        <v>1.5509103169251517E-2</v>
      </c>
      <c r="Y409">
        <f t="shared" ref="Y409" si="510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108">Z409-AC409-AF409</f>
        <v>46</v>
      </c>
      <c r="AJ409">
        <f t="shared" ref="AJ409" si="5109">AA409-AD409-AG409</f>
        <v>18</v>
      </c>
      <c r="AK409">
        <f t="shared" ref="AK409" si="5110">AB409-AE409-AH409</f>
        <v>342</v>
      </c>
      <c r="AL409">
        <v>1</v>
      </c>
      <c r="AM409">
        <v>1</v>
      </c>
      <c r="AN409">
        <v>13</v>
      </c>
      <c r="AS409">
        <f t="shared" ref="AS409" si="5111">BM409-BM408</f>
        <v>17153</v>
      </c>
      <c r="AT409">
        <f t="shared" ref="AT409" si="5112">BN409-BN408</f>
        <v>618</v>
      </c>
      <c r="AU409">
        <f t="shared" ref="AU409" si="5113">AT409/AS409</f>
        <v>3.6028683029207718E-2</v>
      </c>
      <c r="AV409">
        <f t="shared" ref="AV409" si="5114">BU409-BU408</f>
        <v>104</v>
      </c>
      <c r="AW409">
        <f t="shared" ref="AW409" si="5115">BV409-BV408</f>
        <v>1</v>
      </c>
      <c r="AX409">
        <f t="shared" ref="AX409" si="5116">CK409-CK408</f>
        <v>675</v>
      </c>
      <c r="AY409">
        <f t="shared" ref="AY409" si="5117">CL409-CL408</f>
        <v>24</v>
      </c>
      <c r="AZ409">
        <f t="shared" ref="AZ409" si="5118">CC409-CC408</f>
        <v>67</v>
      </c>
      <c r="BA409">
        <f t="shared" ref="BA409" si="5119">CD409-CD408</f>
        <v>3</v>
      </c>
      <c r="BB409">
        <f t="shared" ref="BB409" si="5120">AW409/AV409</f>
        <v>9.6153846153846159E-3</v>
      </c>
      <c r="BC409">
        <f t="shared" ref="BC409" si="5121">AY409/AX409</f>
        <v>3.5555555555555556E-2</v>
      </c>
      <c r="BD409">
        <f t="shared" si="3692"/>
        <v>4.4776119402985072E-2</v>
      </c>
      <c r="BE409">
        <f t="shared" ref="BE409" si="5122">SUM(AT403:AT409)/SUM(AS403:AS409)</f>
        <v>3.7306084939719493E-2</v>
      </c>
      <c r="BF409">
        <f t="shared" ref="BF409" si="5123">SUM(AT396:AT409)/SUM(AS396:AS409)</f>
        <v>3.8848099916610764E-2</v>
      </c>
      <c r="BG409">
        <f t="shared" ref="BG409" si="5124">SUM(AW403:AW409)/SUM(AV403:AV409)</f>
        <v>2.0869565217391306E-2</v>
      </c>
      <c r="BH409">
        <f t="shared" ref="BH409" si="5125">SUM(AY403:AY409)/SUM(AX403:AX409)</f>
        <v>2.9920212765957448E-2</v>
      </c>
      <c r="BI409">
        <f t="shared" ref="BI409" si="5126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2990"/>
        <v>1707371</v>
      </c>
      <c r="BR409" s="20">
        <v>300851</v>
      </c>
      <c r="BS409" s="20">
        <v>63552</v>
      </c>
      <c r="BT409" s="21">
        <f t="shared" si="2991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2992"/>
        <v>12545</v>
      </c>
      <c r="BZ409" s="20">
        <v>2169</v>
      </c>
      <c r="CA409" s="20">
        <v>643</v>
      </c>
      <c r="CB409" s="21">
        <f t="shared" si="2993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2994"/>
        <v>7202</v>
      </c>
      <c r="CH409" s="20">
        <v>1173</v>
      </c>
      <c r="CI409" s="20">
        <v>456</v>
      </c>
      <c r="CJ409" s="21">
        <f t="shared" si="2995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2996"/>
        <v>71777</v>
      </c>
      <c r="CP409" s="20">
        <v>14837</v>
      </c>
      <c r="CQ409" s="20">
        <v>851</v>
      </c>
      <c r="CR409" s="21">
        <f t="shared" si="2997"/>
        <v>15688</v>
      </c>
    </row>
    <row r="410" spans="1:96" x14ac:dyDescent="0.35">
      <c r="A410" s="14">
        <f t="shared" si="2761"/>
        <v>44316</v>
      </c>
      <c r="B410" s="9">
        <f t="shared" ref="B410" si="5127">BQ410</f>
        <v>1709631</v>
      </c>
      <c r="C410">
        <f t="shared" ref="C410" si="5128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129">-(J410-J409)+L410</f>
        <v>5</v>
      </c>
      <c r="N410" s="7">
        <f t="shared" ref="N410" si="5130">B410-C410</f>
        <v>1344942</v>
      </c>
      <c r="O410" s="4">
        <f t="shared" ref="O410" si="5131">C410/B410</f>
        <v>0.21331445206597213</v>
      </c>
      <c r="R410">
        <f t="shared" ref="R410" si="5132">C410-C409</f>
        <v>286</v>
      </c>
      <c r="S410">
        <f t="shared" ref="S410" si="5133">N410-N409</f>
        <v>1974</v>
      </c>
      <c r="T410" s="8">
        <f t="shared" ref="T410" si="5134">R410/V410</f>
        <v>0.12654867256637167</v>
      </c>
      <c r="U410" s="8">
        <f t="shared" ref="U410" si="5135">SUM(R404:R410)/SUM(V404:V410)</f>
        <v>0.16218186638388124</v>
      </c>
      <c r="V410">
        <f t="shared" ref="V410" si="5136">B410-B409</f>
        <v>2260</v>
      </c>
      <c r="W410">
        <f t="shared" ref="W410" si="5137">C410-D410-E410</f>
        <v>11563</v>
      </c>
      <c r="X410" s="3">
        <f t="shared" ref="X410" si="5138">F410/W410</f>
        <v>1.6518204618178673E-2</v>
      </c>
      <c r="Y410">
        <f t="shared" ref="Y410" si="5139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140">Z410-AC410-AF410</f>
        <v>45</v>
      </c>
      <c r="AJ410">
        <f t="shared" ref="AJ410" si="5141">AA410-AD410-AG410</f>
        <v>19</v>
      </c>
      <c r="AK410">
        <f t="shared" ref="AK410" si="5142">AB410-AE410-AH410</f>
        <v>338</v>
      </c>
      <c r="AL410">
        <v>0</v>
      </c>
      <c r="AM410">
        <v>0</v>
      </c>
      <c r="AN410">
        <v>3</v>
      </c>
      <c r="AS410">
        <f t="shared" ref="AS410" si="5143">BM410-BM409</f>
        <v>8764</v>
      </c>
      <c r="AT410">
        <f t="shared" ref="AT410" si="5144">BN410-BN409</f>
        <v>309</v>
      </c>
      <c r="AU410">
        <f t="shared" ref="AU410" si="5145">AT410/AS410</f>
        <v>3.5257873117298034E-2</v>
      </c>
      <c r="AV410">
        <f t="shared" ref="AV410" si="5146">BU410-BU409</f>
        <v>48</v>
      </c>
      <c r="AW410">
        <f t="shared" ref="AW410" si="5147">BV410-BV409</f>
        <v>0</v>
      </c>
      <c r="AX410">
        <f t="shared" ref="AX410" si="5148">CK410-CK409</f>
        <v>295</v>
      </c>
      <c r="AY410">
        <f t="shared" ref="AY410" si="5149">CL410-CL409</f>
        <v>4</v>
      </c>
      <c r="AZ410">
        <f t="shared" ref="AZ410" si="5150">CC410-CC409</f>
        <v>29</v>
      </c>
      <c r="BA410">
        <f t="shared" ref="BA410" si="5151">CD410-CD409</f>
        <v>2</v>
      </c>
      <c r="BB410">
        <f t="shared" ref="BB410" si="5152">AW410/AV410</f>
        <v>0</v>
      </c>
      <c r="BC410">
        <f t="shared" ref="BC410" si="5153">AY410/AX410</f>
        <v>1.3559322033898305E-2</v>
      </c>
      <c r="BD410">
        <f t="shared" si="3692"/>
        <v>6.8965517241379309E-2</v>
      </c>
      <c r="BE410">
        <f t="shared" ref="BE410" si="5154">SUM(AT404:AT410)/SUM(AS404:AS410)</f>
        <v>3.7144275314361347E-2</v>
      </c>
      <c r="BF410">
        <f t="shared" ref="BF410" si="5155">SUM(AT397:AT410)/SUM(AS397:AS410)</f>
        <v>3.8322318635859144E-2</v>
      </c>
      <c r="BG410">
        <f t="shared" ref="BG410" si="5156">SUM(AW404:AW410)/SUM(AV404:AV410)</f>
        <v>1.7621145374449341E-2</v>
      </c>
      <c r="BH410">
        <f t="shared" ref="BH410" si="5157">SUM(AY404:AY410)/SUM(AX404:AX410)</f>
        <v>2.9022777369581192E-2</v>
      </c>
      <c r="BI410">
        <f t="shared" ref="BI410" si="5158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2990"/>
        <v>1709631</v>
      </c>
      <c r="BR410" s="20">
        <v>301072</v>
      </c>
      <c r="BS410" s="20">
        <v>63617</v>
      </c>
      <c r="BT410" s="21">
        <f t="shared" si="2991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2992"/>
        <v>12556</v>
      </c>
      <c r="BZ410" s="20">
        <v>2170</v>
      </c>
      <c r="CA410" s="20">
        <v>644</v>
      </c>
      <c r="CB410" s="21">
        <f t="shared" si="2993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2994"/>
        <v>7209</v>
      </c>
      <c r="CH410" s="20">
        <v>1175</v>
      </c>
      <c r="CI410" s="20">
        <v>456</v>
      </c>
      <c r="CJ410" s="21">
        <f t="shared" si="2995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2996"/>
        <v>71835</v>
      </c>
      <c r="CP410" s="20">
        <v>14843</v>
      </c>
      <c r="CQ410" s="20">
        <v>851</v>
      </c>
      <c r="CR410" s="21">
        <f t="shared" si="2997"/>
        <v>15694</v>
      </c>
    </row>
    <row r="411" spans="1:96" x14ac:dyDescent="0.35">
      <c r="A411" s="14">
        <f t="shared" si="2761"/>
        <v>44317</v>
      </c>
      <c r="B411" s="9">
        <f t="shared" ref="B411" si="5159">BQ411</f>
        <v>1712154</v>
      </c>
      <c r="C411">
        <f t="shared" ref="C411" si="5160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161">-(J411-J410)+L411</f>
        <v>9</v>
      </c>
      <c r="N411" s="7">
        <f t="shared" ref="N411" si="5162">B411-C411</f>
        <v>1346990</v>
      </c>
      <c r="O411" s="4">
        <f t="shared" ref="O411" si="5163">C411/B411</f>
        <v>0.21327754395924667</v>
      </c>
      <c r="R411">
        <f t="shared" ref="R411" si="5164">C411-C410</f>
        <v>475</v>
      </c>
      <c r="S411">
        <f t="shared" ref="S411" si="5165">N411-N410</f>
        <v>2048</v>
      </c>
      <c r="T411" s="8">
        <f t="shared" ref="T411" si="5166">R411/V411</f>
        <v>0.18826793499801822</v>
      </c>
      <c r="U411" s="8">
        <f t="shared" ref="U411" si="5167">SUM(R405:R411)/SUM(V405:V411)</f>
        <v>0.1645703693896465</v>
      </c>
      <c r="V411">
        <f t="shared" ref="V411" si="5168">B411-B410</f>
        <v>2523</v>
      </c>
      <c r="W411">
        <f t="shared" ref="W411" si="5169">C411-D411-E411</f>
        <v>11501</v>
      </c>
      <c r="X411" s="3">
        <f t="shared" ref="X411" si="5170">F411/W411</f>
        <v>1.6433353621424222E-2</v>
      </c>
      <c r="Y411">
        <f t="shared" ref="Y411" si="5171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172">Z411-AC411-AF411</f>
        <v>47</v>
      </c>
      <c r="AJ411">
        <f t="shared" ref="AJ411" si="5173">AA411-AD411-AG411</f>
        <v>21</v>
      </c>
      <c r="AK411">
        <f t="shared" ref="AK411" si="5174">AB411-AE411-AH411</f>
        <v>341</v>
      </c>
      <c r="AL411">
        <v>0</v>
      </c>
      <c r="AM411">
        <v>0</v>
      </c>
      <c r="AN411">
        <v>3</v>
      </c>
      <c r="AS411">
        <f t="shared" ref="AS411" si="5175">BM411-BM410</f>
        <v>14588</v>
      </c>
      <c r="AT411">
        <f t="shared" ref="AT411" si="5176">BN411-BN410</f>
        <v>510</v>
      </c>
      <c r="AU411">
        <f t="shared" ref="AU411" si="5177">AT411/AS411</f>
        <v>3.496024129421442E-2</v>
      </c>
      <c r="AV411">
        <f t="shared" ref="AV411" si="5178">BU411-BU410</f>
        <v>72</v>
      </c>
      <c r="AW411">
        <f t="shared" ref="AW411" si="5179">BV411-BV410</f>
        <v>6</v>
      </c>
      <c r="AX411">
        <f t="shared" ref="AX411" si="5180">CK411-CK410</f>
        <v>648</v>
      </c>
      <c r="AY411">
        <f t="shared" ref="AY411" si="5181">CL411-CL410</f>
        <v>21</v>
      </c>
      <c r="AZ411">
        <f t="shared" ref="AZ411" si="5182">CC411-CC410</f>
        <v>52</v>
      </c>
      <c r="BA411">
        <f t="shared" ref="BA411" si="5183">CD411-CD410</f>
        <v>1</v>
      </c>
      <c r="BB411">
        <f t="shared" ref="BB411" si="5184">AW411/AV411</f>
        <v>8.3333333333333329E-2</v>
      </c>
      <c r="BC411">
        <f t="shared" ref="BC411" si="5185">AY411/AX411</f>
        <v>3.2407407407407406E-2</v>
      </c>
      <c r="BD411">
        <f t="shared" si="3692"/>
        <v>1.9230769230769232E-2</v>
      </c>
      <c r="BE411">
        <f t="shared" ref="BE411" si="5186">SUM(AT405:AT411)/SUM(AS405:AS411)</f>
        <v>3.6389223964616003E-2</v>
      </c>
      <c r="BF411">
        <f t="shared" ref="BF411" si="5187">SUM(AT398:AT411)/SUM(AS398:AS411)</f>
        <v>3.8313701177929323E-2</v>
      </c>
      <c r="BG411">
        <f t="shared" ref="BG411" si="5188">SUM(AW405:AW411)/SUM(AV405:AV411)</f>
        <v>3.3333333333333333E-2</v>
      </c>
      <c r="BH411">
        <f t="shared" ref="BH411" si="5189">SUM(AY405:AY411)/SUM(AX405:AX411)</f>
        <v>3.1013342949873783E-2</v>
      </c>
      <c r="BI411">
        <f t="shared" ref="BI411" si="519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2990"/>
        <v>1712154</v>
      </c>
      <c r="BR411" s="20">
        <v>301411</v>
      </c>
      <c r="BS411" s="20">
        <v>63753</v>
      </c>
      <c r="BT411" s="21">
        <f t="shared" si="2991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2992"/>
        <v>12569</v>
      </c>
      <c r="BZ411" s="20">
        <v>2172</v>
      </c>
      <c r="CA411" s="20">
        <v>644</v>
      </c>
      <c r="CB411" s="21">
        <f t="shared" si="2993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2994"/>
        <v>7218</v>
      </c>
      <c r="CH411" s="20">
        <v>1176</v>
      </c>
      <c r="CI411" s="20">
        <v>457</v>
      </c>
      <c r="CJ411" s="21">
        <f t="shared" si="2995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2996"/>
        <v>71940</v>
      </c>
      <c r="CP411" s="20">
        <v>14859</v>
      </c>
      <c r="CQ411" s="20">
        <v>855</v>
      </c>
      <c r="CR411" s="21">
        <f t="shared" si="2997"/>
        <v>15714</v>
      </c>
    </row>
    <row r="412" spans="1:96" x14ac:dyDescent="0.35">
      <c r="A412" s="14">
        <f t="shared" si="2761"/>
        <v>44318</v>
      </c>
      <c r="B412" s="9">
        <f t="shared" ref="B412" si="5191">BQ412</f>
        <v>1713817</v>
      </c>
      <c r="C412">
        <f t="shared" ref="C412" si="519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193">-(J412-J411)+L412</f>
        <v>7</v>
      </c>
      <c r="N412" s="7">
        <f t="shared" ref="N412" si="5194">B412-C412</f>
        <v>1348327</v>
      </c>
      <c r="O412" s="4">
        <f t="shared" ref="O412" si="5195">C412/B412</f>
        <v>0.2132608090595437</v>
      </c>
      <c r="R412">
        <f t="shared" ref="R412" si="5196">C412-C411</f>
        <v>326</v>
      </c>
      <c r="S412">
        <f t="shared" ref="S412" si="5197">N412-N411</f>
        <v>1337</v>
      </c>
      <c r="T412" s="8">
        <f t="shared" ref="T412" si="5198">R412/V412</f>
        <v>0.19603126879134095</v>
      </c>
      <c r="U412" s="8">
        <f t="shared" ref="U412" si="5199">SUM(R406:R412)/SUM(V406:V412)</f>
        <v>0.1665719876286057</v>
      </c>
      <c r="V412">
        <f t="shared" ref="V412" si="5200">B412-B411</f>
        <v>1663</v>
      </c>
      <c r="W412">
        <f t="shared" ref="W412" si="5201">C412-D412-E412</f>
        <v>11572</v>
      </c>
      <c r="X412" s="3">
        <f t="shared" ref="X412" si="5202">F412/W412</f>
        <v>1.5468371932250259E-2</v>
      </c>
      <c r="Y412">
        <f t="shared" ref="Y412" si="520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204">Z412-AC412-AF412</f>
        <v>49</v>
      </c>
      <c r="AJ412">
        <f t="shared" ref="AJ412" si="5205">AA412-AD412-AG412</f>
        <v>22</v>
      </c>
      <c r="AK412">
        <f t="shared" ref="AK412" si="5206">AB412-AE412-AH412</f>
        <v>350</v>
      </c>
      <c r="AL412">
        <v>0</v>
      </c>
      <c r="AM412">
        <v>0</v>
      </c>
      <c r="AN412">
        <v>3</v>
      </c>
      <c r="AS412">
        <f t="shared" ref="AS412" si="5207">BM412-BM411</f>
        <v>5784</v>
      </c>
      <c r="AT412">
        <f t="shared" ref="AT412" si="5208">BN412-BN411</f>
        <v>369</v>
      </c>
      <c r="AU412">
        <f t="shared" ref="AU412" si="5209">AT412/AS412</f>
        <v>6.3796680497925307E-2</v>
      </c>
      <c r="AV412">
        <f t="shared" ref="AV412" si="5210">BU412-BU411</f>
        <v>22</v>
      </c>
      <c r="AW412">
        <f t="shared" ref="AW412" si="5211">BV412-BV411</f>
        <v>0</v>
      </c>
      <c r="AX412">
        <f t="shared" ref="AX412" si="5212">CK412-CK411</f>
        <v>0</v>
      </c>
      <c r="AY412">
        <f t="shared" ref="AY412" si="5213">CL412-CL411</f>
        <v>0</v>
      </c>
      <c r="AZ412">
        <f t="shared" ref="AZ412" si="5214">CC412-CC411</f>
        <v>15</v>
      </c>
      <c r="BA412">
        <f t="shared" ref="BA412" si="5215">CD412-CD411</f>
        <v>3</v>
      </c>
      <c r="BB412">
        <f t="shared" ref="BB412" si="5216">AW412/AV412</f>
        <v>0</v>
      </c>
      <c r="BC412" t="e">
        <f t="shared" ref="BC412" si="5217">AY412/AX412</f>
        <v>#DIV/0!</v>
      </c>
      <c r="BD412">
        <f t="shared" si="3692"/>
        <v>0.2</v>
      </c>
      <c r="BE412">
        <f t="shared" ref="BE412" si="5218">SUM(AT406:AT412)/SUM(AS406:AS412)</f>
        <v>3.7832110199756679E-2</v>
      </c>
      <c r="BF412">
        <f t="shared" ref="BF412" si="5219">SUM(AT399:AT412)/SUM(AS399:AS412)</f>
        <v>3.8296301482334823E-2</v>
      </c>
      <c r="BG412">
        <f t="shared" ref="BG412" si="5220">SUM(AW406:AW412)/SUM(AV406:AV412)</f>
        <v>3.2110091743119268E-2</v>
      </c>
      <c r="BH412">
        <f t="shared" ref="BH412" si="5221">SUM(AY406:AY412)/SUM(AX406:AX412)</f>
        <v>2.7320359281437126E-2</v>
      </c>
      <c r="BI412">
        <f t="shared" ref="BI412" si="5222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2990"/>
        <v>1713817</v>
      </c>
      <c r="BR412" s="20">
        <v>301724</v>
      </c>
      <c r="BS412" s="20">
        <v>63766</v>
      </c>
      <c r="BT412" s="21">
        <f t="shared" si="2991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2992"/>
        <v>12577</v>
      </c>
      <c r="BZ412" s="20">
        <v>2174</v>
      </c>
      <c r="CA412" s="20">
        <v>643</v>
      </c>
      <c r="CB412" s="21">
        <f t="shared" si="2993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2994"/>
        <v>7225</v>
      </c>
      <c r="CH412" s="20">
        <v>1178</v>
      </c>
      <c r="CI412" s="20">
        <v>457</v>
      </c>
      <c r="CJ412" s="21">
        <f t="shared" si="2995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79" si="5223">SUM(CM412:CN412)</f>
        <v>71940</v>
      </c>
      <c r="CP412" s="20">
        <v>14859</v>
      </c>
      <c r="CQ412" s="20">
        <v>855</v>
      </c>
      <c r="CR412" s="21">
        <f t="shared" ref="CR412:CR479" si="5224">SUM(CP412:CQ412)</f>
        <v>15714</v>
      </c>
    </row>
    <row r="413" spans="1:96" x14ac:dyDescent="0.35">
      <c r="A413" s="14">
        <f t="shared" si="2761"/>
        <v>44319</v>
      </c>
      <c r="B413" s="9">
        <f t="shared" ref="B413" si="5225">BQ413</f>
        <v>1714601</v>
      </c>
      <c r="C413">
        <f t="shared" ref="C413" si="5226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227">-(J413-J412)+L413</f>
        <v>1</v>
      </c>
      <c r="N413" s="7">
        <f t="shared" ref="N413" si="5228">B413-C413</f>
        <v>1349010</v>
      </c>
      <c r="O413" s="4">
        <f t="shared" ref="O413" si="5229">C413/B413</f>
        <v>0.21322220155009824</v>
      </c>
      <c r="R413">
        <f t="shared" ref="R413" si="5230">C413-C412</f>
        <v>101</v>
      </c>
      <c r="S413">
        <f t="shared" ref="S413" si="5231">N413-N412</f>
        <v>683</v>
      </c>
      <c r="T413" s="8">
        <f t="shared" ref="T413" si="5232">R413/V413</f>
        <v>0.12882653061224489</v>
      </c>
      <c r="U413" s="8">
        <f t="shared" ref="U413" si="5233">SUM(R407:R413)/SUM(V407:V413)</f>
        <v>0.16544817841125514</v>
      </c>
      <c r="V413">
        <f t="shared" ref="V413" si="5234">B413-B412</f>
        <v>784</v>
      </c>
      <c r="W413">
        <f t="shared" ref="W413" si="5235">C413-D413-E413</f>
        <v>11530</v>
      </c>
      <c r="X413" s="3">
        <f t="shared" ref="X413" si="5236">F413/W413</f>
        <v>1.569817866435386E-2</v>
      </c>
      <c r="Y413">
        <f t="shared" ref="Y413" si="5237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238">Z413-AC413-AF413</f>
        <v>48</v>
      </c>
      <c r="AJ413">
        <f t="shared" ref="AJ413" si="5239">AA413-AD413-AG413</f>
        <v>24</v>
      </c>
      <c r="AK413">
        <f t="shared" ref="AK413" si="5240">AB413-AE413-AH413</f>
        <v>354</v>
      </c>
      <c r="AL413">
        <v>0</v>
      </c>
      <c r="AM413">
        <v>0</v>
      </c>
      <c r="AN413">
        <v>3</v>
      </c>
      <c r="AS413">
        <f t="shared" ref="AS413" si="5241">BM413-BM412</f>
        <v>2394</v>
      </c>
      <c r="AT413">
        <f t="shared" ref="AT413" si="5242">BN413-BN412</f>
        <v>126</v>
      </c>
      <c r="AU413">
        <f t="shared" ref="AU413" si="5243">AT413/AS413</f>
        <v>5.2631578947368418E-2</v>
      </c>
      <c r="AV413">
        <f t="shared" ref="AV413" si="5244">BU413-BU412</f>
        <v>2</v>
      </c>
      <c r="AW413">
        <f t="shared" ref="AW413" si="5245">BV413-BV412</f>
        <v>0</v>
      </c>
      <c r="AX413">
        <f t="shared" ref="AX413" si="5246">CK413-CK412</f>
        <v>462</v>
      </c>
      <c r="AY413">
        <f t="shared" ref="AY413" si="5247">CL413-CL412</f>
        <v>20</v>
      </c>
      <c r="AZ413">
        <f t="shared" ref="AZ413" si="5248">CC413-CC412</f>
        <v>8</v>
      </c>
      <c r="BA413">
        <f t="shared" ref="BA413" si="5249">CD413-CD412</f>
        <v>1</v>
      </c>
      <c r="BB413">
        <f t="shared" ref="BB413" si="5250">AW413/AV413</f>
        <v>0</v>
      </c>
      <c r="BC413">
        <f t="shared" ref="BC413" si="5251">AY413/AX413</f>
        <v>4.3290043290043288E-2</v>
      </c>
      <c r="BD413">
        <f t="shared" si="3692"/>
        <v>0.125</v>
      </c>
      <c r="BE413">
        <f t="shared" ref="BE413" si="5252">SUM(AT407:AT413)/SUM(AS407:AS413)</f>
        <v>3.7949881406620603E-2</v>
      </c>
      <c r="BF413">
        <f t="shared" ref="BF413" si="5253">SUM(AT400:AT413)/SUM(AS400:AS413)</f>
        <v>3.8264802369653149E-2</v>
      </c>
      <c r="BG413">
        <f t="shared" ref="BG413" si="5254">SUM(AW407:AW413)/SUM(AV407:AV413)</f>
        <v>3.248259860788863E-2</v>
      </c>
      <c r="BH413">
        <f t="shared" ref="BH413" si="5255">SUM(AY407:AY413)/SUM(AX407:AX413)</f>
        <v>3.2055518836748183E-2</v>
      </c>
      <c r="BI413">
        <f t="shared" ref="BI413" si="5256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2990"/>
        <v>1714601</v>
      </c>
      <c r="BR413" s="20">
        <v>301809</v>
      </c>
      <c r="BS413" s="20">
        <v>63782</v>
      </c>
      <c r="BT413" s="21">
        <f t="shared" si="2991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2992"/>
        <v>12575</v>
      </c>
      <c r="BZ413" s="20">
        <v>2176</v>
      </c>
      <c r="CA413" s="20">
        <v>643</v>
      </c>
      <c r="CB413" s="21">
        <f t="shared" si="2993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2994"/>
        <v>7224</v>
      </c>
      <c r="CH413" s="20">
        <v>1178</v>
      </c>
      <c r="CI413" s="20">
        <v>457</v>
      </c>
      <c r="CJ413" s="21">
        <f t="shared" si="2995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223"/>
        <v>72023</v>
      </c>
      <c r="CP413" s="20">
        <v>14873</v>
      </c>
      <c r="CQ413" s="20">
        <v>855</v>
      </c>
      <c r="CR413" s="21">
        <f t="shared" si="5224"/>
        <v>15728</v>
      </c>
    </row>
    <row r="414" spans="1:96" x14ac:dyDescent="0.35">
      <c r="A414" s="14">
        <f t="shared" si="2761"/>
        <v>44320</v>
      </c>
      <c r="B414" s="9">
        <f t="shared" ref="B414" si="5257">BQ414</f>
        <v>1717165</v>
      </c>
      <c r="C414">
        <f t="shared" ref="C414" si="5258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259">-(J414-J413)+L414</f>
        <v>4</v>
      </c>
      <c r="N414" s="7">
        <f t="shared" ref="N414" si="5260">B414-C414</f>
        <v>1351172</v>
      </c>
      <c r="O414" s="4">
        <f t="shared" ref="O414" si="5261">C414/B414</f>
        <v>0.21313793374544671</v>
      </c>
      <c r="R414">
        <f t="shared" ref="R414" si="5262">C414-C413</f>
        <v>402</v>
      </c>
      <c r="S414">
        <f t="shared" ref="S414" si="5263">N414-N413</f>
        <v>2162</v>
      </c>
      <c r="T414" s="8">
        <f t="shared" ref="T414" si="5264">R414/V414</f>
        <v>0.15678627145085802</v>
      </c>
      <c r="U414" s="8">
        <f t="shared" ref="U414" si="5265">SUM(R408:R414)/SUM(V408:V414)</f>
        <v>0.16759490429549964</v>
      </c>
      <c r="V414">
        <f t="shared" ref="V414" si="5266">B414-B413</f>
        <v>2564</v>
      </c>
      <c r="W414">
        <f t="shared" ref="W414" si="5267">C414-D414-E414</f>
        <v>11026</v>
      </c>
      <c r="X414" s="3">
        <f t="shared" ref="X414" si="5268">F414/W414</f>
        <v>1.7685470705604934E-2</v>
      </c>
      <c r="Y414">
        <f t="shared" ref="Y414" si="5269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270">Z414-AC414-AF414</f>
        <v>45</v>
      </c>
      <c r="AJ414">
        <f t="shared" ref="AJ414" si="5271">AA414-AD414-AG414</f>
        <v>22</v>
      </c>
      <c r="AK414">
        <f t="shared" ref="AK414" si="5272">AB414-AE414-AH414</f>
        <v>329</v>
      </c>
      <c r="AL414">
        <v>0</v>
      </c>
      <c r="AM414">
        <v>0</v>
      </c>
      <c r="AN414">
        <v>2</v>
      </c>
      <c r="AS414">
        <f t="shared" ref="AS414" si="5273">BM414-BM413</f>
        <v>13812</v>
      </c>
      <c r="AT414">
        <f t="shared" ref="AT414" si="5274">BN414-BN413</f>
        <v>423</v>
      </c>
      <c r="AU414">
        <f t="shared" ref="AU414" si="5275">AT414/AS414</f>
        <v>3.0625543006081668E-2</v>
      </c>
      <c r="AV414">
        <f t="shared" ref="AV414" si="5276">BU414-BU413</f>
        <v>100</v>
      </c>
      <c r="AW414">
        <f t="shared" ref="AW414" si="5277">BV414-BV413</f>
        <v>4</v>
      </c>
      <c r="AX414">
        <f t="shared" ref="AX414" si="5278">CK414-CK413</f>
        <v>842</v>
      </c>
      <c r="AY414">
        <f t="shared" ref="AY414" si="5279">CL414-CL413</f>
        <v>9</v>
      </c>
      <c r="AZ414">
        <f t="shared" ref="AZ414" si="5280">CC414-CC413</f>
        <v>73</v>
      </c>
      <c r="BA414">
        <f t="shared" ref="BA414" si="5281">CD414-CD413</f>
        <v>-1</v>
      </c>
      <c r="BB414">
        <f t="shared" ref="BB414" si="5282">AW414/AV414</f>
        <v>0.04</v>
      </c>
      <c r="BC414">
        <f t="shared" ref="BC414" si="5283">AY414/AX414</f>
        <v>1.0688836104513063E-2</v>
      </c>
      <c r="BD414">
        <f t="shared" si="3692"/>
        <v>-1.3698630136986301E-2</v>
      </c>
      <c r="BE414">
        <f t="shared" ref="BE414" si="5284">SUM(AT408:AT414)/SUM(AS408:AS414)</f>
        <v>3.7302185380557649E-2</v>
      </c>
      <c r="BF414">
        <f t="shared" ref="BF414" si="5285">SUM(AT401:AT414)/SUM(AS401:AS414)</f>
        <v>3.793444200288653E-2</v>
      </c>
      <c r="BG414">
        <f t="shared" ref="BG414" si="5286">SUM(AW408:AW414)/SUM(AV408:AV414)</f>
        <v>3.125E-2</v>
      </c>
      <c r="BH414">
        <f t="shared" ref="BH414" si="5287">SUM(AY408:AY414)/SUM(AX408:AX414)</f>
        <v>2.6592635885447108E-2</v>
      </c>
      <c r="BI414">
        <f t="shared" ref="BI414" si="5288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2990"/>
        <v>1717165</v>
      </c>
      <c r="BR414" s="20">
        <v>302090</v>
      </c>
      <c r="BS414" s="20">
        <v>63903</v>
      </c>
      <c r="BT414" s="21">
        <f t="shared" si="2991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2992"/>
        <v>12597</v>
      </c>
      <c r="BZ414" s="20">
        <v>2177</v>
      </c>
      <c r="CA414" s="20">
        <v>645</v>
      </c>
      <c r="CB414" s="21">
        <f t="shared" si="2993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2994"/>
        <v>7239</v>
      </c>
      <c r="CH414" s="20">
        <v>1179</v>
      </c>
      <c r="CI414" s="20">
        <v>457</v>
      </c>
      <c r="CJ414" s="21">
        <f t="shared" si="2995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223"/>
        <v>72115</v>
      </c>
      <c r="CP414" s="20">
        <v>14877</v>
      </c>
      <c r="CQ414" s="20">
        <v>856</v>
      </c>
      <c r="CR414" s="21">
        <f t="shared" si="5224"/>
        <v>15733</v>
      </c>
    </row>
    <row r="415" spans="1:96" x14ac:dyDescent="0.35">
      <c r="A415" s="14">
        <f t="shared" si="2761"/>
        <v>44321</v>
      </c>
      <c r="B415" s="9">
        <f t="shared" ref="B415" si="5289">BQ415</f>
        <v>1717914</v>
      </c>
      <c r="C415">
        <f t="shared" ref="C415" si="5290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291">-(J415-J414)+L415</f>
        <v>12</v>
      </c>
      <c r="N415" s="7">
        <f t="shared" ref="N415" si="5292">B415-C415</f>
        <v>1351783</v>
      </c>
      <c r="O415" s="4">
        <f t="shared" ref="O415" si="5293">C415/B415</f>
        <v>0.21312533689113658</v>
      </c>
      <c r="R415">
        <f t="shared" ref="R415" si="5294">C415-C414</f>
        <v>138</v>
      </c>
      <c r="S415">
        <f t="shared" ref="S415" si="5295">N415-N414</f>
        <v>611</v>
      </c>
      <c r="T415" s="8">
        <f t="shared" ref="T415" si="5296">R415/V415</f>
        <v>0.18424566088117489</v>
      </c>
      <c r="U415" s="8">
        <f t="shared" ref="U415" si="5297">SUM(R409:R415)/SUM(V409:V415)</f>
        <v>0.16686114352392065</v>
      </c>
      <c r="V415">
        <f t="shared" ref="V415" si="5298">B415-B414</f>
        <v>749</v>
      </c>
      <c r="W415">
        <f t="shared" ref="W415" si="5299">C415-D415-E415</f>
        <v>11158</v>
      </c>
      <c r="X415" s="3">
        <f t="shared" ref="X415" si="5300">F415/W415</f>
        <v>1.7207384835992115E-2</v>
      </c>
      <c r="Y415">
        <f t="shared" ref="Y415" si="5301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302">Z415-AC415-AF415</f>
        <v>48</v>
      </c>
      <c r="AJ415">
        <f t="shared" ref="AJ415" si="5303">AA415-AD415-AG415</f>
        <v>23</v>
      </c>
      <c r="AK415">
        <f t="shared" ref="AK415" si="5304">AB415-AE415-AH415</f>
        <v>335</v>
      </c>
      <c r="AL415">
        <v>0</v>
      </c>
      <c r="AM415">
        <v>0</v>
      </c>
      <c r="AN415">
        <v>3</v>
      </c>
      <c r="AS415">
        <f t="shared" ref="AS415" si="5305">BM415-BM414</f>
        <v>2252</v>
      </c>
      <c r="AT415">
        <f t="shared" ref="AT415" si="5306">BN415-BN414</f>
        <v>172</v>
      </c>
      <c r="AU415">
        <f t="shared" ref="AU415" si="5307">AT415/AS415</f>
        <v>7.6376554174067496E-2</v>
      </c>
      <c r="AV415">
        <f t="shared" ref="AV415" si="5308">BU415-BU414</f>
        <v>20</v>
      </c>
      <c r="AW415">
        <f t="shared" ref="AW415" si="5309">BV415-BV414</f>
        <v>-1</v>
      </c>
      <c r="AX415">
        <f t="shared" ref="AX415" si="5310">CK415-CK414</f>
        <v>96</v>
      </c>
      <c r="AY415">
        <f t="shared" ref="AY415" si="5311">CL415-CL414</f>
        <v>-6</v>
      </c>
      <c r="AZ415">
        <f t="shared" ref="AZ415" si="5312">CC415-CC414</f>
        <v>24</v>
      </c>
      <c r="BA415">
        <f t="shared" ref="BA415" si="5313">CD415-CD414</f>
        <v>4</v>
      </c>
      <c r="BB415">
        <f t="shared" ref="BB415" si="5314">AW415/AV415</f>
        <v>-0.05</v>
      </c>
      <c r="BC415">
        <f t="shared" ref="BC415" si="5315">AY415/AX415</f>
        <v>-6.25E-2</v>
      </c>
      <c r="BD415">
        <f t="shared" si="3692"/>
        <v>0.16666666666666666</v>
      </c>
      <c r="BE415">
        <f t="shared" ref="BE415" si="5316">SUM(AT409:AT415)/SUM(AS409:AS415)</f>
        <v>3.9028835312833028E-2</v>
      </c>
      <c r="BF415">
        <f t="shared" ref="BF415" si="5317">SUM(AT402:AT415)/SUM(AS402:AS415)</f>
        <v>3.7821303399597259E-2</v>
      </c>
      <c r="BG415">
        <f t="shared" ref="BG415" si="5318">SUM(AW409:AW415)/SUM(AV409:AV415)</f>
        <v>2.717391304347826E-2</v>
      </c>
      <c r="BH415">
        <f t="shared" ref="BH415" si="5319">SUM(AY409:AY415)/SUM(AX409:AX415)</f>
        <v>2.3856858846918488E-2</v>
      </c>
      <c r="BI415">
        <f t="shared" ref="BI415" si="5320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2990"/>
        <v>1717914</v>
      </c>
      <c r="BR415" s="20">
        <v>302128</v>
      </c>
      <c r="BS415" s="20">
        <v>64003</v>
      </c>
      <c r="BT415" s="21">
        <f t="shared" si="2991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2992"/>
        <v>12611</v>
      </c>
      <c r="BZ415" s="20">
        <v>2177</v>
      </c>
      <c r="CA415" s="20">
        <v>646</v>
      </c>
      <c r="CB415" s="21">
        <f t="shared" si="2993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2994"/>
        <v>7249</v>
      </c>
      <c r="CH415" s="20">
        <v>1179</v>
      </c>
      <c r="CI415" s="20">
        <v>458</v>
      </c>
      <c r="CJ415" s="21">
        <f t="shared" si="2995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223"/>
        <v>72123</v>
      </c>
      <c r="CP415" s="20">
        <v>14877</v>
      </c>
      <c r="CQ415" s="20">
        <v>857</v>
      </c>
      <c r="CR415" s="21">
        <f t="shared" si="5224"/>
        <v>15734</v>
      </c>
    </row>
    <row r="416" spans="1:96" x14ac:dyDescent="0.35">
      <c r="A416" s="14">
        <f t="shared" si="2761"/>
        <v>44322</v>
      </c>
      <c r="B416" s="9">
        <f t="shared" ref="B416" si="5321">BQ416</f>
        <v>1721714</v>
      </c>
      <c r="C416">
        <f t="shared" ref="C416" si="5322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323">-(J416-J415)+L416</f>
        <v>13</v>
      </c>
      <c r="N416" s="7">
        <f t="shared" ref="N416" si="5324">B416-C416</f>
        <v>1354993</v>
      </c>
      <c r="O416" s="4">
        <f t="shared" ref="O416" si="5325">C416/B416</f>
        <v>0.21299762910680867</v>
      </c>
      <c r="R416">
        <f t="shared" ref="R416" si="5326">C416-C415</f>
        <v>590</v>
      </c>
      <c r="S416">
        <f t="shared" ref="S416" si="5327">N416-N415</f>
        <v>3210</v>
      </c>
      <c r="T416" s="8">
        <f t="shared" ref="T416" si="5328">R416/V416</f>
        <v>0.15526315789473685</v>
      </c>
      <c r="U416" s="8">
        <f t="shared" ref="U416" si="5329">SUM(R410:R416)/SUM(V410:V416)</f>
        <v>0.16161193613609426</v>
      </c>
      <c r="V416">
        <f t="shared" ref="V416" si="5330">B416-B415</f>
        <v>3800</v>
      </c>
      <c r="W416">
        <f t="shared" ref="W416" si="5331">C416-D416-E416</f>
        <v>10518</v>
      </c>
      <c r="X416" s="3">
        <f t="shared" ref="X416" si="5332">F416/W416</f>
        <v>1.787412055523864E-2</v>
      </c>
      <c r="Y416">
        <f t="shared" ref="Y416" si="533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334">Z416-AC416-AF416</f>
        <v>45</v>
      </c>
      <c r="AJ416">
        <f t="shared" ref="AJ416" si="5335">AA416-AD416-AG416</f>
        <v>24</v>
      </c>
      <c r="AK416">
        <f t="shared" ref="AK416" si="5336">AB416-AE416-AH416</f>
        <v>287</v>
      </c>
      <c r="AL416">
        <v>2</v>
      </c>
      <c r="AM416">
        <v>2</v>
      </c>
      <c r="AN416">
        <v>8</v>
      </c>
      <c r="AS416">
        <f t="shared" ref="AS416" si="5337">BM416-BM415</f>
        <v>19712</v>
      </c>
      <c r="AT416">
        <f t="shared" ref="AT416" si="5338">BN416-BN415</f>
        <v>642</v>
      </c>
      <c r="AU416">
        <f t="shared" ref="AU416" si="5339">AT416/AS416</f>
        <v>3.2568993506493504E-2</v>
      </c>
      <c r="AV416">
        <f t="shared" ref="AV416" si="5340">BU416-BU415</f>
        <v>123</v>
      </c>
      <c r="AW416">
        <f t="shared" ref="AW416" si="5341">BV416-BV415</f>
        <v>3</v>
      </c>
      <c r="AX416">
        <f t="shared" ref="AX416" si="5342">CK416-CK415</f>
        <v>896</v>
      </c>
      <c r="AY416">
        <f t="shared" ref="AY416" si="5343">CL416-CL415</f>
        <v>29</v>
      </c>
      <c r="AZ416">
        <f t="shared" ref="AZ416" si="5344">CC416-CC415</f>
        <v>78</v>
      </c>
      <c r="BA416">
        <f t="shared" ref="BA416" si="5345">CD416-CD415</f>
        <v>2</v>
      </c>
      <c r="BB416">
        <f t="shared" ref="BB416" si="5346">AW416/AV416</f>
        <v>2.4390243902439025E-2</v>
      </c>
      <c r="BC416">
        <f t="shared" ref="BC416" si="5347">AY416/AX416</f>
        <v>3.2366071428571432E-2</v>
      </c>
      <c r="BD416">
        <f t="shared" si="3692"/>
        <v>2.564102564102564E-2</v>
      </c>
      <c r="BE416">
        <f t="shared" ref="BE416" si="5348">SUM(AT410:AT416)/SUM(AS410:AS416)</f>
        <v>3.7901524381184444E-2</v>
      </c>
      <c r="BF416">
        <f t="shared" ref="BF416" si="5349">SUM(AT403:AT416)/SUM(AS403:AS416)</f>
        <v>3.7558596703462878E-2</v>
      </c>
      <c r="BG416">
        <f t="shared" ref="BG416" si="5350">SUM(AW410:AW416)/SUM(AV410:AV416)</f>
        <v>3.1007751937984496E-2</v>
      </c>
      <c r="BH416">
        <f t="shared" ref="BH416" si="5351">SUM(AY410:AY416)/SUM(AX410:AX416)</f>
        <v>2.3772769373263353E-2</v>
      </c>
      <c r="BI416">
        <f t="shared" ref="BI416" si="5352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2990"/>
        <v>1721714</v>
      </c>
      <c r="BR416" s="20">
        <v>302608</v>
      </c>
      <c r="BS416" s="20">
        <v>64113</v>
      </c>
      <c r="BT416" s="21">
        <f t="shared" si="2991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2992"/>
        <v>12632</v>
      </c>
      <c r="BZ416" s="20">
        <v>2180</v>
      </c>
      <c r="CA416" s="20">
        <v>647</v>
      </c>
      <c r="CB416" s="21">
        <f t="shared" si="2993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2994"/>
        <v>7265</v>
      </c>
      <c r="CH416" s="20">
        <v>1181</v>
      </c>
      <c r="CI416" s="20">
        <v>458</v>
      </c>
      <c r="CJ416" s="21">
        <f t="shared" si="2995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223"/>
        <v>72248</v>
      </c>
      <c r="CP416" s="20">
        <v>14894</v>
      </c>
      <c r="CQ416" s="20">
        <v>857</v>
      </c>
      <c r="CR416" s="21">
        <f t="shared" si="5224"/>
        <v>15751</v>
      </c>
    </row>
    <row r="417" spans="1:96" x14ac:dyDescent="0.35">
      <c r="A417" s="14">
        <f t="shared" si="2761"/>
        <v>44323</v>
      </c>
      <c r="B417" s="9">
        <f t="shared" ref="B417" si="5353">BQ417</f>
        <v>1724185</v>
      </c>
      <c r="C417">
        <f t="shared" ref="C417" si="5354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355">-(J417-J416)+L417</f>
        <v>5</v>
      </c>
      <c r="N417" s="7">
        <f t="shared" ref="N417" si="5356">B417-C417</f>
        <v>1357016</v>
      </c>
      <c r="O417" s="4">
        <f t="shared" ref="O417" si="5357">C417/B417</f>
        <v>0.21295220640476514</v>
      </c>
      <c r="R417">
        <f t="shared" ref="R417" si="5358">C417-C416</f>
        <v>448</v>
      </c>
      <c r="S417">
        <f t="shared" ref="S417" si="5359">N417-N416</f>
        <v>2023</v>
      </c>
      <c r="T417" s="8">
        <f t="shared" ref="T417" si="5360">R417/V417</f>
        <v>0.18130311614730879</v>
      </c>
      <c r="U417" s="8">
        <f t="shared" ref="U417" si="5361">SUM(R411:R417)/SUM(V411:V417)</f>
        <v>0.17039989006458706</v>
      </c>
      <c r="V417">
        <f t="shared" ref="V417" si="5362">B417-B416</f>
        <v>2471</v>
      </c>
      <c r="W417">
        <f t="shared" ref="W417" si="5363">C417-D417-E417</f>
        <v>10407</v>
      </c>
      <c r="X417" s="3">
        <f t="shared" ref="X417" si="5364">F417/W417</f>
        <v>1.8160853271836263E-2</v>
      </c>
      <c r="Y417">
        <f t="shared" ref="Y417" si="5365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366">Z417-AC417-AF417</f>
        <v>49</v>
      </c>
      <c r="AJ417">
        <f t="shared" ref="AJ417" si="5367">AA417-AD417-AG417</f>
        <v>27</v>
      </c>
      <c r="AK417">
        <f t="shared" ref="AK417" si="5368">AB417-AE417-AH417</f>
        <v>295</v>
      </c>
      <c r="AL417">
        <v>2</v>
      </c>
      <c r="AM417">
        <v>2</v>
      </c>
      <c r="AN417">
        <v>9</v>
      </c>
      <c r="AS417">
        <f t="shared" ref="AS417" si="5369">BM417-BM416</f>
        <v>12312</v>
      </c>
      <c r="AT417">
        <f t="shared" ref="AT417" si="5370">BN417-BN416</f>
        <v>479</v>
      </c>
      <c r="AU417">
        <f t="shared" ref="AU417" si="5371">AT417/AS417</f>
        <v>3.8905133203378815E-2</v>
      </c>
      <c r="AV417">
        <f t="shared" ref="AV417" si="5372">BU417-BU416</f>
        <v>113</v>
      </c>
      <c r="AW417">
        <f t="shared" ref="AW417" si="5373">BV417-BV416</f>
        <v>5</v>
      </c>
      <c r="AX417">
        <f t="shared" ref="AX417" si="5374">CK417-CK416</f>
        <v>520</v>
      </c>
      <c r="AY417">
        <f t="shared" ref="AY417" si="5375">CL417-CL416</f>
        <v>9</v>
      </c>
      <c r="AZ417">
        <f t="shared" ref="AZ417" si="5376">CC417-CC416</f>
        <v>38</v>
      </c>
      <c r="BA417">
        <f t="shared" ref="BA417" si="5377">CD417-CD416</f>
        <v>3</v>
      </c>
      <c r="BB417">
        <f t="shared" ref="BB417" si="5378">AW417/AV417</f>
        <v>4.4247787610619468E-2</v>
      </c>
      <c r="BC417">
        <f t="shared" ref="BC417" si="5379">AY417/AX417</f>
        <v>1.7307692307692309E-2</v>
      </c>
      <c r="BD417">
        <f t="shared" si="3692"/>
        <v>7.8947368421052627E-2</v>
      </c>
      <c r="BE417">
        <f t="shared" ref="BE417" si="5380">SUM(AT411:AT417)/SUM(AS411:AS417)</f>
        <v>3.8402913032432894E-2</v>
      </c>
      <c r="BF417">
        <f t="shared" ref="BF417" si="5381">SUM(AT404:AT417)/SUM(AS404:AS417)</f>
        <v>3.7766246809222914E-2</v>
      </c>
      <c r="BG417">
        <f t="shared" ref="BG417" si="5382">SUM(AW411:AW417)/SUM(AV411:AV417)</f>
        <v>3.7610619469026552E-2</v>
      </c>
      <c r="BH417">
        <f t="shared" ref="BH417" si="5383">SUM(AY411:AY417)/SUM(AX411:AX417)</f>
        <v>2.3672055427251731E-2</v>
      </c>
      <c r="BI417">
        <f t="shared" ref="BI417" si="5384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2990"/>
        <v>1724185</v>
      </c>
      <c r="BR417" s="20">
        <v>302961</v>
      </c>
      <c r="BS417" s="20">
        <v>64208</v>
      </c>
      <c r="BT417" s="21">
        <f t="shared" si="2991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2992"/>
        <v>12644</v>
      </c>
      <c r="BZ417" s="20">
        <v>2183</v>
      </c>
      <c r="CA417" s="20">
        <v>647</v>
      </c>
      <c r="CB417" s="21">
        <f t="shared" si="2993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2994"/>
        <v>7277</v>
      </c>
      <c r="CH417" s="20">
        <v>1185</v>
      </c>
      <c r="CI417" s="20">
        <v>458</v>
      </c>
      <c r="CJ417" s="21">
        <f t="shared" si="2995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223"/>
        <v>72359</v>
      </c>
      <c r="CP417" s="20">
        <v>14902</v>
      </c>
      <c r="CQ417" s="20">
        <v>858</v>
      </c>
      <c r="CR417" s="21">
        <f t="shared" si="5224"/>
        <v>15760</v>
      </c>
    </row>
    <row r="418" spans="1:96" x14ac:dyDescent="0.35">
      <c r="A418" s="14">
        <f t="shared" si="2761"/>
        <v>44324</v>
      </c>
      <c r="B418" s="9">
        <f t="shared" ref="B418" si="5385">BQ418</f>
        <v>1726625</v>
      </c>
      <c r="C418">
        <f t="shared" ref="C418" si="5386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387">-(J418-J417)+L418</f>
        <v>9</v>
      </c>
      <c r="N418" s="7">
        <f t="shared" ref="N418" si="5388">B418-C418</f>
        <v>1359085</v>
      </c>
      <c r="O418" s="4">
        <f t="shared" ref="O418" si="5389">C418/B418</f>
        <v>0.21286614059219575</v>
      </c>
      <c r="R418">
        <f t="shared" ref="R418" si="5390">C418-C417</f>
        <v>371</v>
      </c>
      <c r="S418">
        <f t="shared" ref="S418" si="5391">N418-N417</f>
        <v>2069</v>
      </c>
      <c r="T418" s="8">
        <f t="shared" ref="T418" si="5392">R418/V418</f>
        <v>0.15204918032786885</v>
      </c>
      <c r="U418" s="8">
        <f t="shared" ref="U418" si="5393">SUM(R412:R418)/SUM(V412:V418)</f>
        <v>0.16419044986524775</v>
      </c>
      <c r="V418">
        <f t="shared" ref="V418" si="5394">B418-B417</f>
        <v>2440</v>
      </c>
      <c r="W418">
        <f t="shared" ref="W418" si="5395">C418-D418-E418</f>
        <v>10216</v>
      </c>
      <c r="X418" s="3">
        <f t="shared" ref="X418" si="5396">F418/W418</f>
        <v>1.7227877838684416E-2</v>
      </c>
      <c r="Y418">
        <f t="shared" ref="Y418" si="5397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398">Z418-AC418-AF418</f>
        <v>51</v>
      </c>
      <c r="AJ418">
        <f t="shared" ref="AJ418" si="5399">AA418-AD418-AG418</f>
        <v>27</v>
      </c>
      <c r="AK418">
        <f t="shared" ref="AK418" si="5400">AB418-AE418-AH418</f>
        <v>284</v>
      </c>
      <c r="AL418">
        <v>2</v>
      </c>
      <c r="AM418">
        <v>2</v>
      </c>
      <c r="AN418">
        <v>10</v>
      </c>
      <c r="AS418">
        <f t="shared" ref="AS418" si="5401">BM418-BM417</f>
        <v>13637</v>
      </c>
      <c r="AT418">
        <f t="shared" ref="AT418" si="5402">BN418-BN417</f>
        <v>412</v>
      </c>
      <c r="AU418">
        <f t="shared" ref="AU418" si="5403">AT418/AS418</f>
        <v>3.0211923443572632E-2</v>
      </c>
      <c r="AV418">
        <f t="shared" ref="AV418" si="5404">BU418-BU417</f>
        <v>91</v>
      </c>
      <c r="AW418">
        <f t="shared" ref="AW418" si="5405">BV418-BV417</f>
        <v>2</v>
      </c>
      <c r="AX418">
        <f t="shared" ref="AX418" si="5406">CK418-CK417</f>
        <v>553</v>
      </c>
      <c r="AY418">
        <f t="shared" ref="AY418" si="5407">CL418-CL417</f>
        <v>11</v>
      </c>
      <c r="AZ418">
        <f t="shared" ref="AZ418" si="5408">CC418-CC417</f>
        <v>56</v>
      </c>
      <c r="BA418">
        <f t="shared" ref="BA418" si="5409">CD418-CD417</f>
        <v>1</v>
      </c>
      <c r="BB418">
        <f t="shared" ref="BB418" si="5410">AW418/AV418</f>
        <v>2.197802197802198E-2</v>
      </c>
      <c r="BC418">
        <f t="shared" ref="BC418" si="5411">AY418/AX418</f>
        <v>1.9891500904159132E-2</v>
      </c>
      <c r="BD418">
        <f t="shared" si="3692"/>
        <v>1.7857142857142856E-2</v>
      </c>
      <c r="BE418">
        <f t="shared" ref="BE418" si="5412">SUM(AT412:AT418)/SUM(AS412:AS418)</f>
        <v>3.7523425317940576E-2</v>
      </c>
      <c r="BF418">
        <f t="shared" ref="BF418" si="5413">SUM(AT405:AT418)/SUM(AS405:AS418)</f>
        <v>3.6937853341913879E-2</v>
      </c>
      <c r="BG418">
        <f t="shared" ref="BG418" si="5414">SUM(AW412:AW418)/SUM(AV412:AV418)</f>
        <v>2.7600849256900213E-2</v>
      </c>
      <c r="BH418">
        <f t="shared" ref="BH418" si="5415">SUM(AY412:AY418)/SUM(AX412:AX418)</f>
        <v>2.1371326803205699E-2</v>
      </c>
      <c r="BI418">
        <f t="shared" ref="BI418" si="5416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2990"/>
        <v>1726625</v>
      </c>
      <c r="BR418" s="20">
        <v>303258</v>
      </c>
      <c r="BS418" s="20">
        <v>64282</v>
      </c>
      <c r="BT418" s="21">
        <f t="shared" si="2991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2992"/>
        <v>12659</v>
      </c>
      <c r="BZ418" s="20">
        <v>2185</v>
      </c>
      <c r="CA418" s="20">
        <v>647</v>
      </c>
      <c r="CB418" s="21">
        <f t="shared" si="2993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2994"/>
        <v>7281</v>
      </c>
      <c r="CH418" s="20">
        <v>1187</v>
      </c>
      <c r="CI418" s="20">
        <v>458</v>
      </c>
      <c r="CJ418" s="21">
        <f t="shared" si="2995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223"/>
        <v>72468</v>
      </c>
      <c r="CP418" s="20">
        <v>14912</v>
      </c>
      <c r="CQ418" s="20">
        <v>859</v>
      </c>
      <c r="CR418" s="21">
        <f t="shared" si="5224"/>
        <v>15771</v>
      </c>
    </row>
    <row r="419" spans="1:96" x14ac:dyDescent="0.35">
      <c r="A419" s="14">
        <f t="shared" si="2761"/>
        <v>44325</v>
      </c>
      <c r="B419" s="9">
        <f t="shared" ref="B419" si="5417">BQ419</f>
        <v>1727827</v>
      </c>
      <c r="C419">
        <f t="shared" ref="C419" si="5418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419">-(J419-J418)+L419</f>
        <v>8</v>
      </c>
      <c r="N419" s="7">
        <f t="shared" ref="N419" si="5420">B419-C419</f>
        <v>1360132</v>
      </c>
      <c r="O419" s="4">
        <f t="shared" ref="O419" si="5421">C419/B419</f>
        <v>0.21280776374023558</v>
      </c>
      <c r="R419">
        <f t="shared" ref="R419" si="5422">C419-C418</f>
        <v>155</v>
      </c>
      <c r="S419">
        <f t="shared" ref="S419" si="5423">N419-N418</f>
        <v>1047</v>
      </c>
      <c r="T419" s="8">
        <f t="shared" ref="T419" si="5424">R419/V419</f>
        <v>0.12895174708818635</v>
      </c>
      <c r="U419" s="8">
        <f t="shared" ref="U419" si="5425">SUM(R413:R419)/SUM(V413:V419)</f>
        <v>0.15738758029978586</v>
      </c>
      <c r="V419">
        <f t="shared" ref="V419" si="5426">B419-B418</f>
        <v>1202</v>
      </c>
      <c r="W419">
        <f t="shared" ref="W419" si="5427">C419-D419-E419</f>
        <v>10119</v>
      </c>
      <c r="X419" s="3">
        <f t="shared" ref="X419" si="5428">F419/W419</f>
        <v>1.6800079059195571E-2</v>
      </c>
      <c r="Y419">
        <f t="shared" ref="Y419" si="5429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430">Z419-AC419-AF419</f>
        <v>51</v>
      </c>
      <c r="AJ419">
        <f t="shared" ref="AJ419" si="5431">AA419-AD419-AG419</f>
        <v>28</v>
      </c>
      <c r="AK419">
        <f t="shared" ref="AK419" si="5432">AB419-AE419-AH419</f>
        <v>289</v>
      </c>
      <c r="AL419">
        <v>2</v>
      </c>
      <c r="AM419">
        <v>2</v>
      </c>
      <c r="AN419">
        <v>10</v>
      </c>
      <c r="AS419">
        <f t="shared" ref="AS419" si="5433">BM419-BM418</f>
        <v>4554</v>
      </c>
      <c r="AT419">
        <f t="shared" ref="AT419" si="5434">BN419-BN418</f>
        <v>141</v>
      </c>
      <c r="AU419">
        <f t="shared" ref="AU419" si="5435">AT419/AS419</f>
        <v>3.0961791831357048E-2</v>
      </c>
      <c r="AV419">
        <f t="shared" ref="AV419" si="5436">BU419-BU418</f>
        <v>18</v>
      </c>
      <c r="AW419">
        <f t="shared" ref="AW419" si="5437">BV419-BV418</f>
        <v>0</v>
      </c>
      <c r="AX419">
        <f t="shared" ref="AX419" si="5438">CK419-CK418</f>
        <v>755</v>
      </c>
      <c r="AY419">
        <f t="shared" ref="AY419" si="5439">CL419-CL418</f>
        <v>6</v>
      </c>
      <c r="AZ419">
        <f t="shared" ref="AZ419" si="5440">CC419-CC418</f>
        <v>22</v>
      </c>
      <c r="BA419">
        <f t="shared" ref="BA419" si="5441">CD419-CD418</f>
        <v>3</v>
      </c>
      <c r="BB419">
        <f t="shared" ref="BB419" si="5442">AW419/AV419</f>
        <v>0</v>
      </c>
      <c r="BC419">
        <f t="shared" ref="BC419" si="5443">AY419/AX419</f>
        <v>7.9470198675496689E-3</v>
      </c>
      <c r="BD419">
        <f t="shared" si="3692"/>
        <v>0.13636363636363635</v>
      </c>
      <c r="BE419">
        <f t="shared" ref="BE419" si="5444">SUM(AT413:AT419)/SUM(AS413:AS419)</f>
        <v>3.4875424111368368E-2</v>
      </c>
      <c r="BF419">
        <f t="shared" ref="BF419" si="5445">SUM(AT406:AT419)/SUM(AS406:AS419)</f>
        <v>3.6432922627415307E-2</v>
      </c>
      <c r="BG419">
        <f t="shared" ref="BG419" si="5446">SUM(AW413:AW419)/SUM(AV413:AV419)</f>
        <v>2.7837259100642397E-2</v>
      </c>
      <c r="BH419">
        <f t="shared" ref="BH419" si="5447">SUM(AY413:AY419)/SUM(AX413:AX419)</f>
        <v>1.8913676042677012E-2</v>
      </c>
      <c r="BI419">
        <f t="shared" ref="BI419" si="5448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2990"/>
        <v>1727827</v>
      </c>
      <c r="BR419" s="20">
        <v>303384</v>
      </c>
      <c r="BS419" s="20">
        <v>64311</v>
      </c>
      <c r="BT419" s="21">
        <f t="shared" si="2991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2992"/>
        <v>12660</v>
      </c>
      <c r="BZ419" s="20">
        <v>2186</v>
      </c>
      <c r="CA419" s="20">
        <v>647</v>
      </c>
      <c r="CB419" s="21">
        <f t="shared" si="2993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2994"/>
        <v>7286</v>
      </c>
      <c r="CH419" s="20">
        <v>1187</v>
      </c>
      <c r="CI419" s="20">
        <v>459</v>
      </c>
      <c r="CJ419" s="21">
        <f t="shared" si="2995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223"/>
        <v>72508</v>
      </c>
      <c r="CP419" s="20">
        <v>14914</v>
      </c>
      <c r="CQ419" s="20">
        <v>859</v>
      </c>
      <c r="CR419" s="21">
        <f t="shared" si="5224"/>
        <v>15773</v>
      </c>
    </row>
    <row r="420" spans="1:96" x14ac:dyDescent="0.35">
      <c r="A420" s="14">
        <f t="shared" si="2761"/>
        <v>44326</v>
      </c>
      <c r="B420" s="9">
        <f t="shared" ref="B420" si="5449">BQ420</f>
        <v>1728551</v>
      </c>
      <c r="C420">
        <f t="shared" ref="C420" si="5450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451">-(J420-J419)+L420</f>
        <v>6</v>
      </c>
      <c r="N420" s="7">
        <f t="shared" ref="N420" si="5452">B420-C420</f>
        <v>1360785</v>
      </c>
      <c r="O420" s="4">
        <f t="shared" ref="O420" si="5453">C420/B420</f>
        <v>0.21275970451551618</v>
      </c>
      <c r="R420">
        <f t="shared" ref="R420" si="5454">C420-C419</f>
        <v>71</v>
      </c>
      <c r="S420">
        <f t="shared" ref="S420" si="5455">N420-N419</f>
        <v>653</v>
      </c>
      <c r="T420" s="8">
        <f t="shared" ref="T420" si="5456">R420/V420</f>
        <v>9.8066298342541436E-2</v>
      </c>
      <c r="U420" s="8">
        <f t="shared" ref="U420" si="5457">SUM(R414:R420)/SUM(V414:V420)</f>
        <v>0.15591397849462366</v>
      </c>
      <c r="V420">
        <f t="shared" ref="V420" si="5458">B420-B419</f>
        <v>724</v>
      </c>
      <c r="W420">
        <f t="shared" ref="W420" si="5459">C420-D420-E420</f>
        <v>9994</v>
      </c>
      <c r="X420" s="3">
        <f t="shared" ref="X420" si="5460">F420/W420</f>
        <v>1.6910146087652591E-2</v>
      </c>
      <c r="Y420">
        <f t="shared" ref="Y420" si="5461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462">Z420-AC420-AF420</f>
        <v>51</v>
      </c>
      <c r="AJ420">
        <f t="shared" ref="AJ420" si="5463">AA420-AD420-AG420</f>
        <v>26</v>
      </c>
      <c r="AK420">
        <f t="shared" ref="AK420" si="5464">AB420-AE420-AH420</f>
        <v>280</v>
      </c>
      <c r="AL420">
        <v>2</v>
      </c>
      <c r="AM420">
        <v>2</v>
      </c>
      <c r="AN420">
        <v>10</v>
      </c>
      <c r="AS420">
        <f t="shared" ref="AS420" si="5465">BM420-BM419</f>
        <v>2334</v>
      </c>
      <c r="AT420">
        <f t="shared" ref="AT420" si="5466">BN420-BN419</f>
        <v>128</v>
      </c>
      <c r="AU420">
        <f t="shared" ref="AU420" si="5467">AT420/AS420</f>
        <v>5.4841473864610114E-2</v>
      </c>
      <c r="AV420">
        <f t="shared" ref="AV420" si="5468">BU420-BU419</f>
        <v>7</v>
      </c>
      <c r="AW420">
        <f t="shared" ref="AW420" si="5469">BV420-BV419</f>
        <v>2</v>
      </c>
      <c r="AX420">
        <f t="shared" ref="AX420" si="5470">CK420-CK419</f>
        <v>-240</v>
      </c>
      <c r="AY420">
        <f t="shared" ref="AY420" si="5471">CL420-CL419</f>
        <v>0</v>
      </c>
      <c r="AZ420">
        <f t="shared" ref="AZ420" si="5472">CC420-CC419</f>
        <v>6</v>
      </c>
      <c r="BA420">
        <f t="shared" ref="BA420" si="5473">CD420-CD419</f>
        <v>0</v>
      </c>
      <c r="BB420">
        <f t="shared" ref="BB420" si="5474">AW420/AV420</f>
        <v>0.2857142857142857</v>
      </c>
      <c r="BC420">
        <f t="shared" ref="BC420" si="5475">AY420/AX420</f>
        <v>0</v>
      </c>
      <c r="BD420">
        <f t="shared" si="3692"/>
        <v>0</v>
      </c>
      <c r="BE420">
        <f t="shared" ref="BE420" si="5476">SUM(AT414:AT420)/SUM(AS414:AS420)</f>
        <v>3.4935070613440602E-2</v>
      </c>
      <c r="BF420">
        <f t="shared" ref="BF420" si="5477">SUM(AT407:AT420)/SUM(AS407:AS420)</f>
        <v>3.653489660644782E-2</v>
      </c>
      <c r="BG420">
        <f t="shared" ref="BG420" si="5478">SUM(AW414:AW420)/SUM(AV414:AV420)</f>
        <v>3.1779661016949151E-2</v>
      </c>
      <c r="BH420">
        <f t="shared" ref="BH420" si="5479">SUM(AY414:AY420)/SUM(AX414:AX420)</f>
        <v>1.6949152542372881E-2</v>
      </c>
      <c r="BI420">
        <f t="shared" ref="BI420" si="5480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2990"/>
        <v>1728551</v>
      </c>
      <c r="BR420" s="20">
        <v>303444</v>
      </c>
      <c r="BS420" s="20">
        <v>64322</v>
      </c>
      <c r="BT420" s="21">
        <f t="shared" si="2991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2992"/>
        <v>12665</v>
      </c>
      <c r="BZ420" s="20">
        <v>2187</v>
      </c>
      <c r="CA420" s="20">
        <v>647</v>
      </c>
      <c r="CB420" s="21">
        <f t="shared" si="2993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2994"/>
        <v>7288</v>
      </c>
      <c r="CH420" s="20">
        <v>1187</v>
      </c>
      <c r="CI420" s="20">
        <v>459</v>
      </c>
      <c r="CJ420" s="21">
        <f t="shared" si="2995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223"/>
        <v>72532</v>
      </c>
      <c r="CP420" s="20">
        <v>14918</v>
      </c>
      <c r="CQ420" s="20">
        <v>859</v>
      </c>
      <c r="CR420" s="21">
        <f t="shared" si="5224"/>
        <v>15777</v>
      </c>
    </row>
    <row r="421" spans="1:96" x14ac:dyDescent="0.35">
      <c r="A421" s="14">
        <f t="shared" si="2761"/>
        <v>44327</v>
      </c>
      <c r="B421" s="9">
        <f t="shared" ref="B421" si="5481">BQ421</f>
        <v>1730804</v>
      </c>
      <c r="C421">
        <f t="shared" ref="C421" si="5482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483">-(J421-J420)+L421</f>
        <v>3</v>
      </c>
      <c r="N421" s="7">
        <f t="shared" ref="N421" si="5484">B421-C421</f>
        <v>1362771</v>
      </c>
      <c r="O421" s="4">
        <f t="shared" ref="O421" si="5485">C421/B421</f>
        <v>0.21263701724747575</v>
      </c>
      <c r="R421">
        <f t="shared" ref="R421" si="5486">C421-C420</f>
        <v>267</v>
      </c>
      <c r="S421">
        <f t="shared" ref="S421" si="5487">N421-N420</f>
        <v>1986</v>
      </c>
      <c r="T421" s="8">
        <f t="shared" ref="T421" si="5488">R421/V421</f>
        <v>0.118508655126498</v>
      </c>
      <c r="U421" s="8">
        <f t="shared" ref="U421" si="5489">SUM(R415:R421)/SUM(V415:V421)</f>
        <v>0.14957108292396804</v>
      </c>
      <c r="V421">
        <f t="shared" ref="V421" si="5490">B421-B420</f>
        <v>2253</v>
      </c>
      <c r="W421">
        <f t="shared" ref="W421" si="5491">C421-D421-E421</f>
        <v>9474</v>
      </c>
      <c r="X421" s="3">
        <f t="shared" ref="X421" si="5492">F421/W421</f>
        <v>1.7204982056153683E-2</v>
      </c>
      <c r="Y421">
        <f t="shared" ref="Y421" si="5493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494">Z421-AC421-AF421</f>
        <v>50</v>
      </c>
      <c r="AJ421">
        <f t="shared" ref="AJ421" si="5495">AA421-AD421-AG421</f>
        <v>26</v>
      </c>
      <c r="AK421">
        <f t="shared" ref="AK421" si="5496">AB421-AE421-AH421</f>
        <v>259</v>
      </c>
      <c r="AL421">
        <v>2</v>
      </c>
      <c r="AM421">
        <v>2</v>
      </c>
      <c r="AN421">
        <v>12</v>
      </c>
      <c r="AS421">
        <f t="shared" ref="AS421" si="5497">BM421-BM420</f>
        <v>9634</v>
      </c>
      <c r="AT421">
        <f t="shared" ref="AT421" si="5498">BN421-BN420</f>
        <v>279</v>
      </c>
      <c r="AU421">
        <f t="shared" ref="AU421" si="5499">AT421/AS421</f>
        <v>2.8959933568611169E-2</v>
      </c>
      <c r="AV421">
        <f t="shared" ref="AV421" si="5500">BU421-BU420</f>
        <v>117</v>
      </c>
      <c r="AW421">
        <f t="shared" ref="AW421" si="5501">BV421-BV420</f>
        <v>5</v>
      </c>
      <c r="AX421">
        <f t="shared" ref="AX421" si="5502">CK421-CK420</f>
        <v>520</v>
      </c>
      <c r="AY421">
        <f t="shared" ref="AY421" si="5503">CL421-CL420</f>
        <v>7</v>
      </c>
      <c r="AZ421">
        <f t="shared" ref="AZ421" si="5504">CC421-CC420</f>
        <v>28</v>
      </c>
      <c r="BA421">
        <f t="shared" ref="BA421" si="5505">CD421-CD420</f>
        <v>-2</v>
      </c>
      <c r="BB421">
        <f t="shared" ref="BB421" si="5506">AW421/AV421</f>
        <v>4.2735042735042736E-2</v>
      </c>
      <c r="BC421">
        <f t="shared" ref="BC421" si="5507">AY421/AX421</f>
        <v>1.3461538461538462E-2</v>
      </c>
      <c r="BD421">
        <f t="shared" si="3692"/>
        <v>-7.1428571428571425E-2</v>
      </c>
      <c r="BE421">
        <f t="shared" ref="BE421" si="5508">SUM(AT415:AT421)/SUM(AS415:AS421)</f>
        <v>3.4965469077364787E-2</v>
      </c>
      <c r="BF421">
        <f t="shared" ref="BF421" si="5509">SUM(AT408:AT421)/SUM(AS408:AS421)</f>
        <v>3.6237367486792883E-2</v>
      </c>
      <c r="BG421">
        <f t="shared" ref="BG421" si="5510">SUM(AW415:AW421)/SUM(AV415:AV421)</f>
        <v>3.2719836400817999E-2</v>
      </c>
      <c r="BH421">
        <f t="shared" ref="BH421" si="5511">SUM(AY415:AY421)/SUM(AX415:AX421)</f>
        <v>1.806451612903226E-2</v>
      </c>
      <c r="BI421">
        <f t="shared" ref="BI421" si="551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2990"/>
        <v>1730804</v>
      </c>
      <c r="BR421" s="20">
        <v>303641</v>
      </c>
      <c r="BS421" s="20">
        <v>64392</v>
      </c>
      <c r="BT421" s="21">
        <f t="shared" si="2991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2992"/>
        <v>12692</v>
      </c>
      <c r="BZ421" s="20">
        <v>2190</v>
      </c>
      <c r="CA421" s="20">
        <v>647</v>
      </c>
      <c r="CB421" s="21">
        <f t="shared" si="2993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2994"/>
        <v>7295</v>
      </c>
      <c r="CH421" s="20">
        <v>1187</v>
      </c>
      <c r="CI421" s="20">
        <v>459</v>
      </c>
      <c r="CJ421" s="21">
        <f t="shared" si="2995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223"/>
        <v>72611</v>
      </c>
      <c r="CP421" s="20">
        <v>14923</v>
      </c>
      <c r="CQ421" s="20">
        <v>859</v>
      </c>
      <c r="CR421" s="21">
        <f t="shared" si="5224"/>
        <v>15782</v>
      </c>
    </row>
    <row r="422" spans="1:96" x14ac:dyDescent="0.35">
      <c r="A422" s="14">
        <f t="shared" si="2761"/>
        <v>44328</v>
      </c>
      <c r="B422" s="9">
        <f t="shared" ref="B422" si="5513">BQ422</f>
        <v>1733198</v>
      </c>
      <c r="C422">
        <f t="shared" ref="C422" si="551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515">-(J422-J421)+L422</f>
        <v>8</v>
      </c>
      <c r="N422" s="7">
        <f t="shared" ref="N422" si="5516">B422-C422</f>
        <v>1364802</v>
      </c>
      <c r="O422" s="4">
        <f t="shared" ref="O422" si="5517">C422/B422</f>
        <v>0.21255274931081158</v>
      </c>
      <c r="R422">
        <f t="shared" ref="R422" si="5518">C422-C421</f>
        <v>363</v>
      </c>
      <c r="S422">
        <f t="shared" ref="S422" si="5519">N422-N421</f>
        <v>2031</v>
      </c>
      <c r="T422" s="8">
        <f t="shared" ref="T422" si="5520">R422/V422</f>
        <v>0.15162907268170425</v>
      </c>
      <c r="U422" s="8">
        <f t="shared" ref="U422" si="5521">SUM(R416:R422)/SUM(V416:V422)</f>
        <v>0.1481941900026171</v>
      </c>
      <c r="V422">
        <f t="shared" ref="V422" si="5522">B422-B421</f>
        <v>2394</v>
      </c>
      <c r="W422">
        <f t="shared" ref="W422" si="5523">C422-D422-E422</f>
        <v>9324</v>
      </c>
      <c r="X422" s="3">
        <f t="shared" ref="X422" si="5524">F422/W422</f>
        <v>1.7052767052767051E-2</v>
      </c>
      <c r="Y422">
        <f t="shared" ref="Y422" si="552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526">Z422-AC422-AF422</f>
        <v>52</v>
      </c>
      <c r="AJ422">
        <f t="shared" ref="AJ422" si="5527">AA422-AD422-AG422</f>
        <v>26</v>
      </c>
      <c r="AK422">
        <f t="shared" ref="AK422" si="5528">AB422-AE422-AH422</f>
        <v>258</v>
      </c>
      <c r="AL422">
        <v>2</v>
      </c>
      <c r="AM422">
        <v>2</v>
      </c>
      <c r="AN422">
        <v>13</v>
      </c>
      <c r="AS422">
        <f t="shared" ref="AS422" si="5529">BM422-BM421</f>
        <v>11291</v>
      </c>
      <c r="AT422">
        <f t="shared" ref="AT422" si="5530">BN422-BN421</f>
        <v>416</v>
      </c>
      <c r="AU422">
        <f t="shared" ref="AU422" si="5531">AT422/AS422</f>
        <v>3.6843503675493758E-2</v>
      </c>
      <c r="AV422">
        <f t="shared" ref="AV422" si="5532">BU422-BU421</f>
        <v>66</v>
      </c>
      <c r="AW422">
        <f t="shared" ref="AW422" si="5533">BV422-BV421</f>
        <v>1</v>
      </c>
      <c r="AX422">
        <f t="shared" ref="AX422" si="5534">CK422-CK421</f>
        <v>517</v>
      </c>
      <c r="AY422">
        <f t="shared" ref="AY422" si="5535">CL422-CL421</f>
        <v>13</v>
      </c>
      <c r="AZ422">
        <f t="shared" ref="AZ422" si="5536">CC422-CC421</f>
        <v>52</v>
      </c>
      <c r="BA422">
        <f t="shared" ref="BA422" si="5537">CD422-CD421</f>
        <v>0</v>
      </c>
      <c r="BB422">
        <f t="shared" ref="BB422" si="5538">AW422/AV422</f>
        <v>1.5151515151515152E-2</v>
      </c>
      <c r="BC422">
        <f t="shared" ref="BC422" si="5539">AY422/AX422</f>
        <v>2.5145067698259187E-2</v>
      </c>
      <c r="BD422">
        <f t="shared" si="3692"/>
        <v>0</v>
      </c>
      <c r="BE422">
        <f t="shared" ref="BE422" si="5540">SUM(AT416:AT422)/SUM(AS416:AS422)</f>
        <v>3.3984810953534582E-2</v>
      </c>
      <c r="BF422">
        <f t="shared" ref="BF422" si="5541">SUM(AT409:AT422)/SUM(AS409:AS422)</f>
        <v>3.6347588282533046E-2</v>
      </c>
      <c r="BG422">
        <f t="shared" ref="BG422" si="5542">SUM(AW416:AW422)/SUM(AV416:AV422)</f>
        <v>3.3644859813084113E-2</v>
      </c>
      <c r="BH422">
        <f t="shared" ref="BH422" si="5543">SUM(AY416:AY422)/SUM(AX416:AX422)</f>
        <v>2.1300766827605795E-2</v>
      </c>
      <c r="BI422">
        <f t="shared" ref="BI422" si="5544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2990"/>
        <v>1733198</v>
      </c>
      <c r="BR422" s="20">
        <v>303905</v>
      </c>
      <c r="BS422" s="20">
        <v>64491</v>
      </c>
      <c r="BT422" s="21">
        <f t="shared" si="2991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2992"/>
        <v>12704</v>
      </c>
      <c r="BZ422" s="20">
        <v>2192</v>
      </c>
      <c r="CA422" s="20">
        <v>647</v>
      </c>
      <c r="CB422" s="21">
        <f t="shared" si="2993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2994"/>
        <v>7309</v>
      </c>
      <c r="CH422" s="20">
        <v>1188</v>
      </c>
      <c r="CI422" s="20">
        <v>459</v>
      </c>
      <c r="CJ422" s="21">
        <f t="shared" si="2995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223"/>
        <v>72701</v>
      </c>
      <c r="CP422" s="20">
        <v>14929</v>
      </c>
      <c r="CQ422" s="20">
        <v>860</v>
      </c>
      <c r="CR422" s="21">
        <f t="shared" si="5224"/>
        <v>15789</v>
      </c>
    </row>
    <row r="423" spans="1:96" x14ac:dyDescent="0.35">
      <c r="A423" s="14">
        <f t="shared" si="2761"/>
        <v>44329</v>
      </c>
      <c r="B423" s="9">
        <f t="shared" ref="B423" si="5545">BQ423</f>
        <v>1735540</v>
      </c>
      <c r="C423">
        <f t="shared" ref="C423" si="5546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547">-(J423-J422)+L423</f>
        <v>5</v>
      </c>
      <c r="N423" s="7">
        <f t="shared" ref="N423" si="5548">B423-C423</f>
        <v>1366814</v>
      </c>
      <c r="O423" s="4">
        <f t="shared" ref="O423" si="5549">C423/B423</f>
        <v>0.21245606554732244</v>
      </c>
      <c r="R423">
        <f t="shared" ref="R423" si="5550">C423-C422</f>
        <v>330</v>
      </c>
      <c r="S423">
        <f t="shared" ref="S423" si="5551">N423-N422</f>
        <v>2012</v>
      </c>
      <c r="T423" s="8">
        <f t="shared" ref="T423" si="5552">R423/V423</f>
        <v>0.14090520922288644</v>
      </c>
      <c r="U423" s="8">
        <f t="shared" ref="U423" si="5553">SUM(R417:R423)/SUM(V417:V423)</f>
        <v>0.14501663532475048</v>
      </c>
      <c r="V423">
        <f t="shared" ref="V423" si="5554">B423-B422</f>
        <v>2342</v>
      </c>
      <c r="W423">
        <f t="shared" ref="W423" si="5555">C423-D423-E423</f>
        <v>9165</v>
      </c>
      <c r="X423" s="3">
        <f t="shared" ref="X423" si="5556">F423/W423</f>
        <v>1.7675941080196399E-2</v>
      </c>
      <c r="Y423">
        <f t="shared" ref="Y423" si="5557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558">Z423-AC423-AF423</f>
        <v>50</v>
      </c>
      <c r="AJ423">
        <f t="shared" ref="AJ423" si="5559">AA423-AD423-AG423</f>
        <v>25</v>
      </c>
      <c r="AK423">
        <f t="shared" ref="AK423" si="5560">AB423-AE423-AH423</f>
        <v>245</v>
      </c>
      <c r="AL423">
        <v>2</v>
      </c>
      <c r="AM423">
        <v>2</v>
      </c>
      <c r="AN423">
        <v>14</v>
      </c>
      <c r="AS423">
        <f t="shared" ref="AS423" si="5561">BM423-BM422</f>
        <v>11539</v>
      </c>
      <c r="AT423">
        <f t="shared" ref="AT423" si="5562">BN423-BN422</f>
        <v>370</v>
      </c>
      <c r="AU423">
        <f t="shared" ref="AU423" si="5563">AT423/AS423</f>
        <v>3.2065170292053038E-2</v>
      </c>
      <c r="AV423">
        <f t="shared" ref="AV423" si="5564">BU423-BU422</f>
        <v>134</v>
      </c>
      <c r="AW423">
        <f t="shared" ref="AW423" si="5565">BV423-BV422</f>
        <v>2</v>
      </c>
      <c r="AX423">
        <f t="shared" ref="AX423" si="5566">CK423-CK422</f>
        <v>581</v>
      </c>
      <c r="AY423">
        <f t="shared" ref="AY423" si="5567">CL423-CL422</f>
        <v>4</v>
      </c>
      <c r="AZ423">
        <f t="shared" ref="AZ423" si="5568">CC423-CC422</f>
        <v>39</v>
      </c>
      <c r="BA423">
        <f t="shared" ref="BA423" si="5569">CD423-CD422</f>
        <v>1</v>
      </c>
      <c r="BB423">
        <f t="shared" ref="BB423" si="5570">AW423/AV423</f>
        <v>1.4925373134328358E-2</v>
      </c>
      <c r="BC423">
        <f t="shared" ref="BC423" si="5571">AY423/AX423</f>
        <v>6.8846815834767644E-3</v>
      </c>
      <c r="BD423">
        <f t="shared" si="3692"/>
        <v>2.564102564102564E-2</v>
      </c>
      <c r="BE423">
        <f t="shared" ref="BE423" si="5572">SUM(AT417:AT423)/SUM(AS417:AS423)</f>
        <v>3.4072985099768763E-2</v>
      </c>
      <c r="BF423">
        <f t="shared" ref="BF423" si="5573">SUM(AT410:AT423)/SUM(AS410:AS423)</f>
        <v>3.6016198239911923E-2</v>
      </c>
      <c r="BG423">
        <f t="shared" ref="BG423" si="5574">SUM(AW417:AW423)/SUM(AV417:AV423)</f>
        <v>3.1135531135531136E-2</v>
      </c>
      <c r="BH423">
        <f t="shared" ref="BH423" si="5575">SUM(AY417:AY423)/SUM(AX417:AX423)</f>
        <v>1.5595757953836557E-2</v>
      </c>
      <c r="BI423">
        <f t="shared" ref="BI423" si="5576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2990"/>
        <v>1735540</v>
      </c>
      <c r="BR423" s="20">
        <v>304134</v>
      </c>
      <c r="BS423" s="20">
        <v>64592</v>
      </c>
      <c r="BT423" s="21">
        <f t="shared" si="2991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2992"/>
        <v>12723</v>
      </c>
      <c r="BZ423" s="20">
        <v>2194</v>
      </c>
      <c r="CA423" s="20">
        <v>648</v>
      </c>
      <c r="CB423" s="21">
        <f t="shared" si="2993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2994"/>
        <v>7323</v>
      </c>
      <c r="CH423" s="20">
        <v>1189</v>
      </c>
      <c r="CI423" s="20">
        <v>459</v>
      </c>
      <c r="CJ423" s="21">
        <f t="shared" si="2995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223"/>
        <v>72807</v>
      </c>
      <c r="CP423" s="20">
        <v>14945</v>
      </c>
      <c r="CQ423" s="20">
        <v>859</v>
      </c>
      <c r="CR423" s="21">
        <f t="shared" si="5224"/>
        <v>15804</v>
      </c>
    </row>
    <row r="424" spans="1:96" x14ac:dyDescent="0.35">
      <c r="A424" s="14">
        <f t="shared" si="2761"/>
        <v>44330</v>
      </c>
      <c r="B424" s="9">
        <f t="shared" ref="B424" si="5577">BQ424</f>
        <v>1737546</v>
      </c>
      <c r="C424">
        <f t="shared" ref="C424" si="5578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579">-(J424-J423)+L424</f>
        <v>2</v>
      </c>
      <c r="N424" s="7">
        <f t="shared" ref="N424" si="5580">B424-C424</f>
        <v>1368594</v>
      </c>
      <c r="O424" s="4">
        <f t="shared" ref="O424" si="5581">C424/B424</f>
        <v>0.21234085313424797</v>
      </c>
      <c r="R424">
        <f t="shared" ref="R424" si="5582">C424-C423</f>
        <v>226</v>
      </c>
      <c r="S424">
        <f t="shared" ref="S424" si="5583">N424-N423</f>
        <v>1780</v>
      </c>
      <c r="T424" s="8">
        <f t="shared" ref="T424" si="5584">R424/V424</f>
        <v>0.11266201395812563</v>
      </c>
      <c r="U424" s="8">
        <f t="shared" ref="U424" si="5585">SUM(R418:R424)/SUM(V418:V424)</f>
        <v>0.1334480952024549</v>
      </c>
      <c r="V424">
        <f t="shared" ref="V424" si="5586">B424-B423</f>
        <v>2006</v>
      </c>
      <c r="W424">
        <f t="shared" ref="W424" si="5587">C424-D424-E424</f>
        <v>8853</v>
      </c>
      <c r="X424" s="3">
        <f t="shared" ref="X424" si="5588">F424/W424</f>
        <v>1.705636507398622E-2</v>
      </c>
      <c r="Y424">
        <f t="shared" ref="Y424" si="5589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590">Z424-AC424-AF424</f>
        <v>50</v>
      </c>
      <c r="AJ424">
        <f t="shared" ref="AJ424" si="5591">AA424-AD424-AG424</f>
        <v>26</v>
      </c>
      <c r="AK424">
        <f t="shared" ref="AK424" si="5592">AB424-AE424-AH424</f>
        <v>239</v>
      </c>
      <c r="AL424">
        <v>3</v>
      </c>
      <c r="AM424">
        <v>3</v>
      </c>
      <c r="AN424">
        <v>9</v>
      </c>
      <c r="AS424">
        <f t="shared" ref="AS424" si="5593">BM424-BM423</f>
        <v>10476</v>
      </c>
      <c r="AT424">
        <f t="shared" ref="AT424" si="5594">BN424-BN423</f>
        <v>249</v>
      </c>
      <c r="AU424">
        <f t="shared" ref="AU424" si="5595">AT424/AS424</f>
        <v>2.3768613974799541E-2</v>
      </c>
      <c r="AV424">
        <f t="shared" ref="AV424" si="5596">BU424-BU423</f>
        <v>216</v>
      </c>
      <c r="AW424">
        <f t="shared" ref="AW424" si="5597">BV424-BV423</f>
        <v>6</v>
      </c>
      <c r="AX424">
        <f t="shared" ref="AX424" si="5598">CK424-CK423</f>
        <v>429</v>
      </c>
      <c r="AY424">
        <f t="shared" ref="AY424" si="5599">CL424-CL423</f>
        <v>19</v>
      </c>
      <c r="AZ424">
        <f t="shared" ref="AZ424" si="5600">CC424-CC423</f>
        <v>82</v>
      </c>
      <c r="BA424">
        <f t="shared" ref="BA424" si="5601">CD424-CD423</f>
        <v>1</v>
      </c>
      <c r="BB424">
        <f t="shared" ref="BB424" si="5602">AW424/AV424</f>
        <v>2.7777777777777776E-2</v>
      </c>
      <c r="BC424">
        <f t="shared" ref="BC424" si="5603">AY424/AX424</f>
        <v>4.4289044289044288E-2</v>
      </c>
      <c r="BD424">
        <f t="shared" si="3692"/>
        <v>1.2195121951219513E-2</v>
      </c>
      <c r="BE424">
        <f t="shared" ref="BE424" si="5604">SUM(AT418:AT424)/SUM(AS418:AS424)</f>
        <v>3.143464901914441E-2</v>
      </c>
      <c r="BF424">
        <f t="shared" ref="BF424" si="5605">SUM(AT411:AT424)/SUM(AS411:AS424)</f>
        <v>3.5110446027739932E-2</v>
      </c>
      <c r="BG424">
        <f t="shared" ref="BG424" si="5606">SUM(AW418:AW424)/SUM(AV418:AV424)</f>
        <v>2.7734976887519261E-2</v>
      </c>
      <c r="BH424">
        <f t="shared" ref="BH424" si="5607">SUM(AY418:AY424)/SUM(AX418:AX424)</f>
        <v>1.9261637239165328E-2</v>
      </c>
      <c r="BI424">
        <f t="shared" ref="BI424" si="5608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2990"/>
        <v>1737546</v>
      </c>
      <c r="BR424" s="20">
        <v>304323</v>
      </c>
      <c r="BS424" s="20">
        <v>64629</v>
      </c>
      <c r="BT424" s="21">
        <f t="shared" si="2991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2992"/>
        <v>12737</v>
      </c>
      <c r="BZ424" s="20">
        <v>2196</v>
      </c>
      <c r="CA424" s="20">
        <v>650</v>
      </c>
      <c r="CB424" s="21">
        <f t="shared" si="2993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2994"/>
        <v>7329</v>
      </c>
      <c r="CH424" s="20">
        <v>1189</v>
      </c>
      <c r="CI424" s="20">
        <v>460</v>
      </c>
      <c r="CJ424" s="21">
        <f t="shared" si="2995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223"/>
        <v>72879</v>
      </c>
      <c r="CP424" s="20">
        <v>14952</v>
      </c>
      <c r="CQ424" s="20">
        <v>859</v>
      </c>
      <c r="CR424" s="21">
        <f t="shared" si="5224"/>
        <v>15811</v>
      </c>
    </row>
    <row r="425" spans="1:96" x14ac:dyDescent="0.35">
      <c r="A425" s="14">
        <f t="shared" si="2761"/>
        <v>44331</v>
      </c>
      <c r="B425" s="9">
        <f t="shared" ref="B425" si="5609">BQ425</f>
        <v>1739861</v>
      </c>
      <c r="C425">
        <f t="shared" ref="C425" si="5610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611">-(J425-J424)+L425</f>
        <v>7</v>
      </c>
      <c r="N425" s="7">
        <f t="shared" ref="N425" si="5612">B425-C425</f>
        <v>1370642</v>
      </c>
      <c r="O425" s="4">
        <f t="shared" ref="O425" si="5613">C425/B425</f>
        <v>0.21221178013645917</v>
      </c>
      <c r="R425">
        <f t="shared" ref="R425" si="5614">C425-C424</f>
        <v>267</v>
      </c>
      <c r="S425">
        <f t="shared" ref="S425" si="5615">N425-N424</f>
        <v>2048</v>
      </c>
      <c r="T425" s="8">
        <f t="shared" ref="T425" si="5616">R425/V425</f>
        <v>0.11533477321814255</v>
      </c>
      <c r="U425" s="8">
        <f t="shared" ref="U425" si="5617">SUM(R419:R425)/SUM(V419:V425)</f>
        <v>0.1268510123904503</v>
      </c>
      <c r="V425">
        <f t="shared" ref="V425" si="5618">B425-B424</f>
        <v>2315</v>
      </c>
      <c r="W425">
        <f t="shared" ref="W425" si="5619">C425-D425-E425</f>
        <v>8690</v>
      </c>
      <c r="X425" s="3">
        <f t="shared" ref="X425" si="5620">F425/W425</f>
        <v>1.6915995397008055E-2</v>
      </c>
      <c r="Y425">
        <f t="shared" ref="Y425" si="5621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622">Z425-AC425-AF425</f>
        <v>54</v>
      </c>
      <c r="AJ425">
        <f t="shared" ref="AJ425" si="5623">AA425-AD425-AG425</f>
        <v>27</v>
      </c>
      <c r="AK425">
        <f t="shared" ref="AK425" si="5624">AB425-AE425-AH425</f>
        <v>233</v>
      </c>
      <c r="AL425">
        <v>3</v>
      </c>
      <c r="AM425">
        <v>3</v>
      </c>
      <c r="AN425">
        <v>7</v>
      </c>
      <c r="AS425">
        <f t="shared" ref="AS425" si="5625">BM425-BM424</f>
        <v>12236</v>
      </c>
      <c r="AT425">
        <f t="shared" ref="AT425" si="5626">BN425-BN424</f>
        <v>290</v>
      </c>
      <c r="AU425">
        <f t="shared" ref="AU425" si="5627">AT425/AS425</f>
        <v>2.3700555737169008E-2</v>
      </c>
      <c r="AV425">
        <f t="shared" ref="AV425" si="5628">BU425-BU424</f>
        <v>98</v>
      </c>
      <c r="AW425">
        <f t="shared" ref="AW425" si="5629">BV425-BV424</f>
        <v>3</v>
      </c>
      <c r="AX425">
        <f t="shared" ref="AX425" si="5630">CK425-CK424</f>
        <v>439</v>
      </c>
      <c r="AY425">
        <f t="shared" ref="AY425" si="5631">CL425-CL424</f>
        <v>12</v>
      </c>
      <c r="AZ425">
        <f t="shared" ref="AZ425" si="5632">CC425-CC424</f>
        <v>113</v>
      </c>
      <c r="BA425">
        <f t="shared" ref="BA425" si="5633">CD425-CD424</f>
        <v>1</v>
      </c>
      <c r="BB425">
        <f t="shared" ref="BB425" si="5634">AW425/AV425</f>
        <v>3.0612244897959183E-2</v>
      </c>
      <c r="BC425">
        <f t="shared" ref="BC425" si="5635">AY425/AX425</f>
        <v>2.7334851936218679E-2</v>
      </c>
      <c r="BD425">
        <f t="shared" si="3692"/>
        <v>8.8495575221238937E-3</v>
      </c>
      <c r="BE425">
        <f t="shared" ref="BE425" si="5636">SUM(AT419:AT425)/SUM(AS419:AS425)</f>
        <v>3.0178525393142561E-2</v>
      </c>
      <c r="BF425">
        <f t="shared" ref="BF425" si="5637">SUM(AT412:AT425)/SUM(AS412:AS425)</f>
        <v>3.4069123341441424E-2</v>
      </c>
      <c r="BG425">
        <f t="shared" ref="BG425" si="5638">SUM(AW419:AW425)/SUM(AV419:AV425)</f>
        <v>2.8963414634146343E-2</v>
      </c>
      <c r="BH425">
        <f t="shared" ref="BH425" si="5639">SUM(AY419:AY425)/SUM(AX419:AX425)</f>
        <v>2.032655781406198E-2</v>
      </c>
      <c r="BI425">
        <f t="shared" ref="BI425" si="5640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2990"/>
        <v>1739861</v>
      </c>
      <c r="BR425" s="20">
        <v>304533</v>
      </c>
      <c r="BS425" s="20">
        <v>64686</v>
      </c>
      <c r="BT425" s="21">
        <f t="shared" si="2991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2992"/>
        <v>12750</v>
      </c>
      <c r="BZ425" s="20">
        <v>2197</v>
      </c>
      <c r="CA425" s="20">
        <v>650</v>
      </c>
      <c r="CB425" s="21">
        <f t="shared" si="2993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2994"/>
        <v>7345</v>
      </c>
      <c r="CH425" s="20">
        <v>1190</v>
      </c>
      <c r="CI425" s="20">
        <v>460</v>
      </c>
      <c r="CJ425" s="21">
        <f t="shared" si="2995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223"/>
        <v>72990</v>
      </c>
      <c r="CP425" s="20">
        <v>14964</v>
      </c>
      <c r="CQ425" s="20">
        <v>859</v>
      </c>
      <c r="CR425" s="21">
        <f t="shared" si="5224"/>
        <v>15823</v>
      </c>
    </row>
    <row r="426" spans="1:96" x14ac:dyDescent="0.35">
      <c r="A426" s="14">
        <f t="shared" si="2761"/>
        <v>44332</v>
      </c>
      <c r="B426" s="9">
        <f t="shared" ref="B426" si="5641">BQ426</f>
        <v>1741136</v>
      </c>
      <c r="C426">
        <f t="shared" ref="C426" si="5642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643">-(J426-J425)+L426</f>
        <v>7</v>
      </c>
      <c r="N426" s="7">
        <f t="shared" ref="N426" si="5644">B426-C426</f>
        <v>1371781</v>
      </c>
      <c r="O426" s="4">
        <f t="shared" ref="O426" si="5645">C426/B426</f>
        <v>0.21213449150439712</v>
      </c>
      <c r="R426">
        <f t="shared" ref="R426" si="5646">C426-C425</f>
        <v>136</v>
      </c>
      <c r="S426">
        <f t="shared" ref="S426" si="5647">N426-N425</f>
        <v>1139</v>
      </c>
      <c r="T426" s="8">
        <f t="shared" ref="T426" si="5648">R426/V426</f>
        <v>0.10666666666666667</v>
      </c>
      <c r="U426" s="8">
        <f t="shared" ref="U426" si="5649">SUM(R420:R426)/SUM(V420:V426)</f>
        <v>0.12472762792095575</v>
      </c>
      <c r="V426">
        <f t="shared" ref="V426" si="5650">B426-B425</f>
        <v>1275</v>
      </c>
      <c r="W426">
        <f t="shared" ref="W426" si="5651">C426-D426-E426</f>
        <v>8591</v>
      </c>
      <c r="X426" s="3">
        <f t="shared" ref="X426" si="5652">F426/W426</f>
        <v>1.687812827377488E-2</v>
      </c>
      <c r="Y426">
        <f t="shared" ref="Y426" si="565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654">Z426-AC426-AF426</f>
        <v>52</v>
      </c>
      <c r="AJ426">
        <f t="shared" ref="AJ426" si="5655">AA426-AD426-AG426</f>
        <v>28</v>
      </c>
      <c r="AK426">
        <f t="shared" ref="AK426" si="5656">AB426-AE426-AH426</f>
        <v>236</v>
      </c>
      <c r="AL426">
        <v>3</v>
      </c>
      <c r="AM426">
        <v>3</v>
      </c>
      <c r="AN426">
        <v>7</v>
      </c>
      <c r="AS426">
        <f t="shared" ref="AS426" si="5657">BM426-BM425</f>
        <v>4201</v>
      </c>
      <c r="AT426">
        <f t="shared" ref="AT426" si="5658">BN426-BN425</f>
        <v>150</v>
      </c>
      <c r="AU426">
        <f t="shared" ref="AU426" si="5659">AT426/AS426</f>
        <v>3.5705784337062604E-2</v>
      </c>
      <c r="AV426">
        <f t="shared" ref="AV426" si="5660">BU426-BU425</f>
        <v>17</v>
      </c>
      <c r="AW426">
        <f t="shared" ref="AW426" si="5661">BV426-BV425</f>
        <v>-3</v>
      </c>
      <c r="AX426">
        <f t="shared" ref="AX426" si="5662">CK426-CK425</f>
        <v>164</v>
      </c>
      <c r="AY426">
        <f t="shared" ref="AY426" si="5663">CL426-CL425</f>
        <v>-1</v>
      </c>
      <c r="AZ426">
        <f t="shared" ref="AZ426" si="5664">CC426-CC425</f>
        <v>13</v>
      </c>
      <c r="BA426">
        <f t="shared" ref="BA426" si="5665">CD426-CD425</f>
        <v>3</v>
      </c>
      <c r="BB426">
        <f t="shared" ref="BB426" si="5666">AW426/AV426</f>
        <v>-0.17647058823529413</v>
      </c>
      <c r="BC426">
        <f t="shared" ref="BC426" si="5667">AY426/AX426</f>
        <v>-6.0975609756097563E-3</v>
      </c>
      <c r="BD426">
        <f t="shared" si="3692"/>
        <v>0.23076923076923078</v>
      </c>
      <c r="BE426">
        <f t="shared" ref="BE426" si="5668">SUM(AT420:AT426)/SUM(AS420:AS426)</f>
        <v>3.0496994052924113E-2</v>
      </c>
      <c r="BF426">
        <f t="shared" ref="BF426" si="5669">SUM(AT413:AT426)/SUM(AS413:AS426)</f>
        <v>3.2803104675420296E-2</v>
      </c>
      <c r="BG426">
        <f t="shared" ref="BG426" si="5670">SUM(AW420:AW426)/SUM(AV420:AV426)</f>
        <v>2.4427480916030534E-2</v>
      </c>
      <c r="BH426">
        <f t="shared" ref="BH426" si="5671">SUM(AY420:AY426)/SUM(AX420:AX426)</f>
        <v>2.2406639004149378E-2</v>
      </c>
      <c r="BI426">
        <f t="shared" ref="BI426" si="5672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2990"/>
        <v>1741136</v>
      </c>
      <c r="BR426" s="20">
        <v>304646</v>
      </c>
      <c r="BS426" s="20">
        <v>64709</v>
      </c>
      <c r="BT426" s="21">
        <f t="shared" si="2991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2992"/>
        <v>12754</v>
      </c>
      <c r="BZ426" s="20">
        <v>2200</v>
      </c>
      <c r="CA426" s="20">
        <v>650</v>
      </c>
      <c r="CB426" s="21">
        <f t="shared" si="2993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2994"/>
        <v>7348</v>
      </c>
      <c r="CH426" s="20">
        <v>1190</v>
      </c>
      <c r="CI426" s="20">
        <v>460</v>
      </c>
      <c r="CJ426" s="21">
        <f t="shared" si="2995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223"/>
        <v>73037</v>
      </c>
      <c r="CP426" s="20">
        <v>14966</v>
      </c>
      <c r="CQ426" s="20">
        <v>859</v>
      </c>
      <c r="CR426" s="21">
        <f t="shared" si="5224"/>
        <v>15825</v>
      </c>
    </row>
    <row r="427" spans="1:96" x14ac:dyDescent="0.35">
      <c r="A427" s="14">
        <f t="shared" si="2761"/>
        <v>44333</v>
      </c>
      <c r="B427" s="9">
        <f t="shared" ref="B427" si="5673">BQ427</f>
        <v>1741776</v>
      </c>
      <c r="C427">
        <f t="shared" ref="C427" si="5674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675">-(J427-J426)+L427</f>
        <v>8</v>
      </c>
      <c r="N427" s="7">
        <f t="shared" ref="N427" si="5676">B427-C427</f>
        <v>1372344</v>
      </c>
      <c r="O427" s="4">
        <f t="shared" ref="O427" si="5677">C427/B427</f>
        <v>0.21210075233554718</v>
      </c>
      <c r="R427">
        <f t="shared" ref="R427" si="5678">C427-C426</f>
        <v>77</v>
      </c>
      <c r="S427">
        <f t="shared" ref="S427" si="5679">N427-N426</f>
        <v>563</v>
      </c>
      <c r="T427" s="8">
        <f t="shared" ref="T427" si="5680">R427/V427</f>
        <v>0.1203125</v>
      </c>
      <c r="U427" s="8">
        <f t="shared" ref="U427" si="5681">SUM(R421:R427)/SUM(V421:V427)</f>
        <v>0.12597353497164462</v>
      </c>
      <c r="V427">
        <f t="shared" ref="V427" si="5682">B427-B426</f>
        <v>640</v>
      </c>
      <c r="W427">
        <f t="shared" ref="W427" si="5683">C427-D427-E427</f>
        <v>8476</v>
      </c>
      <c r="X427" s="3">
        <f t="shared" ref="X427" si="5684">F427/W427</f>
        <v>1.6163284568192545E-2</v>
      </c>
      <c r="Y427">
        <f t="shared" ref="Y427" si="5685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686">Z427-AC427-AF427</f>
        <v>54</v>
      </c>
      <c r="AJ427">
        <f t="shared" ref="AJ427" si="5687">AA427-AD427-AG427</f>
        <v>28</v>
      </c>
      <c r="AK427">
        <f t="shared" ref="AK427" si="5688">AB427-AE427-AH427</f>
        <v>235</v>
      </c>
      <c r="AL427">
        <v>3</v>
      </c>
      <c r="AM427">
        <v>3</v>
      </c>
      <c r="AN427">
        <v>7</v>
      </c>
      <c r="AS427">
        <f t="shared" ref="AS427" si="5689">BM427-BM426</f>
        <v>2104</v>
      </c>
      <c r="AT427">
        <f t="shared" ref="AT427" si="5690">BN427-BN426</f>
        <v>62</v>
      </c>
      <c r="AU427">
        <f t="shared" ref="AU427" si="5691">AT427/AS427</f>
        <v>2.9467680608365018E-2</v>
      </c>
      <c r="AV427">
        <f t="shared" ref="AV427" si="5692">BU427-BU426</f>
        <v>4</v>
      </c>
      <c r="AW427">
        <f t="shared" ref="AW427" si="5693">BV427-BV426</f>
        <v>0</v>
      </c>
      <c r="AX427">
        <f t="shared" ref="AX427" si="5694">CK427-CK426</f>
        <v>54</v>
      </c>
      <c r="AY427">
        <f t="shared" ref="AY427" si="5695">CL427-CL426</f>
        <v>0</v>
      </c>
      <c r="AZ427">
        <f t="shared" ref="AZ427" si="5696">CC427-CC426</f>
        <v>2</v>
      </c>
      <c r="BA427">
        <f t="shared" ref="BA427" si="5697">CD427-CD426</f>
        <v>0</v>
      </c>
      <c r="BB427">
        <f t="shared" ref="BB427" si="5698">AW427/AV427</f>
        <v>0</v>
      </c>
      <c r="BC427">
        <f t="shared" ref="BC427" si="5699">AY427/AX427</f>
        <v>0</v>
      </c>
      <c r="BD427">
        <f t="shared" si="3692"/>
        <v>0</v>
      </c>
      <c r="BE427">
        <f t="shared" ref="BE427" si="5700">SUM(AT421:AT427)/SUM(AS421:AS427)</f>
        <v>2.953758071599356E-2</v>
      </c>
      <c r="BF427">
        <f t="shared" ref="BF427" si="5701">SUM(AT414:AT427)/SUM(AS414:AS427)</f>
        <v>3.2384275985056957E-2</v>
      </c>
      <c r="BG427">
        <f t="shared" ref="BG427" si="5702">SUM(AW421:AW427)/SUM(AV421:AV427)</f>
        <v>2.1472392638036811E-2</v>
      </c>
      <c r="BH427">
        <f t="shared" ref="BH427" si="5703">SUM(AY421:AY427)/SUM(AX421:AX427)</f>
        <v>1.9970414201183433E-2</v>
      </c>
      <c r="BI427">
        <f t="shared" ref="BI427" si="5704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2990"/>
        <v>1741776</v>
      </c>
      <c r="BR427" s="20">
        <v>304718</v>
      </c>
      <c r="BS427" s="20">
        <v>64714</v>
      </c>
      <c r="BT427" s="21">
        <f t="shared" si="2991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2992"/>
        <v>12756</v>
      </c>
      <c r="BZ427" s="20">
        <v>2201</v>
      </c>
      <c r="CA427" s="20">
        <v>650</v>
      </c>
      <c r="CB427" s="21">
        <f t="shared" si="2993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2994"/>
        <v>7348</v>
      </c>
      <c r="CH427" s="20">
        <v>1190</v>
      </c>
      <c r="CI427" s="20">
        <v>460</v>
      </c>
      <c r="CJ427" s="21">
        <f t="shared" si="2995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223"/>
        <v>73052</v>
      </c>
      <c r="CP427" s="20">
        <v>14965</v>
      </c>
      <c r="CQ427" s="20">
        <v>859</v>
      </c>
      <c r="CR427" s="21">
        <f t="shared" si="5224"/>
        <v>15824</v>
      </c>
    </row>
    <row r="428" spans="1:96" x14ac:dyDescent="0.35">
      <c r="A428" s="14">
        <f t="shared" si="2761"/>
        <v>44334</v>
      </c>
      <c r="B428" s="9">
        <f t="shared" ref="B428" si="5705">BQ428</f>
        <v>1743545</v>
      </c>
      <c r="C428">
        <f t="shared" ref="C428" si="5706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707">-(J428-J427)+L428</f>
        <v>-1</v>
      </c>
      <c r="N428" s="7">
        <f t="shared" ref="N428" si="5708">B428-C428</f>
        <v>1373953</v>
      </c>
      <c r="O428" s="4">
        <f t="shared" ref="O428" si="5709">C428/B428</f>
        <v>0.211977322065103</v>
      </c>
      <c r="R428">
        <f t="shared" ref="R428" si="5710">C428-C427</f>
        <v>160</v>
      </c>
      <c r="S428">
        <f t="shared" ref="S428" si="5711">N428-N427</f>
        <v>1609</v>
      </c>
      <c r="T428" s="8">
        <f t="shared" ref="T428" si="5712">R428/V428</f>
        <v>9.0446579988694181E-2</v>
      </c>
      <c r="U428" s="8">
        <f t="shared" ref="U428" si="5713">SUM(R422:R428)/SUM(V422:V428)</f>
        <v>0.12236088219135076</v>
      </c>
      <c r="V428">
        <f t="shared" ref="V428" si="5714">B428-B427</f>
        <v>1769</v>
      </c>
      <c r="W428">
        <f t="shared" ref="W428" si="5715">C428-D428-E428</f>
        <v>7988</v>
      </c>
      <c r="X428" s="3">
        <f t="shared" ref="X428" si="5716">F428/W428</f>
        <v>1.7776664997496243E-2</v>
      </c>
      <c r="Y428">
        <f t="shared" ref="Y428" si="5717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718">Z428-AC428-AF428</f>
        <v>53</v>
      </c>
      <c r="AJ428">
        <f t="shared" ref="AJ428" si="5719">AA428-AD428-AG428</f>
        <v>28</v>
      </c>
      <c r="AK428">
        <f t="shared" ref="AK428" si="5720">AB428-AE428-AH428</f>
        <v>215</v>
      </c>
      <c r="AL428">
        <v>1</v>
      </c>
      <c r="AM428">
        <v>1</v>
      </c>
      <c r="AN428">
        <v>9</v>
      </c>
      <c r="AS428">
        <f t="shared" ref="AS428" si="5721">BM428-BM427</f>
        <v>7963</v>
      </c>
      <c r="AT428">
        <f t="shared" ref="AT428" si="5722">BN428-BN427</f>
        <v>197</v>
      </c>
      <c r="AU428">
        <f t="shared" ref="AU428" si="5723">AT428/AS428</f>
        <v>2.4739419816652015E-2</v>
      </c>
      <c r="AV428">
        <f t="shared" ref="AV428" si="5724">BU428-BU427</f>
        <v>97</v>
      </c>
      <c r="AW428">
        <f t="shared" ref="AW428" si="5725">BV428-BV427</f>
        <v>6</v>
      </c>
      <c r="AX428">
        <f t="shared" ref="AX428" si="5726">CK428-CK427</f>
        <v>441</v>
      </c>
      <c r="AY428">
        <f t="shared" ref="AY428" si="5727">CL428-CL427</f>
        <v>4</v>
      </c>
      <c r="AZ428">
        <f t="shared" ref="AZ428" si="5728">CC428-CC427</f>
        <v>36</v>
      </c>
      <c r="BA428">
        <f t="shared" ref="BA428" si="5729">CD428-CD427</f>
        <v>0</v>
      </c>
      <c r="BB428">
        <f t="shared" ref="BB428" si="5730">AW428/AV428</f>
        <v>6.1855670103092786E-2</v>
      </c>
      <c r="BC428">
        <f t="shared" ref="BC428" si="5731">AY428/AX428</f>
        <v>9.0702947845804991E-3</v>
      </c>
      <c r="BD428">
        <f t="shared" ref="BD428:BD459" si="5732">BA428/AZ428</f>
        <v>0</v>
      </c>
      <c r="BE428">
        <f t="shared" ref="BE428" si="5733">SUM(AT422:AT428)/SUM(AS422:AS428)</f>
        <v>2.8991807390068552E-2</v>
      </c>
      <c r="BF428">
        <f t="shared" ref="BF428" si="5734">SUM(AT415:AT428)/SUM(AS415:AS428)</f>
        <v>3.2089822528069543E-2</v>
      </c>
      <c r="BG428">
        <f t="shared" ref="BG428" si="5735">SUM(AW422:AW428)/SUM(AV422:AV428)</f>
        <v>2.3734177215189875E-2</v>
      </c>
      <c r="BH428">
        <f t="shared" ref="BH428" si="5736">SUM(AY422:AY428)/SUM(AX422:AX428)</f>
        <v>1.9428571428571427E-2</v>
      </c>
      <c r="BI428">
        <f t="shared" ref="BI428" si="5737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2990"/>
        <v>1743545</v>
      </c>
      <c r="BR428" s="20">
        <v>304835</v>
      </c>
      <c r="BS428" s="20">
        <v>64757</v>
      </c>
      <c r="BT428" s="21">
        <f t="shared" si="2991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2992"/>
        <v>12765</v>
      </c>
      <c r="BZ428" s="20">
        <v>2201</v>
      </c>
      <c r="CA428" s="20">
        <v>651</v>
      </c>
      <c r="CB428" s="21">
        <f t="shared" si="2993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2994"/>
        <v>7356</v>
      </c>
      <c r="CH428" s="20">
        <v>1191</v>
      </c>
      <c r="CI428" s="20">
        <v>461</v>
      </c>
      <c r="CJ428" s="21">
        <f t="shared" si="2995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223"/>
        <v>73132</v>
      </c>
      <c r="CP428" s="20">
        <v>14972</v>
      </c>
      <c r="CQ428" s="20">
        <v>860</v>
      </c>
      <c r="CR428" s="21">
        <f t="shared" si="5224"/>
        <v>15832</v>
      </c>
    </row>
    <row r="429" spans="1:96" x14ac:dyDescent="0.35">
      <c r="A429" s="14">
        <f t="shared" si="2761"/>
        <v>44335</v>
      </c>
      <c r="B429" s="9">
        <f t="shared" ref="B429" si="5738">BQ429</f>
        <v>1743888</v>
      </c>
      <c r="C429">
        <f t="shared" ref="C429" si="5739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740">-(J429-J428)+L429</f>
        <v>4</v>
      </c>
      <c r="N429" s="7">
        <f t="shared" ref="N429" si="5741">B429-C429</f>
        <v>1374250</v>
      </c>
      <c r="O429" s="4">
        <f t="shared" ref="O429" si="5742">C429/B429</f>
        <v>0.21196200673437743</v>
      </c>
      <c r="R429">
        <f t="shared" ref="R429" si="5743">C429-C428</f>
        <v>46</v>
      </c>
      <c r="S429">
        <f t="shared" ref="S429" si="5744">N429-N428</f>
        <v>297</v>
      </c>
      <c r="T429" s="8">
        <f t="shared" ref="T429" si="5745">R429/V429</f>
        <v>0.13411078717201166</v>
      </c>
      <c r="U429" s="8">
        <f t="shared" ref="U429" si="5746">SUM(R423:R429)/SUM(V423:V429)</f>
        <v>0.11618334892422826</v>
      </c>
      <c r="V429">
        <f t="shared" ref="V429" si="5747">B429-B428</f>
        <v>343</v>
      </c>
      <c r="W429">
        <f t="shared" ref="W429" si="5748">C429-D429-E429</f>
        <v>7503</v>
      </c>
      <c r="X429" s="3">
        <f t="shared" ref="X429" si="5749">F429/W429</f>
        <v>1.9325603092096494E-2</v>
      </c>
      <c r="Y429">
        <f t="shared" ref="Y429" si="5750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751">Z429-AC429-AF429</f>
        <v>54</v>
      </c>
      <c r="AJ429">
        <f t="shared" ref="AJ429" si="5752">AA429-AD429-AG429</f>
        <v>29</v>
      </c>
      <c r="AK429">
        <f t="shared" ref="AK429" si="5753">AB429-AE429-AH429</f>
        <v>214</v>
      </c>
      <c r="AL429">
        <v>1</v>
      </c>
      <c r="AM429">
        <v>1</v>
      </c>
      <c r="AN429">
        <v>11</v>
      </c>
      <c r="AS429">
        <f t="shared" ref="AS429" si="5754">BM429-BM428</f>
        <v>2271</v>
      </c>
      <c r="AT429">
        <f t="shared" ref="AT429" si="5755">BN429-BN428</f>
        <v>43</v>
      </c>
      <c r="AU429">
        <f t="shared" ref="AU429" si="5756">AT429/AS429</f>
        <v>1.8934390136503741E-2</v>
      </c>
      <c r="AV429">
        <f t="shared" ref="AV429" si="5757">BU429-BU428</f>
        <v>74</v>
      </c>
      <c r="AW429">
        <f t="shared" ref="AW429" si="5758">BV429-BV428</f>
        <v>5</v>
      </c>
      <c r="AX429">
        <f t="shared" ref="AX429" si="5759">CK429-CK428</f>
        <v>280</v>
      </c>
      <c r="AY429">
        <f t="shared" ref="AY429" si="5760">CL429-CL428</f>
        <v>13</v>
      </c>
      <c r="AZ429">
        <f t="shared" ref="AZ429" si="5761">CC429-CC428</f>
        <v>39</v>
      </c>
      <c r="BA429">
        <f t="shared" ref="BA429" si="5762">CD429-CD428</f>
        <v>0</v>
      </c>
      <c r="BB429">
        <f t="shared" ref="BB429" si="5763">AW429/AV429</f>
        <v>6.7567567567567571E-2</v>
      </c>
      <c r="BC429">
        <f t="shared" ref="BC429" si="5764">AY429/AX429</f>
        <v>4.642857142857143E-2</v>
      </c>
      <c r="BD429">
        <f t="shared" si="5732"/>
        <v>0</v>
      </c>
      <c r="BE429">
        <f t="shared" ref="BE429" si="5765">SUM(AT423:AT429)/SUM(AS423:AS429)</f>
        <v>2.6796613506595787E-2</v>
      </c>
      <c r="BF429">
        <f t="shared" ref="BF429" si="5766">SUM(AT416:AT429)/SUM(AS416:AS429)</f>
        <v>3.1046803579475955E-2</v>
      </c>
      <c r="BG429">
        <f t="shared" ref="BG429" si="5767">SUM(AW423:AW429)/SUM(AV423:AV429)</f>
        <v>2.9687499999999999E-2</v>
      </c>
      <c r="BH429">
        <f t="shared" ref="BH429" si="5768">SUM(AY423:AY429)/SUM(AX423:AX429)</f>
        <v>2.1356783919597989E-2</v>
      </c>
      <c r="BI429">
        <f t="shared" ref="BI429" si="5769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2990"/>
        <v>1743888</v>
      </c>
      <c r="BR429" s="20">
        <v>304868</v>
      </c>
      <c r="BS429" s="20">
        <v>64770</v>
      </c>
      <c r="BT429" s="21">
        <f t="shared" si="2991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2992"/>
        <v>12781</v>
      </c>
      <c r="BZ429" s="20">
        <v>2204</v>
      </c>
      <c r="CA429" s="20">
        <v>652</v>
      </c>
      <c r="CB429" s="21">
        <f t="shared" si="2993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2994"/>
        <v>7362</v>
      </c>
      <c r="CH429" s="20">
        <v>1191</v>
      </c>
      <c r="CI429" s="20">
        <v>461</v>
      </c>
      <c r="CJ429" s="21">
        <f t="shared" si="2995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223"/>
        <v>73182</v>
      </c>
      <c r="CP429" s="20">
        <v>14980</v>
      </c>
      <c r="CQ429" s="20">
        <v>860</v>
      </c>
      <c r="CR429" s="21">
        <f t="shared" si="5224"/>
        <v>15840</v>
      </c>
    </row>
    <row r="430" spans="1:96" x14ac:dyDescent="0.35">
      <c r="A430" s="14">
        <f t="shared" si="2761"/>
        <v>44336</v>
      </c>
      <c r="B430" s="9">
        <f t="shared" ref="B430" si="5770">BQ430</f>
        <v>1745919</v>
      </c>
      <c r="C430">
        <f t="shared" ref="C430" si="5771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772">-(J430-J429)+L430</f>
        <v>7</v>
      </c>
      <c r="N430" s="7">
        <f t="shared" ref="N430" si="5773">B430-C430</f>
        <v>1375998</v>
      </c>
      <c r="O430" s="4">
        <f t="shared" ref="O430" si="5774">C430/B430</f>
        <v>0.21187752696430934</v>
      </c>
      <c r="R430">
        <f t="shared" ref="R430" si="5775">C430-C429</f>
        <v>283</v>
      </c>
      <c r="S430">
        <f t="shared" ref="S430" si="5776">N430-N429</f>
        <v>1748</v>
      </c>
      <c r="T430" s="8">
        <f t="shared" ref="T430" si="5777">R430/V430</f>
        <v>0.13934022648941408</v>
      </c>
      <c r="U430" s="8">
        <f t="shared" ref="U430" si="5778">SUM(R424:R430)/SUM(V424:V430)</f>
        <v>0.11513633298005588</v>
      </c>
      <c r="V430">
        <f t="shared" ref="V430" si="5779">B430-B429</f>
        <v>2031</v>
      </c>
      <c r="W430">
        <f t="shared" ref="W430" si="5780">C430-D430-E430</f>
        <v>7312</v>
      </c>
      <c r="X430" s="3">
        <f t="shared" ref="X430" si="5781">F430/W430</f>
        <v>1.9967177242888403E-2</v>
      </c>
      <c r="Y430">
        <f t="shared" ref="Y430" si="5782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783">Z430-AC430-AF430</f>
        <v>58</v>
      </c>
      <c r="AJ430">
        <f t="shared" ref="AJ430" si="5784">AA430-AD430-AG430</f>
        <v>29</v>
      </c>
      <c r="AK430">
        <f t="shared" ref="AK430" si="5785">AB430-AE430-AH430</f>
        <v>208</v>
      </c>
      <c r="AL430">
        <v>1</v>
      </c>
      <c r="AM430">
        <v>1</v>
      </c>
      <c r="AN430">
        <v>1</v>
      </c>
      <c r="AS430">
        <f t="shared" ref="AS430" si="5786">BM430-BM429</f>
        <v>9593</v>
      </c>
      <c r="AT430">
        <f t="shared" ref="AT430" si="5787">BN430-BN429</f>
        <v>322</v>
      </c>
      <c r="AU430">
        <f t="shared" ref="AU430" si="5788">AT430/AS430</f>
        <v>3.3566141978526011E-2</v>
      </c>
      <c r="AV430">
        <f t="shared" ref="AV430" si="5789">BU430-BU429</f>
        <v>94</v>
      </c>
      <c r="AW430">
        <f t="shared" ref="AW430" si="5790">BV430-BV429</f>
        <v>3</v>
      </c>
      <c r="AX430">
        <f t="shared" ref="AX430" si="5791">CK430-CK429</f>
        <v>417</v>
      </c>
      <c r="AY430">
        <f t="shared" ref="AY430" si="5792">CL430-CL429</f>
        <v>19</v>
      </c>
      <c r="AZ430">
        <f t="shared" ref="AZ430" si="5793">CC430-CC429</f>
        <v>61</v>
      </c>
      <c r="BA430">
        <f t="shared" ref="BA430" si="5794">CD430-CD429</f>
        <v>-1</v>
      </c>
      <c r="BB430">
        <f t="shared" ref="BB430" si="5795">AW430/AV430</f>
        <v>3.1914893617021274E-2</v>
      </c>
      <c r="BC430">
        <f t="shared" ref="BC430" si="5796">AY430/AX430</f>
        <v>4.5563549160671464E-2</v>
      </c>
      <c r="BD430">
        <f t="shared" si="5732"/>
        <v>-1.6393442622950821E-2</v>
      </c>
      <c r="BE430">
        <f t="shared" ref="BE430" si="5797">SUM(AT424:AT430)/SUM(AS424:AS430)</f>
        <v>2.6881500286626812E-2</v>
      </c>
      <c r="BF430">
        <f t="shared" ref="BF430" si="5798">SUM(AT417:AT430)/SUM(AS417:AS430)</f>
        <v>3.0995663410574269E-2</v>
      </c>
      <c r="BG430">
        <f t="shared" ref="BG430" si="5799">SUM(AW424:AW430)/SUM(AV424:AV430)</f>
        <v>3.3333333333333333E-2</v>
      </c>
      <c r="BH430">
        <f t="shared" ref="BH430" si="5800">SUM(AY424:AY430)/SUM(AX424:AX430)</f>
        <v>2.9676258992805755E-2</v>
      </c>
      <c r="BI430">
        <f t="shared" ref="BI430" si="5801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2990"/>
        <v>1745919</v>
      </c>
      <c r="BR430" s="20">
        <v>305075</v>
      </c>
      <c r="BS430" s="20">
        <v>64846</v>
      </c>
      <c r="BT430" s="21">
        <f t="shared" si="2991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2992"/>
        <v>9803</v>
      </c>
      <c r="BZ430" s="20">
        <v>2206</v>
      </c>
      <c r="CA430" s="20">
        <v>654</v>
      </c>
      <c r="CB430" s="21">
        <f t="shared" si="2993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2994"/>
        <v>7371</v>
      </c>
      <c r="CH430" s="20">
        <v>1191</v>
      </c>
      <c r="CI430" s="20">
        <v>461</v>
      </c>
      <c r="CJ430" s="21">
        <f t="shared" si="2995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223"/>
        <v>73284</v>
      </c>
      <c r="CP430" s="20">
        <v>14994</v>
      </c>
      <c r="CQ430" s="20">
        <v>860</v>
      </c>
      <c r="CR430" s="21">
        <f t="shared" si="5224"/>
        <v>15854</v>
      </c>
    </row>
    <row r="431" spans="1:96" x14ac:dyDescent="0.35">
      <c r="A431" s="14">
        <f t="shared" si="2761"/>
        <v>44337</v>
      </c>
      <c r="B431" s="9">
        <f t="shared" ref="B431" si="5802">BQ431</f>
        <v>1749246</v>
      </c>
      <c r="C431">
        <f t="shared" ref="C431" si="5803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804">-(J431-J430)+L431</f>
        <v>4</v>
      </c>
      <c r="N431" s="7">
        <f t="shared" ref="N431" si="5805">B431-C431</f>
        <v>1378962</v>
      </c>
      <c r="O431" s="4">
        <f t="shared" ref="O431" si="5806">C431/B431</f>
        <v>0.21168206187122909</v>
      </c>
      <c r="R431">
        <f t="shared" ref="R431" si="5807">C431-C430</f>
        <v>363</v>
      </c>
      <c r="S431">
        <f t="shared" ref="S431" si="5808">N431-N430</f>
        <v>2964</v>
      </c>
      <c r="T431" s="8">
        <f t="shared" ref="T431" si="5809">R431/V431</f>
        <v>0.109107303877367</v>
      </c>
      <c r="U431" s="8">
        <f t="shared" ref="U431" si="5810">SUM(R425:R431)/SUM(V425:V431)</f>
        <v>0.11384615384615385</v>
      </c>
      <c r="V431">
        <f t="shared" ref="V431" si="5811">B431-B430</f>
        <v>3327</v>
      </c>
      <c r="W431">
        <f t="shared" ref="W431" si="5812">C431-D431-E431</f>
        <v>7260</v>
      </c>
      <c r="X431" s="3">
        <f t="shared" ref="X431" si="5813">F431/W431</f>
        <v>1.955922865013774E-2</v>
      </c>
      <c r="Y431">
        <f t="shared" ref="Y431" si="5814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815">Z431-AC431-AF431</f>
        <v>57</v>
      </c>
      <c r="AJ431">
        <f t="shared" ref="AJ431" si="5816">AA431-AD431-AG431</f>
        <v>28</v>
      </c>
      <c r="AK431">
        <f t="shared" ref="AK431" si="5817">AB431-AE431-AH431</f>
        <v>209</v>
      </c>
      <c r="AL431">
        <v>1</v>
      </c>
      <c r="AM431">
        <v>1</v>
      </c>
      <c r="AN431">
        <v>3</v>
      </c>
      <c r="AS431">
        <f t="shared" ref="AS431" si="5818">BM431-BM430</f>
        <v>15363</v>
      </c>
      <c r="AT431">
        <f t="shared" ref="AT431" si="5819">BN431-BN430</f>
        <v>395</v>
      </c>
      <c r="AU431">
        <f t="shared" ref="AU431" si="5820">AT431/AS431</f>
        <v>2.5711124129401811E-2</v>
      </c>
      <c r="AV431">
        <f t="shared" ref="AV431" si="5821">BU431-BU430</f>
        <v>90</v>
      </c>
      <c r="AW431">
        <f t="shared" ref="AW431" si="5822">BV431-BV430</f>
        <v>-2</v>
      </c>
      <c r="AX431">
        <f t="shared" ref="AX431" si="5823">CK431-CK430</f>
        <v>242</v>
      </c>
      <c r="AY431">
        <f t="shared" ref="AY431" si="5824">CL431-CL430</f>
        <v>0</v>
      </c>
      <c r="AZ431">
        <f t="shared" ref="AZ431" si="5825">CC431-CC430</f>
        <v>20</v>
      </c>
      <c r="BA431">
        <f t="shared" ref="BA431" si="5826">CD431-CD430</f>
        <v>3</v>
      </c>
      <c r="BB431">
        <f t="shared" ref="BB431" si="5827">AW431/AV431</f>
        <v>-2.2222222222222223E-2</v>
      </c>
      <c r="BC431">
        <f t="shared" ref="BC431" si="5828">AY431/AX431</f>
        <v>0</v>
      </c>
      <c r="BD431">
        <f t="shared" si="5732"/>
        <v>0.15</v>
      </c>
      <c r="BE431">
        <f t="shared" ref="BE431" si="5829">SUM(AT425:AT431)/SUM(AS425:AS431)</f>
        <v>2.7153784593623793E-2</v>
      </c>
      <c r="BF431">
        <f t="shared" ref="BF431" si="5830">SUM(AT418:AT431)/SUM(AS418:AS431)</f>
        <v>2.9471995631250213E-2</v>
      </c>
      <c r="BG431">
        <f t="shared" ref="BG431" si="5831">SUM(AW425:AW431)/SUM(AV425:AV431)</f>
        <v>2.5316455696202531E-2</v>
      </c>
      <c r="BH431">
        <f t="shared" ref="BH431" si="5832">SUM(AY425:AY431)/SUM(AX425:AX431)</f>
        <v>2.3073146784486992E-2</v>
      </c>
      <c r="BI431">
        <f t="shared" ref="BI431" si="5833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2990"/>
        <v>1749246</v>
      </c>
      <c r="BR431" s="20">
        <v>305334</v>
      </c>
      <c r="BS431" s="20">
        <v>64950</v>
      </c>
      <c r="BT431" s="21">
        <f t="shared" si="2991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2992"/>
        <v>12815</v>
      </c>
      <c r="BZ431" s="20">
        <v>2205</v>
      </c>
      <c r="CA431" s="20">
        <v>654</v>
      </c>
      <c r="CB431" s="21">
        <f t="shared" si="2993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2994"/>
        <v>7377</v>
      </c>
      <c r="CH431" s="20">
        <v>1191</v>
      </c>
      <c r="CI431" s="20">
        <v>461</v>
      </c>
      <c r="CJ431" s="21">
        <f t="shared" si="2995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223"/>
        <v>73337</v>
      </c>
      <c r="CP431" s="20">
        <v>15000</v>
      </c>
      <c r="CQ431" s="20">
        <v>860</v>
      </c>
      <c r="CR431" s="21">
        <f t="shared" si="5224"/>
        <v>15860</v>
      </c>
    </row>
    <row r="432" spans="1:96" x14ac:dyDescent="0.35">
      <c r="A432" s="14">
        <f t="shared" si="2761"/>
        <v>44338</v>
      </c>
      <c r="B432" s="9">
        <f t="shared" ref="B432" si="5834">BQ432</f>
        <v>1751143</v>
      </c>
      <c r="C432">
        <f t="shared" ref="C432" si="5835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836">-(J432-J431)+L432</f>
        <v>9</v>
      </c>
      <c r="N432" s="7">
        <f t="shared" ref="N432" si="5837">B432-C432</f>
        <v>1380643</v>
      </c>
      <c r="O432" s="4">
        <f t="shared" ref="O432" si="5838">C432/B432</f>
        <v>0.21157609629824634</v>
      </c>
      <c r="R432">
        <f t="shared" ref="R432" si="5839">C432-C431</f>
        <v>216</v>
      </c>
      <c r="S432">
        <f t="shared" ref="S432" si="5840">N432-N431</f>
        <v>1681</v>
      </c>
      <c r="T432" s="8">
        <f t="shared" ref="T432" si="5841">R432/V432</f>
        <v>0.11386399578281498</v>
      </c>
      <c r="U432" s="8">
        <f t="shared" ref="U432" si="5842">SUM(R426:R432)/SUM(V426:V432)</f>
        <v>0.11354369792589966</v>
      </c>
      <c r="V432">
        <f t="shared" ref="V432" si="5843">B432-B431</f>
        <v>1897</v>
      </c>
      <c r="W432">
        <f t="shared" ref="W432" si="5844">C432-D432-E432</f>
        <v>7103</v>
      </c>
      <c r="X432" s="3">
        <f t="shared" ref="X432" si="5845">F432/W432</f>
        <v>1.8442911445867943E-2</v>
      </c>
      <c r="Y432">
        <f t="shared" ref="Y432" si="5846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847">Z432-AC432-AF432</f>
        <v>56</v>
      </c>
      <c r="AJ432">
        <f t="shared" ref="AJ432" si="5848">AA432-AD432-AG432</f>
        <v>28</v>
      </c>
      <c r="AK432">
        <f t="shared" ref="AK432" si="5849">AB432-AE432-AH432</f>
        <v>201</v>
      </c>
      <c r="AL432">
        <v>1</v>
      </c>
      <c r="AM432">
        <v>1</v>
      </c>
      <c r="AN432">
        <v>3</v>
      </c>
      <c r="AS432">
        <f t="shared" ref="AS432" si="5850">BM432-BM431</f>
        <v>10919</v>
      </c>
      <c r="AT432">
        <f t="shared" ref="AT432" si="5851">BN432-BN431</f>
        <v>249</v>
      </c>
      <c r="AU432">
        <f t="shared" ref="AU432" si="5852">AT432/AS432</f>
        <v>2.2804286106786337E-2</v>
      </c>
      <c r="AV432">
        <f t="shared" ref="AV432" si="5853">BU432-BU431</f>
        <v>70</v>
      </c>
      <c r="AW432">
        <f t="shared" ref="AW432" si="5854">BV432-BV431</f>
        <v>1</v>
      </c>
      <c r="AX432">
        <f t="shared" ref="AX432" si="5855">CK432-CK431</f>
        <v>31283</v>
      </c>
      <c r="AY432">
        <f t="shared" ref="AY432" si="5856">CL432-CL431</f>
        <v>15</v>
      </c>
      <c r="AZ432">
        <f t="shared" ref="AZ432" si="5857">CC432-CC431</f>
        <v>39</v>
      </c>
      <c r="BA432">
        <f t="shared" ref="BA432" si="5858">CD432-CD431</f>
        <v>0</v>
      </c>
      <c r="BB432">
        <f t="shared" ref="BB432" si="5859">AW432/AV432</f>
        <v>1.4285714285714285E-2</v>
      </c>
      <c r="BC432">
        <f t="shared" ref="BC432" si="5860">AY432/AX432</f>
        <v>4.7949365470063615E-4</v>
      </c>
      <c r="BD432">
        <f t="shared" si="5732"/>
        <v>0</v>
      </c>
      <c r="BE432">
        <f t="shared" ref="BE432" si="5861">SUM(AT426:AT432)/SUM(AS426:AS432)</f>
        <v>2.7053840576945092E-2</v>
      </c>
      <c r="BF432">
        <f t="shared" ref="BF432" si="5862">SUM(AT419:AT432)/SUM(AS419:AS432)</f>
        <v>2.8747881689058161E-2</v>
      </c>
      <c r="BG432">
        <f t="shared" ref="BG432" si="5863">SUM(AW426:AW432)/SUM(AV426:AV432)</f>
        <v>2.2421524663677129E-2</v>
      </c>
      <c r="BH432">
        <f t="shared" ref="BH432" si="5864">SUM(AY426:AY432)/SUM(AX426:AX432)</f>
        <v>1.5206350171831757E-3</v>
      </c>
      <c r="BI432">
        <f t="shared" ref="BI432" si="586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2990"/>
        <v>1751143</v>
      </c>
      <c r="BR432" s="20">
        <v>305492</v>
      </c>
      <c r="BS432" s="20">
        <v>65008</v>
      </c>
      <c r="BT432" s="21">
        <f t="shared" si="2991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2992"/>
        <v>12828</v>
      </c>
      <c r="BZ432" s="20">
        <v>2207</v>
      </c>
      <c r="CA432" s="20">
        <v>654</v>
      </c>
      <c r="CB432" s="21">
        <f t="shared" si="2993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2994"/>
        <v>7382</v>
      </c>
      <c r="CH432" s="20">
        <v>1191</v>
      </c>
      <c r="CI432" s="20">
        <v>461</v>
      </c>
      <c r="CJ432" s="21">
        <f t="shared" si="2995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223"/>
        <v>73417</v>
      </c>
      <c r="CP432" s="20">
        <v>15009</v>
      </c>
      <c r="CQ432" s="20">
        <v>860</v>
      </c>
      <c r="CR432" s="21">
        <f t="shared" si="5224"/>
        <v>15869</v>
      </c>
    </row>
    <row r="433" spans="1:96" x14ac:dyDescent="0.35">
      <c r="A433" s="14">
        <f t="shared" si="2761"/>
        <v>44339</v>
      </c>
      <c r="B433" s="9">
        <f t="shared" ref="B433" si="5866">BQ433</f>
        <v>1752258</v>
      </c>
      <c r="C433">
        <f t="shared" ref="C433" si="586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868">-(J433-J432)+L433</f>
        <v>9</v>
      </c>
      <c r="N433" s="7">
        <f t="shared" ref="N433" si="5869">B433-C433</f>
        <v>1381643</v>
      </c>
      <c r="O433" s="4">
        <f t="shared" ref="O433" si="5870">C433/B433</f>
        <v>0.21150709541631427</v>
      </c>
      <c r="R433">
        <f t="shared" ref="R433" si="5871">C433-C432</f>
        <v>115</v>
      </c>
      <c r="S433">
        <f t="shared" ref="S433" si="5872">N433-N432</f>
        <v>1000</v>
      </c>
      <c r="T433" s="8">
        <f t="shared" ref="T433" si="5873">R433/V433</f>
        <v>0.1031390134529148</v>
      </c>
      <c r="U433" s="8">
        <f t="shared" ref="U433" si="5874">SUM(R427:R433)/SUM(V427:V433)</f>
        <v>0.11328897680273332</v>
      </c>
      <c r="V433">
        <f t="shared" ref="V433" si="5875">B433-B432</f>
        <v>1115</v>
      </c>
      <c r="W433">
        <f t="shared" ref="W433" si="5876">C433-D433-E433</f>
        <v>7048</v>
      </c>
      <c r="X433" s="3">
        <f t="shared" ref="X433" si="5877">F433/W433</f>
        <v>1.7309875141884222E-2</v>
      </c>
      <c r="Y433">
        <f t="shared" ref="Y433" si="587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879">Z433-AC433-AF433</f>
        <v>56</v>
      </c>
      <c r="AJ433">
        <f t="shared" ref="AJ433" si="5880">AA433-AD433-AG433</f>
        <v>28</v>
      </c>
      <c r="AK433">
        <f t="shared" ref="AK433" si="5881">AB433-AE433-AH433</f>
        <v>209</v>
      </c>
      <c r="AL433">
        <v>1</v>
      </c>
      <c r="AM433">
        <v>1</v>
      </c>
      <c r="AN433">
        <v>3</v>
      </c>
      <c r="AS433">
        <f t="shared" ref="AS433" si="5882">BM433-BM432</f>
        <v>3855</v>
      </c>
      <c r="AT433">
        <f t="shared" ref="AT433" si="5883">BN433-BN432</f>
        <v>113</v>
      </c>
      <c r="AU433">
        <f t="shared" ref="AU433" si="5884">AT433/AS433</f>
        <v>2.9312581063553826E-2</v>
      </c>
      <c r="AV433">
        <f t="shared" ref="AV433" si="5885">BU433-BU432</f>
        <v>14</v>
      </c>
      <c r="AW433">
        <f t="shared" ref="AW433" si="5886">BV433-BV432</f>
        <v>1</v>
      </c>
      <c r="AX433">
        <f t="shared" ref="AX433" si="5887">CK433-CK432</f>
        <v>-30861</v>
      </c>
      <c r="AY433">
        <f t="shared" ref="AY433" si="5888">CL433-CL432</f>
        <v>0</v>
      </c>
      <c r="AZ433">
        <f t="shared" ref="AZ433" si="5889">CC433-CC432</f>
        <v>14</v>
      </c>
      <c r="BA433">
        <f t="shared" ref="BA433" si="5890">CD433-CD432</f>
        <v>4</v>
      </c>
      <c r="BB433">
        <f t="shared" ref="BB433" si="5891">AW433/AV433</f>
        <v>7.1428571428571425E-2</v>
      </c>
      <c r="BC433">
        <f t="shared" ref="BC433" si="5892">AY433/AX433</f>
        <v>0</v>
      </c>
      <c r="BD433">
        <f t="shared" si="5732"/>
        <v>0.2857142857142857</v>
      </c>
      <c r="BE433">
        <f t="shared" ref="BE433" si="5893">SUM(AT427:AT433)/SUM(AS427:AS433)</f>
        <v>2.6523008373665207E-2</v>
      </c>
      <c r="BF433">
        <f t="shared" ref="BF433" si="5894">SUM(AT420:AT433)/SUM(AS420:AS433)</f>
        <v>2.8678402868719182E-2</v>
      </c>
      <c r="BG433">
        <f t="shared" ref="BG433" si="5895">SUM(AW427:AW433)/SUM(AV427:AV433)</f>
        <v>3.160270880361174E-2</v>
      </c>
      <c r="BH433">
        <f t="shared" ref="BH433" si="5896">SUM(AY427:AY433)/SUM(AX427:AX433)</f>
        <v>2.7478448275862068E-2</v>
      </c>
      <c r="BI433">
        <f t="shared" ref="BI433" si="5897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2990"/>
        <v>1752258</v>
      </c>
      <c r="BR433" s="20">
        <v>305595</v>
      </c>
      <c r="BS433" s="20">
        <v>65020</v>
      </c>
      <c r="BT433" s="21">
        <f t="shared" si="2991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2992"/>
        <v>12837</v>
      </c>
      <c r="BZ433" s="20">
        <v>2208</v>
      </c>
      <c r="CA433" s="20">
        <v>654</v>
      </c>
      <c r="CB433" s="21">
        <f t="shared" si="2993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2994"/>
        <v>7385</v>
      </c>
      <c r="CH433" s="20">
        <v>1192</v>
      </c>
      <c r="CI433" s="20">
        <v>463</v>
      </c>
      <c r="CJ433" s="21">
        <f t="shared" si="2995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223"/>
        <v>73452</v>
      </c>
      <c r="CP433" s="20">
        <v>15012</v>
      </c>
      <c r="CQ433" s="20">
        <v>861</v>
      </c>
      <c r="CR433" s="21">
        <f t="shared" si="5224"/>
        <v>15873</v>
      </c>
    </row>
    <row r="434" spans="1:96" x14ac:dyDescent="0.35">
      <c r="A434" s="14">
        <f t="shared" si="2761"/>
        <v>44340</v>
      </c>
      <c r="B434" s="9">
        <f t="shared" ref="B434" si="5898">BQ434</f>
        <v>1752705</v>
      </c>
      <c r="C434">
        <f t="shared" ref="C434" si="5899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900">-(J434-J433)+L434</f>
        <v>2</v>
      </c>
      <c r="N434" s="7">
        <f t="shared" ref="N434" si="5901">B434-C434</f>
        <v>1382046</v>
      </c>
      <c r="O434" s="4">
        <f t="shared" ref="O434" si="5902">C434/B434</f>
        <v>0.21147825789279998</v>
      </c>
      <c r="R434">
        <f t="shared" ref="R434" si="5903">C434-C433</f>
        <v>44</v>
      </c>
      <c r="S434">
        <f t="shared" ref="S434" si="5904">N434-N433</f>
        <v>403</v>
      </c>
      <c r="T434" s="8">
        <f t="shared" ref="T434" si="5905">R434/V434</f>
        <v>9.8434004474272932E-2</v>
      </c>
      <c r="U434" s="8">
        <f t="shared" ref="U434" si="5906">SUM(R428:R434)/SUM(V428:V434)</f>
        <v>0.11227010705462531</v>
      </c>
      <c r="V434">
        <f t="shared" ref="V434" si="5907">B434-B433</f>
        <v>447</v>
      </c>
      <c r="W434">
        <f t="shared" ref="W434" si="5908">C434-D434-E434</f>
        <v>6893</v>
      </c>
      <c r="X434" s="3">
        <f t="shared" ref="X434" si="5909">F434/W434</f>
        <v>1.7118816190338025E-2</v>
      </c>
      <c r="Y434">
        <f t="shared" ref="Y434" si="5910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911">Z434-AC434-AF434</f>
        <v>56</v>
      </c>
      <c r="AJ434">
        <f t="shared" ref="AJ434" si="5912">AA434-AD434-AG434</f>
        <v>31</v>
      </c>
      <c r="AK434">
        <f t="shared" ref="AK434" si="5913">AB434-AE434-AH434</f>
        <v>205</v>
      </c>
      <c r="AL434">
        <v>1</v>
      </c>
      <c r="AM434">
        <v>1</v>
      </c>
      <c r="AN434">
        <v>3</v>
      </c>
      <c r="AS434">
        <f t="shared" ref="AS434" si="5914">BM434-BM433</f>
        <v>1916</v>
      </c>
      <c r="AT434">
        <f t="shared" ref="AT434" si="5915">BN434-BN433</f>
        <v>66</v>
      </c>
      <c r="AU434">
        <f t="shared" ref="AU434" si="5916">AT434/AS434</f>
        <v>3.444676409185804E-2</v>
      </c>
      <c r="AV434">
        <f t="shared" ref="AV434" si="5917">BU434-BU433</f>
        <v>9</v>
      </c>
      <c r="AW434">
        <f t="shared" ref="AW434" si="5918">BV434-BV433</f>
        <v>2</v>
      </c>
      <c r="AX434">
        <f t="shared" ref="AX434" si="5919">CK434-CK433</f>
        <v>54</v>
      </c>
      <c r="AY434">
        <f t="shared" ref="AY434" si="5920">CL434-CL433</f>
        <v>2</v>
      </c>
      <c r="AZ434">
        <f t="shared" ref="AZ434" si="5921">CC434-CC433</f>
        <v>13</v>
      </c>
      <c r="BA434">
        <f t="shared" ref="BA434" si="5922">CD434-CD433</f>
        <v>-2</v>
      </c>
      <c r="BB434">
        <f t="shared" ref="BB434" si="5923">AW434/AV434</f>
        <v>0.22222222222222221</v>
      </c>
      <c r="BC434">
        <f t="shared" ref="BC434" si="5924">AY434/AX434</f>
        <v>3.7037037037037035E-2</v>
      </c>
      <c r="BD434">
        <f t="shared" si="5732"/>
        <v>-0.15384615384615385</v>
      </c>
      <c r="BE434">
        <f t="shared" ref="BE434" si="5925">SUM(AT428:AT434)/SUM(AS428:AS434)</f>
        <v>2.6696222050886662E-2</v>
      </c>
      <c r="BF434">
        <f t="shared" ref="BF434" si="5926">SUM(AT421:AT434)/SUM(AS421:AS434)</f>
        <v>2.8237224442268505E-2</v>
      </c>
      <c r="BG434">
        <f t="shared" ref="BG434" si="5927">SUM(AW428:AW434)/SUM(AV428:AV434)</f>
        <v>3.5714285714285712E-2</v>
      </c>
      <c r="BH434">
        <f t="shared" ref="BH434" si="5928">SUM(AY428:AY434)/SUM(AX428:AX434)</f>
        <v>2.8556034482758622E-2</v>
      </c>
      <c r="BI434">
        <f t="shared" ref="BI434" si="5929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2990"/>
        <v>1752705</v>
      </c>
      <c r="BR434" s="20">
        <v>305637</v>
      </c>
      <c r="BS434" s="20">
        <v>65022</v>
      </c>
      <c r="BT434" s="21">
        <f t="shared" si="2991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2992"/>
        <v>12842</v>
      </c>
      <c r="BZ434" s="20">
        <v>2208</v>
      </c>
      <c r="CA434" s="20">
        <v>654</v>
      </c>
      <c r="CB434" s="21">
        <f t="shared" si="2993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2994"/>
        <v>7385</v>
      </c>
      <c r="CH434" s="20">
        <v>1192</v>
      </c>
      <c r="CI434" s="20">
        <v>463</v>
      </c>
      <c r="CJ434" s="21">
        <f t="shared" si="2995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223"/>
        <v>73462</v>
      </c>
      <c r="CP434" s="20">
        <v>15015</v>
      </c>
      <c r="CQ434" s="20">
        <v>860</v>
      </c>
      <c r="CR434" s="21">
        <f t="shared" si="5224"/>
        <v>15875</v>
      </c>
    </row>
    <row r="435" spans="1:96" x14ac:dyDescent="0.35">
      <c r="A435" s="14">
        <f t="shared" si="2761"/>
        <v>44341</v>
      </c>
      <c r="B435" s="9">
        <f t="shared" ref="B435" si="5930">BQ435</f>
        <v>1752870</v>
      </c>
      <c r="C435">
        <f t="shared" ref="C435" si="5931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932">-(J435-J434)+L435</f>
        <v>2</v>
      </c>
      <c r="N435" s="7">
        <f t="shared" ref="N435" si="5933">B435-C435</f>
        <v>1382200</v>
      </c>
      <c r="O435" s="4">
        <f t="shared" ref="O435" si="5934">C435/B435</f>
        <v>0.21146462658383108</v>
      </c>
      <c r="R435">
        <f t="shared" ref="R435" si="5935">C435-C434</f>
        <v>11</v>
      </c>
      <c r="S435">
        <f t="shared" ref="S435" si="5936">N435-N434</f>
        <v>154</v>
      </c>
      <c r="T435" s="8">
        <f t="shared" ref="T435" si="5937">R435/V435</f>
        <v>6.6666666666666666E-2</v>
      </c>
      <c r="U435" s="8">
        <f t="shared" ref="U435" si="5938">SUM(R429:R435)/SUM(V429:V435)</f>
        <v>0.11560321715817694</v>
      </c>
      <c r="V435">
        <f t="shared" ref="V435" si="5939">B435-B434</f>
        <v>165</v>
      </c>
      <c r="W435">
        <f t="shared" ref="W435" si="5940">C435-D435-E435</f>
        <v>6339</v>
      </c>
      <c r="X435" s="3">
        <f t="shared" ref="X435" si="5941">F435/W435</f>
        <v>1.9245937845085975E-2</v>
      </c>
      <c r="Y435">
        <f t="shared" ref="Y435" si="5942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943">Z435-AC435-AF435</f>
        <v>54</v>
      </c>
      <c r="AJ435">
        <f t="shared" ref="AJ435" si="5944">AA435-AD435-AG435</f>
        <v>31</v>
      </c>
      <c r="AK435">
        <f t="shared" ref="AK435" si="5945">AB435-AE435-AH435</f>
        <v>191</v>
      </c>
      <c r="AL435">
        <v>1</v>
      </c>
      <c r="AM435">
        <v>1</v>
      </c>
      <c r="AN435">
        <v>3</v>
      </c>
      <c r="AS435">
        <f t="shared" ref="AS435" si="5946">BM435-BM434</f>
        <v>613</v>
      </c>
      <c r="AT435">
        <f t="shared" ref="AT435" si="5947">BN435-BN434</f>
        <v>-8</v>
      </c>
      <c r="AU435">
        <f t="shared" ref="AU435" si="5948">AT435/AS435</f>
        <v>-1.3050570962479609E-2</v>
      </c>
      <c r="AV435">
        <f t="shared" ref="AV435" si="5949">BU435-BU434</f>
        <v>118</v>
      </c>
      <c r="AW435">
        <f t="shared" ref="AW435" si="5950">BV435-BV434</f>
        <v>1</v>
      </c>
      <c r="AX435">
        <f t="shared" ref="AX435" si="5951">CK435-CK434</f>
        <v>257</v>
      </c>
      <c r="AY435">
        <f t="shared" ref="AY435" si="5952">CL435-CL434</f>
        <v>20</v>
      </c>
      <c r="AZ435">
        <f t="shared" ref="AZ435" si="5953">CC435-CC434</f>
        <v>33</v>
      </c>
      <c r="BA435">
        <f t="shared" ref="BA435" si="5954">CD435-CD434</f>
        <v>0</v>
      </c>
      <c r="BB435">
        <f t="shared" ref="BB435" si="5955">AW435/AV435</f>
        <v>8.4745762711864406E-3</v>
      </c>
      <c r="BC435">
        <f t="shared" ref="BC435" si="5956">AY435/AX435</f>
        <v>7.7821011673151752E-2</v>
      </c>
      <c r="BD435">
        <f t="shared" si="5732"/>
        <v>0</v>
      </c>
      <c r="BE435">
        <f t="shared" ref="BE435" si="5957">SUM(AT429:AT435)/SUM(AS429:AS435)</f>
        <v>2.6498989445317762E-2</v>
      </c>
      <c r="BF435">
        <f t="shared" ref="BF435" si="5958">SUM(AT422:AT435)/SUM(AS422:AS435)</f>
        <v>2.7927927927927927E-2</v>
      </c>
      <c r="BG435">
        <f t="shared" ref="BG435" si="5959">SUM(AW429:AW435)/SUM(AV429:AV435)</f>
        <v>2.3454157782515993E-2</v>
      </c>
      <c r="BH435">
        <f t="shared" ref="BH435" si="5960">SUM(AY429:AY435)/SUM(AX429:AX435)</f>
        <v>4.1267942583732058E-2</v>
      </c>
      <c r="BI435">
        <f t="shared" ref="BI435" si="5961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2990"/>
        <v>1752870</v>
      </c>
      <c r="BR435" s="20">
        <v>305649</v>
      </c>
      <c r="BS435" s="20">
        <v>65021</v>
      </c>
      <c r="BT435" s="21">
        <f t="shared" si="2991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2992"/>
        <v>12858</v>
      </c>
      <c r="BZ435" s="20">
        <v>2208</v>
      </c>
      <c r="CA435" s="20">
        <v>654</v>
      </c>
      <c r="CB435" s="21">
        <f t="shared" si="2993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2994"/>
        <v>7390</v>
      </c>
      <c r="CH435" s="20">
        <v>1192</v>
      </c>
      <c r="CI435" s="20">
        <v>463</v>
      </c>
      <c r="CJ435" s="21">
        <f t="shared" si="2995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223"/>
        <v>73538</v>
      </c>
      <c r="CP435" s="20">
        <v>15032</v>
      </c>
      <c r="CQ435" s="20">
        <v>862</v>
      </c>
      <c r="CR435" s="21">
        <f t="shared" si="5224"/>
        <v>15894</v>
      </c>
    </row>
    <row r="436" spans="1:96" x14ac:dyDescent="0.35">
      <c r="A436" s="14">
        <f t="shared" si="2761"/>
        <v>44342</v>
      </c>
      <c r="B436" s="9">
        <f t="shared" ref="B436" si="5962">BQ436</f>
        <v>1755826</v>
      </c>
      <c r="C436">
        <f t="shared" ref="C436" si="5963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964">-(J436-J435)+L436</f>
        <v>4</v>
      </c>
      <c r="N436" s="7">
        <f t="shared" ref="N436" si="5965">B436-C436</f>
        <v>1384862</v>
      </c>
      <c r="O436" s="4">
        <f t="shared" ref="O436" si="5966">C436/B436</f>
        <v>0.2112760603841155</v>
      </c>
      <c r="R436">
        <f t="shared" ref="R436" si="5967">C436-C435</f>
        <v>294</v>
      </c>
      <c r="S436">
        <f t="shared" ref="S436" si="5968">N436-N435</f>
        <v>2662</v>
      </c>
      <c r="T436" s="8">
        <f t="shared" ref="T436" si="5969">R436/V436</f>
        <v>9.9458728010825434E-2</v>
      </c>
      <c r="U436" s="8">
        <f t="shared" ref="U436" si="5970">SUM(R430:R436)/SUM(V430:V436)</f>
        <v>0.11107388172223152</v>
      </c>
      <c r="V436">
        <f t="shared" ref="V436" si="5971">B436-B435</f>
        <v>2956</v>
      </c>
      <c r="W436">
        <f t="shared" ref="W436" si="5972">C436-D436-E436</f>
        <v>6169</v>
      </c>
      <c r="X436" s="3">
        <f t="shared" ref="X436" si="5973">F436/W436</f>
        <v>1.9452099205705949E-2</v>
      </c>
      <c r="Y436">
        <f t="shared" ref="Y436" si="597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975">Z436-AC436-AF436</f>
        <v>52</v>
      </c>
      <c r="AJ436">
        <f t="shared" ref="AJ436" si="5976">AA436-AD436-AG436</f>
        <v>32</v>
      </c>
      <c r="AK436">
        <f t="shared" ref="AK436" si="5977">AB436-AE436-AH436</f>
        <v>201</v>
      </c>
      <c r="AL436">
        <v>1</v>
      </c>
      <c r="AM436">
        <v>1</v>
      </c>
      <c r="AN436">
        <v>4</v>
      </c>
      <c r="AS436">
        <f t="shared" ref="AS436" si="5978">BM436-BM435</f>
        <v>14183</v>
      </c>
      <c r="AT436">
        <f t="shared" ref="AT436" si="5979">BN436-BN435</f>
        <v>355</v>
      </c>
      <c r="AU436">
        <f t="shared" ref="AU436" si="5980">AT436/AS436</f>
        <v>2.5029965451596983E-2</v>
      </c>
      <c r="AV436">
        <f t="shared" ref="AV436" si="5981">BU436-BU435</f>
        <v>86</v>
      </c>
      <c r="AW436">
        <f t="shared" ref="AW436" si="5982">BV436-BV435</f>
        <v>-4</v>
      </c>
      <c r="AX436">
        <f t="shared" ref="AX436" si="5983">CK436-CK435</f>
        <v>221</v>
      </c>
      <c r="AY436">
        <f t="shared" ref="AY436" si="5984">CL436-CL435</f>
        <v>7</v>
      </c>
      <c r="AZ436">
        <f t="shared" ref="AZ436" si="5985">CC436-CC435</f>
        <v>43</v>
      </c>
      <c r="BA436">
        <f t="shared" ref="BA436" si="5986">CD436-CD435</f>
        <v>3</v>
      </c>
      <c r="BB436">
        <f t="shared" ref="BB436" si="5987">AW436/AV436</f>
        <v>-4.6511627906976744E-2</v>
      </c>
      <c r="BC436">
        <f t="shared" ref="BC436" si="5988">AY436/AX436</f>
        <v>3.1674208144796379E-2</v>
      </c>
      <c r="BD436">
        <f t="shared" si="5732"/>
        <v>6.9767441860465115E-2</v>
      </c>
      <c r="BE436">
        <f t="shared" ref="BE436" si="5989">SUM(AT430:AT436)/SUM(AS430:AS436)</f>
        <v>2.6434215655008683E-2</v>
      </c>
      <c r="BF436">
        <f t="shared" ref="BF436" si="5990">SUM(AT423:AT436)/SUM(AS423:AS436)</f>
        <v>2.6605863921217547E-2</v>
      </c>
      <c r="BG436">
        <f t="shared" ref="BG436" si="5991">SUM(AW430:AW436)/SUM(AV430:AV436)</f>
        <v>4.1580041580041582E-3</v>
      </c>
      <c r="BH436">
        <f t="shared" ref="BH436" si="5992">SUM(AY430:AY436)/SUM(AX430:AX436)</f>
        <v>3.9057656540607562E-2</v>
      </c>
      <c r="BI436">
        <f t="shared" ref="BI436" si="5993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2990"/>
        <v>1755826</v>
      </c>
      <c r="BR436" s="20">
        <v>305862</v>
      </c>
      <c r="BS436" s="20">
        <v>65102</v>
      </c>
      <c r="BT436" s="21">
        <f t="shared" si="2991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2992"/>
        <v>12867</v>
      </c>
      <c r="BZ436" s="20">
        <v>2208</v>
      </c>
      <c r="CA436" s="20">
        <v>654</v>
      </c>
      <c r="CB436" s="21">
        <f t="shared" si="2993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2994"/>
        <v>7394</v>
      </c>
      <c r="CH436" s="20">
        <v>1192</v>
      </c>
      <c r="CI436" s="20">
        <v>464</v>
      </c>
      <c r="CJ436" s="21">
        <f t="shared" si="2995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223"/>
        <v>73597</v>
      </c>
      <c r="CP436" s="20">
        <v>15032</v>
      </c>
      <c r="CQ436" s="20">
        <v>861</v>
      </c>
      <c r="CR436" s="21">
        <f t="shared" si="5224"/>
        <v>15893</v>
      </c>
    </row>
    <row r="437" spans="1:96" x14ac:dyDescent="0.35">
      <c r="A437" s="14">
        <f t="shared" si="2761"/>
        <v>44343</v>
      </c>
      <c r="B437" s="9">
        <f t="shared" ref="B437" si="5994">BQ437</f>
        <v>1757422</v>
      </c>
      <c r="C437">
        <f t="shared" ref="C437" si="5995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996">-(J437-J436)+L437</f>
        <v>2</v>
      </c>
      <c r="N437" s="7">
        <f t="shared" ref="N437" si="5997">B437-C437</f>
        <v>1386330</v>
      </c>
      <c r="O437" s="4">
        <f t="shared" ref="O437" si="5998">C437/B437</f>
        <v>0.21115702432312786</v>
      </c>
      <c r="R437">
        <f t="shared" ref="R437" si="5999">C437-C436</f>
        <v>128</v>
      </c>
      <c r="S437">
        <f t="shared" ref="S437" si="6000">N437-N436</f>
        <v>1468</v>
      </c>
      <c r="T437" s="8">
        <f t="shared" ref="T437" si="6001">R437/V437</f>
        <v>8.0200501253132828E-2</v>
      </c>
      <c r="U437" s="8">
        <f t="shared" ref="U437" si="6002">SUM(R431:R437)/SUM(V431:V437)</f>
        <v>0.10179953055724593</v>
      </c>
      <c r="V437">
        <f t="shared" ref="V437" si="6003">B437-B436</f>
        <v>1596</v>
      </c>
      <c r="W437">
        <f t="shared" ref="W437" si="6004">C437-D437-E437</f>
        <v>5874</v>
      </c>
      <c r="X437" s="3">
        <f t="shared" ref="X437" si="6005">F437/W437</f>
        <v>2.0429009193054137E-2</v>
      </c>
      <c r="Y437">
        <f t="shared" ref="Y437" si="6006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007">Z437-AC437-AF437</f>
        <v>50</v>
      </c>
      <c r="AJ437">
        <f t="shared" ref="AJ437" si="6008">AA437-AD437-AG437</f>
        <v>30</v>
      </c>
      <c r="AK437">
        <f t="shared" ref="AK437" si="6009">AB437-AE437-AH437</f>
        <v>191</v>
      </c>
      <c r="AL437">
        <v>0</v>
      </c>
      <c r="AM437">
        <v>0</v>
      </c>
      <c r="AN437">
        <v>0</v>
      </c>
      <c r="AS437">
        <f t="shared" ref="AS437" si="6010">BM437-BM436</f>
        <v>8498</v>
      </c>
      <c r="AT437">
        <f t="shared" ref="AT437" si="6011">BN437-BN436</f>
        <v>123</v>
      </c>
      <c r="AU437">
        <f t="shared" ref="AU437" si="6012">AT437/AS437</f>
        <v>1.4473993880913156E-2</v>
      </c>
      <c r="AV437">
        <f t="shared" ref="AV437" si="6013">BU437-BU436</f>
        <v>32</v>
      </c>
      <c r="AW437">
        <f t="shared" ref="AW437" si="6014">BV437-BV436</f>
        <v>1</v>
      </c>
      <c r="AX437">
        <f t="shared" ref="AX437" si="6015">CK437-CK436</f>
        <v>233</v>
      </c>
      <c r="AY437">
        <f t="shared" ref="AY437" si="6016">CL437-CL436</f>
        <v>0</v>
      </c>
      <c r="AZ437">
        <f t="shared" ref="AZ437" si="6017">CC437-CC436</f>
        <v>27</v>
      </c>
      <c r="BA437">
        <f t="shared" ref="BA437" si="6018">CD437-CD436</f>
        <v>0</v>
      </c>
      <c r="BB437">
        <f t="shared" ref="BB437" si="6019">AW437/AV437</f>
        <v>3.125E-2</v>
      </c>
      <c r="BC437">
        <f t="shared" ref="BC437" si="6020">AY437/AX437</f>
        <v>0</v>
      </c>
      <c r="BD437">
        <f t="shared" si="5732"/>
        <v>0</v>
      </c>
      <c r="BE437">
        <f t="shared" ref="BE437" si="6021">SUM(AT431:AT437)/SUM(AS431:AS437)</f>
        <v>2.3361699821128516E-2</v>
      </c>
      <c r="BF437">
        <f t="shared" ref="BF437" si="6022">SUM(AT424:AT437)/SUM(AS424:AS437)</f>
        <v>2.501175725350558E-2</v>
      </c>
      <c r="BG437">
        <f t="shared" ref="BG437" si="6023">SUM(AW431:AW437)/SUM(AV431:AV437)</f>
        <v>0</v>
      </c>
      <c r="BH437">
        <f t="shared" ref="BH437" si="6024">SUM(AY431:AY437)/SUM(AX431:AX437)</f>
        <v>3.0790762771168649E-2</v>
      </c>
      <c r="BI437">
        <f t="shared" ref="BI437" si="6025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2990"/>
        <v>1757422</v>
      </c>
      <c r="BR437" s="20">
        <v>305958</v>
      </c>
      <c r="BS437" s="20">
        <v>65134</v>
      </c>
      <c r="BT437" s="21">
        <f t="shared" si="2991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2992"/>
        <v>12875</v>
      </c>
      <c r="BZ437" s="20">
        <v>2207</v>
      </c>
      <c r="CA437" s="20">
        <v>657</v>
      </c>
      <c r="CB437" s="21">
        <f t="shared" si="2993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2994"/>
        <v>7398</v>
      </c>
      <c r="CH437" s="20">
        <v>1193</v>
      </c>
      <c r="CI437" s="20">
        <v>464</v>
      </c>
      <c r="CJ437" s="21">
        <f t="shared" si="2995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223"/>
        <v>73641</v>
      </c>
      <c r="CP437" s="20">
        <v>15034</v>
      </c>
      <c r="CQ437" s="20">
        <v>861</v>
      </c>
      <c r="CR437" s="21">
        <f t="shared" si="5224"/>
        <v>15895</v>
      </c>
    </row>
    <row r="438" spans="1:96" x14ac:dyDescent="0.35">
      <c r="A438" s="14">
        <f t="shared" si="2761"/>
        <v>44344</v>
      </c>
      <c r="B438" s="9">
        <f t="shared" ref="B438" si="6026">BQ438</f>
        <v>1759115</v>
      </c>
      <c r="C438">
        <f t="shared" ref="C438" si="6027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028">-(J438-J437)+L438</f>
        <v>6</v>
      </c>
      <c r="N438" s="7">
        <f t="shared" ref="N438" si="6029">B438-C438</f>
        <v>1387883</v>
      </c>
      <c r="O438" s="4">
        <f t="shared" ref="O438" si="6030">C438/B438</f>
        <v>0.21103338894842008</v>
      </c>
      <c r="R438">
        <f t="shared" ref="R438" si="6031">C438-C437</f>
        <v>140</v>
      </c>
      <c r="S438">
        <f t="shared" ref="S438" si="6032">N438-N437</f>
        <v>1553</v>
      </c>
      <c r="T438" s="8">
        <f t="shared" ref="T438" si="6033">R438/V438</f>
        <v>8.2693443591258117E-2</v>
      </c>
      <c r="U438" s="8">
        <f t="shared" ref="U438" si="6034">SUM(R432:R438)/SUM(V432:V438)</f>
        <v>9.6058364575944882E-2</v>
      </c>
      <c r="V438">
        <f t="shared" ref="V438" si="6035">B438-B437</f>
        <v>1693</v>
      </c>
      <c r="W438">
        <f t="shared" ref="W438" si="6036">C438-D438-E438</f>
        <v>5605</v>
      </c>
      <c r="X438" s="3">
        <f t="shared" ref="X438" si="6037">F438/W438</f>
        <v>1.9803746654772525E-2</v>
      </c>
      <c r="Y438">
        <f t="shared" ref="Y438" si="6038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039">Z438-AC438-AF438</f>
        <v>49</v>
      </c>
      <c r="AJ438">
        <f t="shared" ref="AJ438" si="6040">AA438-AD438-AG438</f>
        <v>29</v>
      </c>
      <c r="AK438">
        <f t="shared" ref="AK438" si="6041">AB438-AE438-AH438</f>
        <v>180</v>
      </c>
      <c r="AL438">
        <v>0</v>
      </c>
      <c r="AM438">
        <v>0</v>
      </c>
      <c r="AN438">
        <v>0</v>
      </c>
      <c r="AS438">
        <f t="shared" ref="AS438" si="6042">BM438-BM437</f>
        <v>8496</v>
      </c>
      <c r="AT438">
        <f t="shared" ref="AT438" si="6043">BN438-BN437</f>
        <v>207</v>
      </c>
      <c r="AU438">
        <f t="shared" ref="AU438" si="6044">AT438/AS438</f>
        <v>2.4364406779661018E-2</v>
      </c>
      <c r="AV438">
        <f t="shared" ref="AV438" si="6045">BU438-BU437</f>
        <v>148</v>
      </c>
      <c r="AW438">
        <f t="shared" ref="AW438" si="6046">BV438-BV437</f>
        <v>6</v>
      </c>
      <c r="AX438">
        <f t="shared" ref="AX438" si="6047">CK438-CK437</f>
        <v>303</v>
      </c>
      <c r="AY438">
        <f t="shared" ref="AY438" si="6048">CL438-CL437</f>
        <v>16</v>
      </c>
      <c r="AZ438">
        <f t="shared" ref="AZ438" si="6049">CC438-CC437</f>
        <v>27</v>
      </c>
      <c r="BA438">
        <f t="shared" ref="BA438" si="6050">CD438-CD437</f>
        <v>-1</v>
      </c>
      <c r="BB438">
        <f t="shared" ref="BB438" si="6051">AW438/AV438</f>
        <v>4.0540540540540543E-2</v>
      </c>
      <c r="BC438">
        <f t="shared" ref="BC438" si="6052">AY438/AX438</f>
        <v>5.2805280528052806E-2</v>
      </c>
      <c r="BD438">
        <f t="shared" si="5732"/>
        <v>-3.7037037037037035E-2</v>
      </c>
      <c r="BE438">
        <f t="shared" ref="BE438" si="6053">SUM(AT432:AT438)/SUM(AS432:AS438)</f>
        <v>2.2792904290429041E-2</v>
      </c>
      <c r="BF438">
        <f t="shared" ref="BF438" si="6054">SUM(AT425:AT438)/SUM(AS425:AS438)</f>
        <v>2.5085362632202013E-2</v>
      </c>
      <c r="BG438">
        <f t="shared" ref="BG438" si="6055">SUM(AW432:AW438)/SUM(AV432:AV438)</f>
        <v>1.6771488469601678E-2</v>
      </c>
      <c r="BH438">
        <f t="shared" ref="BH438" si="6056">SUM(AY432:AY438)/SUM(AX432:AX438)</f>
        <v>4.0268456375838924E-2</v>
      </c>
      <c r="BI438">
        <f t="shared" ref="BI438" si="6057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2990"/>
        <v>1759115</v>
      </c>
      <c r="BR438" s="20">
        <v>306069</v>
      </c>
      <c r="BS438" s="20">
        <v>65163</v>
      </c>
      <c r="BT438" s="21">
        <f t="shared" si="2991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2992"/>
        <v>12879</v>
      </c>
      <c r="BZ438" s="20">
        <v>2208</v>
      </c>
      <c r="CA438" s="20">
        <v>658</v>
      </c>
      <c r="CB438" s="21">
        <f t="shared" si="2993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2994"/>
        <v>7406</v>
      </c>
      <c r="CH438" s="20">
        <v>1193</v>
      </c>
      <c r="CI438" s="20">
        <v>464</v>
      </c>
      <c r="CJ438" s="21">
        <f t="shared" si="2995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223"/>
        <v>73725</v>
      </c>
      <c r="CP438" s="20">
        <v>15051</v>
      </c>
      <c r="CQ438" s="20">
        <v>862</v>
      </c>
      <c r="CR438" s="21">
        <f t="shared" si="5224"/>
        <v>15913</v>
      </c>
    </row>
    <row r="439" spans="1:96" x14ac:dyDescent="0.35">
      <c r="A439" s="14">
        <f t="shared" si="2761"/>
        <v>44345</v>
      </c>
      <c r="B439" s="9">
        <f t="shared" ref="B439" si="6058">BQ439</f>
        <v>1760455</v>
      </c>
      <c r="C439">
        <f t="shared" ref="C439" si="6059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060">-(J439-J438)+L439</f>
        <v>3</v>
      </c>
      <c r="N439" s="7">
        <f t="shared" ref="N439" si="6061">B439-C439</f>
        <v>1389138</v>
      </c>
      <c r="O439" s="4">
        <f t="shared" ref="O439" si="6062">C439/B439</f>
        <v>0.21092104029924083</v>
      </c>
      <c r="R439">
        <f t="shared" ref="R439" si="6063">C439-C438</f>
        <v>85</v>
      </c>
      <c r="S439">
        <f t="shared" ref="S439" si="6064">N439-N438</f>
        <v>1255</v>
      </c>
      <c r="T439" s="8">
        <f t="shared" ref="T439" si="6065">R439/V439</f>
        <v>6.3432835820895525E-2</v>
      </c>
      <c r="U439" s="8">
        <f t="shared" ref="U439" si="6066">SUM(R433:R439)/SUM(V433:V439)</f>
        <v>8.773625429553264E-2</v>
      </c>
      <c r="V439">
        <f t="shared" ref="V439" si="6067">B439-B438</f>
        <v>1340</v>
      </c>
      <c r="W439">
        <f t="shared" ref="W439" si="6068">C439-D439-E439</f>
        <v>5282</v>
      </c>
      <c r="X439" s="3">
        <f t="shared" ref="X439" si="6069">F439/W439</f>
        <v>2.1014767133661492E-2</v>
      </c>
      <c r="Y439">
        <f t="shared" ref="Y439" si="6070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071">Z439-AC439-AF439</f>
        <v>47</v>
      </c>
      <c r="AJ439">
        <f t="shared" ref="AJ439" si="6072">AA439-AD439-AG439</f>
        <v>25</v>
      </c>
      <c r="AK439">
        <f t="shared" ref="AK439:AK440" si="6073">AB439-AE439-AH439</f>
        <v>172</v>
      </c>
      <c r="AS439">
        <f t="shared" ref="AS439" si="6074">BM439-BM438</f>
        <v>6503</v>
      </c>
      <c r="AT439">
        <f t="shared" ref="AT439" si="6075">BN439-BN438</f>
        <v>103</v>
      </c>
      <c r="AU439">
        <f t="shared" ref="AU439" si="6076">AT439/AS439</f>
        <v>1.5838843610641244E-2</v>
      </c>
      <c r="AV439">
        <f t="shared" ref="AV439" si="6077">BU439-BU438</f>
        <v>57</v>
      </c>
      <c r="AW439">
        <f t="shared" ref="AW439" si="6078">BV439-BV438</f>
        <v>-1</v>
      </c>
      <c r="AX439">
        <f t="shared" ref="AX439" si="6079">CK439-CK438</f>
        <v>160</v>
      </c>
      <c r="AY439">
        <f t="shared" ref="AY439" si="6080">CL439-CL438</f>
        <v>11</v>
      </c>
      <c r="AZ439">
        <f t="shared" ref="AZ439" si="6081">CC439-CC438</f>
        <v>10</v>
      </c>
      <c r="BA439">
        <f t="shared" ref="BA439" si="6082">CD439-CD438</f>
        <v>3</v>
      </c>
      <c r="BB439">
        <f t="shared" ref="BB439" si="6083">AW439/AV439</f>
        <v>-1.7543859649122806E-2</v>
      </c>
      <c r="BC439">
        <f t="shared" ref="BC439" si="6084">AY439/AX439</f>
        <v>6.8750000000000006E-2</v>
      </c>
      <c r="BD439">
        <f t="shared" si="5732"/>
        <v>0.3</v>
      </c>
      <c r="BE439">
        <f t="shared" ref="BE439" si="6085">SUM(AT433:AT439)/SUM(AS433:AS439)</f>
        <v>2.1763798111837328E-2</v>
      </c>
      <c r="BF439">
        <f t="shared" ref="BF439" si="6086">SUM(AT426:AT439)/SUM(AS426:AS439)</f>
        <v>2.4637741246709095E-2</v>
      </c>
      <c r="BG439">
        <f t="shared" ref="BG439" si="6087">SUM(AW433:AW439)/SUM(AV433:AV439)</f>
        <v>1.2931034482758621E-2</v>
      </c>
      <c r="BH439">
        <f t="shared" ref="BH439" si="6088">SUM(AY433:AY439)/SUM(AX433:AX439)</f>
        <v>-1.8897850369520466E-3</v>
      </c>
      <c r="BI439">
        <f t="shared" ref="BI439" si="6089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2990"/>
        <v>1760455</v>
      </c>
      <c r="BR439" s="20">
        <v>306140</v>
      </c>
      <c r="BS439" s="20">
        <v>65177</v>
      </c>
      <c r="BT439" s="21">
        <f t="shared" si="2991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2992"/>
        <v>12892</v>
      </c>
      <c r="BZ439" s="20">
        <v>2208</v>
      </c>
      <c r="CA439" s="20">
        <v>658</v>
      </c>
      <c r="CB439" s="21">
        <f t="shared" si="2993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2994"/>
        <v>7408</v>
      </c>
      <c r="CH439" s="20">
        <v>1193</v>
      </c>
      <c r="CI439" s="20">
        <v>464</v>
      </c>
      <c r="CJ439" s="21">
        <f t="shared" si="2995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223"/>
        <v>73774</v>
      </c>
      <c r="CP439" s="20">
        <v>15053</v>
      </c>
      <c r="CQ439" s="20">
        <v>862</v>
      </c>
      <c r="CR439" s="21">
        <f t="shared" si="5224"/>
        <v>15915</v>
      </c>
    </row>
    <row r="440" spans="1:96" x14ac:dyDescent="0.35">
      <c r="A440" s="14">
        <f t="shared" si="2761"/>
        <v>44346</v>
      </c>
      <c r="B440" s="9">
        <f t="shared" ref="B440" si="6090">BQ440</f>
        <v>1761045</v>
      </c>
      <c r="C440">
        <f t="shared" ref="C440" si="6091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092">-(J440-J439)+L440</f>
        <v>5</v>
      </c>
      <c r="N440" s="7">
        <f t="shared" ref="N440" si="6093">B440-C440</f>
        <v>1389671</v>
      </c>
      <c r="O440" s="4">
        <f t="shared" ref="O440" si="6094">C440/B440</f>
        <v>0.21088274291684767</v>
      </c>
      <c r="R440">
        <f t="shared" ref="R440" si="6095">C440-C439</f>
        <v>57</v>
      </c>
      <c r="S440">
        <f t="shared" ref="S440" si="6096">N440-N439</f>
        <v>533</v>
      </c>
      <c r="T440" s="8">
        <f t="shared" ref="T440" si="6097">R440/V440</f>
        <v>9.6610169491525427E-2</v>
      </c>
      <c r="U440" s="8">
        <f t="shared" ref="U440" si="6098">SUM(R434:R440)/SUM(V434:V440)</f>
        <v>8.6377603277569132E-2</v>
      </c>
      <c r="V440">
        <f t="shared" ref="V440" si="6099">B440-B439</f>
        <v>590</v>
      </c>
      <c r="W440">
        <f t="shared" ref="W440" si="6100">C440-D440-E440</f>
        <v>5163</v>
      </c>
      <c r="X440" s="3">
        <f t="shared" ref="X440" si="6101">F440/W440</f>
        <v>2.0143327522758086E-2</v>
      </c>
      <c r="Y440">
        <f t="shared" ref="Y440" si="6102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103">Z440-AC440-AF440</f>
        <v>48</v>
      </c>
      <c r="AJ440">
        <f t="shared" ref="AJ440" si="6104">AA440-AD440-AG440</f>
        <v>25</v>
      </c>
      <c r="AK440">
        <f t="shared" si="6073"/>
        <v>171</v>
      </c>
      <c r="AS440">
        <f t="shared" ref="AS440" si="6105">BM440-BM439</f>
        <v>2104</v>
      </c>
      <c r="AT440">
        <f t="shared" ref="AT440" si="6106">BN440-BN439</f>
        <v>36</v>
      </c>
      <c r="AU440">
        <f t="shared" ref="AU440" si="6107">AT440/AS440</f>
        <v>1.7110266159695818E-2</v>
      </c>
      <c r="AV440">
        <f t="shared" ref="AV440" si="6108">BU440-BU439</f>
        <v>14</v>
      </c>
      <c r="AW440">
        <f t="shared" ref="AW440" si="6109">BV440-BV439</f>
        <v>1</v>
      </c>
      <c r="AX440">
        <f t="shared" ref="AX440" si="6110">CK440-CK439</f>
        <v>58</v>
      </c>
      <c r="AY440">
        <f t="shared" ref="AY440" si="6111">CL440-CL439</f>
        <v>-7</v>
      </c>
      <c r="AZ440">
        <f t="shared" ref="AZ440" si="6112">CC440-CC439</f>
        <v>9</v>
      </c>
      <c r="BA440">
        <f t="shared" ref="BA440" si="6113">CD440-CD439</f>
        <v>-2</v>
      </c>
      <c r="BB440">
        <f t="shared" ref="BB440" si="6114">AW440/AV440</f>
        <v>7.1428571428571425E-2</v>
      </c>
      <c r="BC440">
        <f t="shared" ref="BC440" si="6115">AY440/AX440</f>
        <v>-0.1206896551724138</v>
      </c>
      <c r="BD440">
        <f t="shared" si="5732"/>
        <v>-0.22222222222222221</v>
      </c>
      <c r="BE440">
        <f t="shared" ref="BE440" si="6116">SUM(AT434:AT440)/SUM(AS434:AS440)</f>
        <v>2.0844657670219553E-2</v>
      </c>
      <c r="BF440">
        <f t="shared" ref="BF440" si="6117">SUM(AT427:AT440)/SUM(AS427:AS440)</f>
        <v>2.397728356342908E-2</v>
      </c>
      <c r="BG440">
        <f t="shared" ref="BG440" si="6118">SUM(AW434:AW440)/SUM(AV434:AV440)</f>
        <v>1.2931034482758621E-2</v>
      </c>
      <c r="BH440">
        <f t="shared" ref="BH440" si="6119">SUM(AY434:AY440)/SUM(AX434:AX440)</f>
        <v>3.8102643856920686E-2</v>
      </c>
      <c r="BI440">
        <f t="shared" ref="BI440" si="6120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2990"/>
        <v>1761045</v>
      </c>
      <c r="BR440" s="20">
        <v>306181</v>
      </c>
      <c r="BS440" s="20">
        <v>65193</v>
      </c>
      <c r="BT440" s="21">
        <f t="shared" si="2991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2992"/>
        <v>12894</v>
      </c>
      <c r="BZ440" s="20">
        <v>2207</v>
      </c>
      <c r="CA440" s="20">
        <v>658</v>
      </c>
      <c r="CB440" s="21">
        <f t="shared" si="2993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2994"/>
        <v>7410</v>
      </c>
      <c r="CH440" s="20">
        <v>1194</v>
      </c>
      <c r="CI440" s="20">
        <v>464</v>
      </c>
      <c r="CJ440" s="21">
        <f t="shared" si="2995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223"/>
        <v>73797</v>
      </c>
      <c r="CP440" s="20">
        <v>15056</v>
      </c>
      <c r="CQ440" s="20">
        <v>862</v>
      </c>
      <c r="CR440" s="21">
        <f t="shared" si="5224"/>
        <v>15918</v>
      </c>
    </row>
    <row r="441" spans="1:96" x14ac:dyDescent="0.35">
      <c r="A441" s="14">
        <f t="shared" si="2761"/>
        <v>44347</v>
      </c>
      <c r="B441" s="9">
        <f t="shared" ref="B441" si="6121">BQ441</f>
        <v>1761729</v>
      </c>
      <c r="C441">
        <f t="shared" ref="C441" si="6122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123">-(J441-J440)+L441</f>
        <v>4</v>
      </c>
      <c r="N441" s="7">
        <f t="shared" ref="N441" si="6124">B441-C441</f>
        <v>1390322</v>
      </c>
      <c r="O441" s="4">
        <f t="shared" ref="O441" si="6125">C441/B441</f>
        <v>0.21081959824694946</v>
      </c>
      <c r="R441">
        <f t="shared" ref="R441" si="6126">C441-C440</f>
        <v>33</v>
      </c>
      <c r="S441">
        <f t="shared" ref="S441" si="6127">N441-N440</f>
        <v>651</v>
      </c>
      <c r="T441" s="8">
        <f t="shared" ref="T441" si="6128">R441/V441</f>
        <v>4.8245614035087717E-2</v>
      </c>
      <c r="U441" s="8">
        <f t="shared" ref="U441" si="6129">SUM(R435:R441)/SUM(V435:V441)</f>
        <v>8.2890070921985817E-2</v>
      </c>
      <c r="V441">
        <f t="shared" ref="V441" si="6130">B441-B440</f>
        <v>684</v>
      </c>
      <c r="W441">
        <f t="shared" ref="W441" si="6131">C441-D441-E441</f>
        <v>5067</v>
      </c>
      <c r="X441" s="3">
        <f t="shared" ref="X441" si="6132">F441/W441</f>
        <v>1.8748766528517861E-2</v>
      </c>
      <c r="Y441">
        <f t="shared" ref="Y441" si="613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134">Z441-AC441-AF441</f>
        <v>48</v>
      </c>
      <c r="AJ441">
        <f t="shared" ref="AJ441" si="6135">AA441-AD441-AG441</f>
        <v>24</v>
      </c>
      <c r="AK441">
        <f t="shared" ref="AK441" si="6136">AB441-AE441-AH441</f>
        <v>175</v>
      </c>
      <c r="AS441">
        <f t="shared" ref="AS441" si="6137">BM441-BM440</f>
        <v>2558</v>
      </c>
      <c r="AT441">
        <f t="shared" ref="AT441" si="6138">BN441-BN440</f>
        <v>92</v>
      </c>
      <c r="AU441">
        <f t="shared" ref="AU441" si="6139">AT441/AS441</f>
        <v>3.5965598123534011E-2</v>
      </c>
      <c r="AV441">
        <f t="shared" ref="AV441" si="6140">BU441-BU440</f>
        <v>7</v>
      </c>
      <c r="AW441">
        <f t="shared" ref="AW441" si="6141">BV441-BV440</f>
        <v>0</v>
      </c>
      <c r="AX441">
        <f t="shared" ref="AX441" si="6142">CK441-CK440</f>
        <v>76</v>
      </c>
      <c r="AY441">
        <f t="shared" ref="AY441" si="6143">CL441-CL440</f>
        <v>6</v>
      </c>
      <c r="AZ441">
        <f t="shared" ref="AZ441" si="6144">CC441-CC440</f>
        <v>9</v>
      </c>
      <c r="BA441">
        <f t="shared" ref="BA441" si="6145">CD441-CD440</f>
        <v>-1</v>
      </c>
      <c r="BB441">
        <f t="shared" ref="BB441" si="6146">AW441/AV441</f>
        <v>0</v>
      </c>
      <c r="BC441">
        <f t="shared" ref="BC441" si="6147">AY441/AX441</f>
        <v>7.8947368421052627E-2</v>
      </c>
      <c r="BD441">
        <f t="shared" si="5732"/>
        <v>-0.1111111111111111</v>
      </c>
      <c r="BE441">
        <f t="shared" ref="BE441" si="6148">SUM(AT435:AT441)/SUM(AS435:AS441)</f>
        <v>2.1138400651844955E-2</v>
      </c>
      <c r="BF441">
        <f t="shared" ref="BF441" si="6149">SUM(AT428:AT441)/SUM(AS428:AS441)</f>
        <v>2.4178836927294774E-2</v>
      </c>
      <c r="BG441">
        <f t="shared" ref="BG441" si="6150">SUM(AW435:AW441)/SUM(AV435:AV441)</f>
        <v>8.658008658008658E-3</v>
      </c>
      <c r="BH441">
        <f t="shared" ref="BH441" si="6151">SUM(AY435:AY441)/SUM(AX435:AX441)</f>
        <v>4.0519877675840976E-2</v>
      </c>
      <c r="BI441">
        <f t="shared" ref="BI441" si="6152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2990"/>
        <v>1761729</v>
      </c>
      <c r="BR441" s="20">
        <v>306213</v>
      </c>
      <c r="BS441" s="20">
        <v>65194</v>
      </c>
      <c r="BT441" s="21">
        <f t="shared" si="2991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2992"/>
        <v>12895</v>
      </c>
      <c r="BZ441" s="20">
        <v>2208</v>
      </c>
      <c r="CA441" s="20">
        <v>658</v>
      </c>
      <c r="CB441" s="21">
        <f t="shared" si="2993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2994"/>
        <v>7411</v>
      </c>
      <c r="CH441" s="20">
        <v>1194</v>
      </c>
      <c r="CI441" s="20">
        <v>464</v>
      </c>
      <c r="CJ441" s="21">
        <f t="shared" si="2995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223"/>
        <v>73820</v>
      </c>
      <c r="CP441" s="20">
        <v>15053</v>
      </c>
      <c r="CQ441" s="20">
        <v>862</v>
      </c>
      <c r="CR441" s="21">
        <f t="shared" si="5224"/>
        <v>15915</v>
      </c>
    </row>
    <row r="442" spans="1:96" x14ac:dyDescent="0.35">
      <c r="A442" s="14">
        <f t="shared" si="2761"/>
        <v>44348</v>
      </c>
      <c r="B442" s="9">
        <f t="shared" ref="B442" si="6153">BQ442</f>
        <v>1762364</v>
      </c>
      <c r="C442">
        <f t="shared" ref="C442" si="6154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155">-(J442-J441)+L442</f>
        <v>2</v>
      </c>
      <c r="N442" s="7">
        <f t="shared" ref="N442" si="6156">B442-C442</f>
        <v>1390916</v>
      </c>
      <c r="O442" s="4">
        <f t="shared" ref="O442" si="6157">C442/B442</f>
        <v>0.21076690172972212</v>
      </c>
      <c r="R442">
        <f t="shared" ref="R442" si="6158">C442-C441</f>
        <v>41</v>
      </c>
      <c r="S442">
        <f t="shared" ref="S442" si="6159">N442-N441</f>
        <v>594</v>
      </c>
      <c r="T442" s="8">
        <f t="shared" ref="T442" si="6160">R442/V442</f>
        <v>6.4566929133858267E-2</v>
      </c>
      <c r="U442" s="8">
        <f t="shared" ref="U442" si="6161">SUM(R436:R442)/SUM(V436:V442)</f>
        <v>8.1946492521592584E-2</v>
      </c>
      <c r="V442">
        <f t="shared" ref="V442" si="6162">B442-B441</f>
        <v>635</v>
      </c>
      <c r="W442">
        <f t="shared" ref="W442" si="6163">C442-D442-E442</f>
        <v>4564</v>
      </c>
      <c r="X442" s="3">
        <f t="shared" ref="X442" si="6164">F442/W442</f>
        <v>2.1034180543382998E-2</v>
      </c>
      <c r="Y442">
        <f t="shared" ref="Y442" si="6165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166">Z442-AC442-AF442</f>
        <v>44</v>
      </c>
      <c r="AJ442">
        <f t="shared" ref="AJ442" si="6167">AA442-AD442-AG442</f>
        <v>22</v>
      </c>
      <c r="AK442">
        <f t="shared" ref="AK442" si="6168">AB442-AE442-AH442</f>
        <v>160</v>
      </c>
      <c r="AS442">
        <f t="shared" ref="AS442" si="6169">BM442-BM441</f>
        <v>2247</v>
      </c>
      <c r="AT442">
        <f t="shared" ref="AT442" si="6170">BN442-BN441</f>
        <v>0</v>
      </c>
      <c r="AU442">
        <f t="shared" ref="AU442" si="6171">AT442/AS442</f>
        <v>0</v>
      </c>
      <c r="AV442">
        <f t="shared" ref="AV442" si="6172">BU442-BU441</f>
        <v>22</v>
      </c>
      <c r="AW442">
        <f t="shared" ref="AW442" si="6173">BV442-BV441</f>
        <v>-2</v>
      </c>
      <c r="AX442">
        <f t="shared" ref="AX442" si="6174">CK442-CK441</f>
        <v>109</v>
      </c>
      <c r="AY442">
        <f t="shared" ref="AY442" si="6175">CL442-CL441</f>
        <v>1</v>
      </c>
      <c r="AZ442">
        <f t="shared" ref="AZ442" si="6176">CC442-CC441</f>
        <v>11</v>
      </c>
      <c r="BA442">
        <f t="shared" ref="BA442" si="6177">CD442-CD441</f>
        <v>3</v>
      </c>
      <c r="BB442">
        <f t="shared" ref="BB442" si="6178">AW442/AV442</f>
        <v>-9.0909090909090912E-2</v>
      </c>
      <c r="BC442">
        <f t="shared" ref="BC442" si="6179">AY442/AX442</f>
        <v>9.1743119266055051E-3</v>
      </c>
      <c r="BD442">
        <f t="shared" si="5732"/>
        <v>0.27272727272727271</v>
      </c>
      <c r="BE442">
        <f t="shared" ref="BE442" si="6180">SUM(AT436:AT442)/SUM(AS436:AS442)</f>
        <v>2.054318329632869E-2</v>
      </c>
      <c r="BF442">
        <f t="shared" ref="BF442" si="6181">SUM(AT429:AT442)/SUM(AS429:AS442)</f>
        <v>2.3519114891325084E-2</v>
      </c>
      <c r="BG442">
        <f t="shared" ref="BG442" si="6182">SUM(AW436:AW442)/SUM(AV436:AV442)</f>
        <v>2.7322404371584699E-3</v>
      </c>
      <c r="BH442">
        <f t="shared" ref="BH442" si="6183">SUM(AY436:AY442)/SUM(AX436:AX442)</f>
        <v>2.9310344827586206E-2</v>
      </c>
      <c r="BI442">
        <f t="shared" ref="BI442" si="618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2990"/>
        <v>1762364</v>
      </c>
      <c r="BR442" s="20">
        <v>306248</v>
      </c>
      <c r="BS442" s="20">
        <v>65200</v>
      </c>
      <c r="BT442" s="21">
        <f t="shared" si="2991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2992"/>
        <v>12900</v>
      </c>
      <c r="BZ442" s="20">
        <v>2210</v>
      </c>
      <c r="CA442" s="20">
        <v>658</v>
      </c>
      <c r="CB442" s="21">
        <f t="shared" si="2993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2994"/>
        <v>7413</v>
      </c>
      <c r="CH442" s="20">
        <v>1194</v>
      </c>
      <c r="CI442" s="20">
        <v>464</v>
      </c>
      <c r="CJ442" s="21">
        <f t="shared" si="2995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223"/>
        <v>73860</v>
      </c>
      <c r="CP442" s="20">
        <v>15062</v>
      </c>
      <c r="CQ442" s="20">
        <v>863</v>
      </c>
      <c r="CR442" s="21">
        <f t="shared" si="5224"/>
        <v>15925</v>
      </c>
    </row>
    <row r="443" spans="1:96" x14ac:dyDescent="0.35">
      <c r="A443" s="14">
        <f t="shared" si="2761"/>
        <v>44349</v>
      </c>
      <c r="B443" s="9">
        <f t="shared" ref="B443" si="6185">BQ443</f>
        <v>1764186</v>
      </c>
      <c r="C443">
        <f t="shared" ref="C443" si="618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187">-(J443-J442)+L443</f>
        <v>0</v>
      </c>
      <c r="N443" s="7">
        <f t="shared" ref="N443" si="6188">B443-C443</f>
        <v>1392569</v>
      </c>
      <c r="O443" s="4">
        <f t="shared" ref="O443" si="6189">C443/B443</f>
        <v>0.21064502269035124</v>
      </c>
      <c r="R443">
        <f t="shared" ref="R443" si="6190">C443-C442</f>
        <v>169</v>
      </c>
      <c r="S443">
        <f t="shared" ref="S443" si="6191">N443-N442</f>
        <v>1653</v>
      </c>
      <c r="T443" s="8">
        <f t="shared" ref="T443" si="6192">R443/V443</f>
        <v>9.2755214050493959E-2</v>
      </c>
      <c r="U443" s="8">
        <f t="shared" ref="U443" si="6193">SUM(R437:R443)/SUM(V437:V443)</f>
        <v>7.8110047846889949E-2</v>
      </c>
      <c r="V443">
        <f t="shared" ref="V443" si="6194">B443-B442</f>
        <v>1822</v>
      </c>
      <c r="W443">
        <f t="shared" ref="W443" si="6195">C443-D443-E443</f>
        <v>4357</v>
      </c>
      <c r="X443" s="3">
        <f t="shared" ref="X443" si="6196">F443/W443</f>
        <v>2.1803993573559787E-2</v>
      </c>
      <c r="Y443">
        <f t="shared" ref="Y443" si="6197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198">Z443-AC443-AF443</f>
        <v>43</v>
      </c>
      <c r="AJ443">
        <f t="shared" ref="AJ443" si="6199">AA443-AD443-AG443</f>
        <v>18</v>
      </c>
      <c r="AK443">
        <f t="shared" ref="AK443" si="6200">AB443-AE443-AH443</f>
        <v>156</v>
      </c>
      <c r="AS443">
        <f t="shared" ref="AS443" si="6201">BM443-BM442</f>
        <v>9050</v>
      </c>
      <c r="AT443">
        <f t="shared" ref="AT443" si="6202">BN443-BN442</f>
        <v>203</v>
      </c>
      <c r="AU443">
        <f t="shared" ref="AU443" si="6203">AT443/AS443</f>
        <v>2.2430939226519338E-2</v>
      </c>
      <c r="AV443">
        <f t="shared" ref="AV443" si="6204">BU443-BU442</f>
        <v>45</v>
      </c>
      <c r="AW443">
        <f t="shared" ref="AW443" si="6205">BV443-BV442</f>
        <v>4</v>
      </c>
      <c r="AX443">
        <f t="shared" ref="AX443" si="6206">CK443-CK442</f>
        <v>342</v>
      </c>
      <c r="AY443">
        <f t="shared" ref="AY443" si="6207">CL443-CL442</f>
        <v>26</v>
      </c>
      <c r="AZ443">
        <f t="shared" ref="AZ443" si="6208">CC443-CC442</f>
        <v>32</v>
      </c>
      <c r="BA443">
        <f t="shared" ref="BA443" si="6209">CD443-CD442</f>
        <v>-3</v>
      </c>
      <c r="BB443">
        <f t="shared" ref="BB443" si="6210">AW443/AV443</f>
        <v>8.8888888888888892E-2</v>
      </c>
      <c r="BC443">
        <f t="shared" ref="BC443" si="6211">AY443/AX443</f>
        <v>7.6023391812865493E-2</v>
      </c>
      <c r="BD443">
        <f t="shared" si="5732"/>
        <v>-9.375E-2</v>
      </c>
      <c r="BE443">
        <f t="shared" ref="BE443" si="6212">SUM(AT437:AT443)/SUM(AS437:AS443)</f>
        <v>1.9363341443633414E-2</v>
      </c>
      <c r="BF443">
        <f t="shared" ref="BF443" si="6213">SUM(AT430:AT443)/SUM(AS430:AS443)</f>
        <v>2.3524995307514233E-2</v>
      </c>
      <c r="BG443">
        <f t="shared" ref="BG443" si="6214">SUM(AW437:AW443)/SUM(AV437:AV443)</f>
        <v>2.7692307692307693E-2</v>
      </c>
      <c r="BH443">
        <f t="shared" ref="BH443" si="6215">SUM(AY437:AY443)/SUM(AX437:AX443)</f>
        <v>4.1373926619828257E-2</v>
      </c>
      <c r="BI443">
        <f t="shared" ref="BI443" si="6216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2990"/>
        <v>1764186</v>
      </c>
      <c r="BR443" s="20">
        <v>306385</v>
      </c>
      <c r="BS443" s="20">
        <v>65232</v>
      </c>
      <c r="BT443" s="21">
        <f t="shared" si="2991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2992"/>
        <v>12914</v>
      </c>
      <c r="BZ443" s="20">
        <v>2213</v>
      </c>
      <c r="CA443" s="20">
        <v>659</v>
      </c>
      <c r="CB443" s="21">
        <f t="shared" si="2993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2994"/>
        <v>7424</v>
      </c>
      <c r="CH443" s="20">
        <v>1194</v>
      </c>
      <c r="CI443" s="20">
        <v>464</v>
      </c>
      <c r="CJ443" s="21">
        <f t="shared" si="2995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223"/>
        <v>73949</v>
      </c>
      <c r="CP443" s="20">
        <v>15077</v>
      </c>
      <c r="CQ443" s="20">
        <v>863</v>
      </c>
      <c r="CR443" s="21">
        <f t="shared" si="5224"/>
        <v>15940</v>
      </c>
    </row>
    <row r="444" spans="1:96" x14ac:dyDescent="0.35">
      <c r="A444" s="14">
        <f t="shared" si="2761"/>
        <v>44350</v>
      </c>
      <c r="B444" s="9">
        <f t="shared" ref="B444" si="6217">BQ444</f>
        <v>1765991</v>
      </c>
      <c r="C444">
        <f t="shared" ref="C444" si="6218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219">-(J444-J443)+L444</f>
        <v>-2</v>
      </c>
      <c r="N444" s="7">
        <f t="shared" ref="N444" si="6220">B444-C444</f>
        <v>1394268</v>
      </c>
      <c r="O444" s="4">
        <f t="shared" ref="O444" si="6221">C444/B444</f>
        <v>0.21048974768274584</v>
      </c>
      <c r="R444">
        <f t="shared" ref="R444" si="6222">C444-C443</f>
        <v>106</v>
      </c>
      <c r="S444">
        <f t="shared" ref="S444" si="6223">N444-N443</f>
        <v>1699</v>
      </c>
      <c r="T444" s="8">
        <f t="shared" ref="T444" si="6224">R444/V444</f>
        <v>5.8725761772853186E-2</v>
      </c>
      <c r="U444" s="8">
        <f t="shared" ref="U444" si="6225">SUM(R438:R444)/SUM(V438:V444)</f>
        <v>7.3637530633679546E-2</v>
      </c>
      <c r="V444">
        <f t="shared" ref="V444" si="6226">B444-B443</f>
        <v>1805</v>
      </c>
      <c r="W444">
        <f t="shared" ref="W444" si="6227">C444-D444-E444</f>
        <v>4097</v>
      </c>
      <c r="X444" s="3">
        <f t="shared" ref="X444" si="6228">F444/W444</f>
        <v>2.2455455211130095E-2</v>
      </c>
      <c r="Y444">
        <f t="shared" ref="Y444" si="6229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230">Z444-AC444-AF444</f>
        <v>42</v>
      </c>
      <c r="AJ444">
        <f t="shared" ref="AJ444" si="6231">AA444-AD444-AG444</f>
        <v>18</v>
      </c>
      <c r="AK444">
        <f t="shared" ref="AK444" si="6232">AB444-AE444-AH444</f>
        <v>160</v>
      </c>
      <c r="AS444">
        <f t="shared" ref="AS444" si="6233">BM444-BM443</f>
        <v>7843</v>
      </c>
      <c r="AT444">
        <f t="shared" ref="AT444" si="6234">BN444-BN443</f>
        <v>147</v>
      </c>
      <c r="AU444">
        <f t="shared" ref="AU444" si="6235">AT444/AS444</f>
        <v>1.8742827999489991E-2</v>
      </c>
      <c r="AV444">
        <f t="shared" ref="AV444" si="6236">BU444-BU443</f>
        <v>36</v>
      </c>
      <c r="AW444">
        <f t="shared" ref="AW444" si="6237">BV444-BV443</f>
        <v>4</v>
      </c>
      <c r="AX444">
        <f t="shared" ref="AX444" si="6238">CK444-CK443</f>
        <v>178</v>
      </c>
      <c r="AY444">
        <f t="shared" ref="AY444" si="6239">CL444-CL443</f>
        <v>2</v>
      </c>
      <c r="AZ444">
        <f t="shared" ref="AZ444" si="6240">CC444-CC443</f>
        <v>34</v>
      </c>
      <c r="BA444">
        <f t="shared" ref="BA444" si="6241">CD444-CD443</f>
        <v>1</v>
      </c>
      <c r="BB444">
        <f t="shared" ref="BB444" si="6242">AW444/AV444</f>
        <v>0.1111111111111111</v>
      </c>
      <c r="BC444">
        <f t="shared" ref="BC444" si="6243">AY444/AX444</f>
        <v>1.1235955056179775E-2</v>
      </c>
      <c r="BD444">
        <f t="shared" si="5732"/>
        <v>2.9411764705882353E-2</v>
      </c>
      <c r="BE444">
        <f t="shared" ref="BE444" si="6244">SUM(AT438:AT444)/SUM(AS438:AS444)</f>
        <v>2.0308754928996677E-2</v>
      </c>
      <c r="BF444">
        <f t="shared" ref="BF444" si="6245">SUM(AT431:AT444)/SUM(AS431:AS444)</f>
        <v>2.2103496622339295E-2</v>
      </c>
      <c r="BG444">
        <f t="shared" ref="BG444" si="6246">SUM(AW438:AW444)/SUM(AV438:AV444)</f>
        <v>3.64741641337386E-2</v>
      </c>
      <c r="BH444">
        <f t="shared" ref="BH444" si="6247">SUM(AY438:AY444)/SUM(AX438:AX444)</f>
        <v>4.4861337683523655E-2</v>
      </c>
      <c r="BI444">
        <f t="shared" ref="BI444" si="6248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1">
        <f t="shared" si="2990"/>
        <v>1765991</v>
      </c>
      <c r="BR444" s="20">
        <v>306468</v>
      </c>
      <c r="BS444" s="20">
        <v>65255</v>
      </c>
      <c r="BT444" s="21">
        <f t="shared" si="2991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1">
        <f t="shared" si="2992"/>
        <v>12924</v>
      </c>
      <c r="BZ444" s="20">
        <v>2213</v>
      </c>
      <c r="CA444" s="20">
        <v>659</v>
      </c>
      <c r="CB444" s="21">
        <f t="shared" si="2993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1">
        <f t="shared" si="2994"/>
        <v>7430</v>
      </c>
      <c r="CH444" s="20">
        <v>1194</v>
      </c>
      <c r="CI444" s="20">
        <v>465</v>
      </c>
      <c r="CJ444" s="21">
        <f t="shared" si="2995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1">
        <f t="shared" si="5223"/>
        <v>74003</v>
      </c>
      <c r="CP444" s="20">
        <v>15086</v>
      </c>
      <c r="CQ444" s="20">
        <v>862</v>
      </c>
      <c r="CR444" s="21">
        <f t="shared" si="5224"/>
        <v>15948</v>
      </c>
    </row>
    <row r="445" spans="1:96" x14ac:dyDescent="0.35">
      <c r="A445" s="14">
        <f t="shared" si="2761"/>
        <v>44351</v>
      </c>
      <c r="B445" s="9">
        <f t="shared" ref="B445" si="6249">BQ445</f>
        <v>1767532</v>
      </c>
      <c r="C445">
        <f t="shared" ref="C445" si="6250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251">-(J445-J444)+L445</f>
        <v>1</v>
      </c>
      <c r="N445" s="7">
        <f t="shared" ref="N445" si="6252">B445-C445</f>
        <v>1395694</v>
      </c>
      <c r="O445" s="4">
        <f t="shared" ref="O445" si="6253">C445/B445</f>
        <v>0.21037129737962312</v>
      </c>
      <c r="R445">
        <f t="shared" ref="R445" si="6254">C445-C444</f>
        <v>115</v>
      </c>
      <c r="S445">
        <f t="shared" ref="S445" si="6255">N445-N444</f>
        <v>1426</v>
      </c>
      <c r="T445" s="8">
        <f t="shared" ref="T445" si="6256">R445/V445</f>
        <v>7.4626865671641784E-2</v>
      </c>
      <c r="U445" s="8">
        <f t="shared" ref="U445" si="6257">SUM(R439:R445)/SUM(V439:V445)</f>
        <v>7.1997148627777119E-2</v>
      </c>
      <c r="V445">
        <f t="shared" ref="V445" si="6258">B445-B444</f>
        <v>1541</v>
      </c>
      <c r="W445">
        <f t="shared" ref="W445" si="6259">C445-D445-E445</f>
        <v>3885</v>
      </c>
      <c r="X445" s="3">
        <f t="shared" ref="X445" si="6260">F445/W445</f>
        <v>2.3423423423423424E-2</v>
      </c>
      <c r="Y445">
        <f t="shared" ref="Y445" si="6261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262">Z445-AC445-AF445</f>
        <v>42</v>
      </c>
      <c r="AJ445">
        <f t="shared" ref="AJ445" si="6263">AA445-AD445-AG445</f>
        <v>17</v>
      </c>
      <c r="AK445">
        <f t="shared" ref="AK445" si="6264">AB445-AE445-AH445</f>
        <v>160</v>
      </c>
      <c r="AS445">
        <f t="shared" ref="AS445" si="6265">BM445-BM444</f>
        <v>6818</v>
      </c>
      <c r="AT445">
        <f t="shared" ref="AT445" si="6266">BN445-BN444</f>
        <v>97</v>
      </c>
      <c r="AU445">
        <f t="shared" ref="AU445" si="6267">AT445/AS445</f>
        <v>1.4227046054561454E-2</v>
      </c>
      <c r="AV445">
        <f t="shared" ref="AV445" si="6268">BU445-BU444</f>
        <v>49</v>
      </c>
      <c r="AW445">
        <f t="shared" ref="AW445" si="6269">BV445-BV444</f>
        <v>-2</v>
      </c>
      <c r="AX445">
        <f t="shared" ref="AX445" si="6270">CK445-CK444</f>
        <v>240</v>
      </c>
      <c r="AY445">
        <f t="shared" ref="AY445" si="6271">CL445-CL444</f>
        <v>7</v>
      </c>
      <c r="AZ445">
        <f t="shared" ref="AZ445" si="6272">CC445-CC444</f>
        <v>44</v>
      </c>
      <c r="BA445">
        <f t="shared" ref="BA445" si="6273">CD445-CD444</f>
        <v>3</v>
      </c>
      <c r="BB445">
        <f t="shared" ref="BB445" si="6274">AW445/AV445</f>
        <v>-4.0816326530612242E-2</v>
      </c>
      <c r="BC445">
        <f t="shared" ref="BC445" si="6275">AY445/AX445</f>
        <v>2.9166666666666667E-2</v>
      </c>
      <c r="BD445">
        <f t="shared" si="5732"/>
        <v>6.8181818181818177E-2</v>
      </c>
      <c r="BE445">
        <f t="shared" ref="BE445" si="6276">SUM(AT439:AT445)/SUM(AS439:AS445)</f>
        <v>1.8263610160816745E-2</v>
      </c>
      <c r="BF445">
        <f t="shared" ref="BF445" si="6277">SUM(AT432:AT445)/SUM(AS432:AS445)</f>
        <v>2.0828709274207678E-2</v>
      </c>
      <c r="BG445">
        <f t="shared" ref="BG445" si="6278">SUM(AW439:AW445)/SUM(AV439:AV445)</f>
        <v>1.7391304347826087E-2</v>
      </c>
      <c r="BH445">
        <f t="shared" ref="BH445" si="6279">SUM(AY439:AY445)/SUM(AX439:AX445)</f>
        <v>3.9552880481513328E-2</v>
      </c>
      <c r="BI445">
        <f t="shared" ref="BI445" si="6280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1">
        <f t="shared" si="2990"/>
        <v>1767532</v>
      </c>
      <c r="BR445" s="20">
        <v>306559</v>
      </c>
      <c r="BS445" s="20">
        <v>65279</v>
      </c>
      <c r="BT445" s="21">
        <f t="shared" si="2991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1">
        <f t="shared" si="2992"/>
        <v>12934</v>
      </c>
      <c r="BZ445" s="20">
        <v>2214</v>
      </c>
      <c r="CA445" s="20">
        <v>659</v>
      </c>
      <c r="CB445" s="21">
        <f t="shared" si="2993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1">
        <f t="shared" si="2994"/>
        <v>7436</v>
      </c>
      <c r="CH445" s="20">
        <v>1194</v>
      </c>
      <c r="CI445" s="20">
        <v>465</v>
      </c>
      <c r="CJ445" s="21">
        <f t="shared" si="2995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1">
        <f t="shared" si="5223"/>
        <v>74064</v>
      </c>
      <c r="CP445" s="20">
        <v>15097</v>
      </c>
      <c r="CQ445" s="20">
        <v>862</v>
      </c>
      <c r="CR445" s="21">
        <f t="shared" si="5224"/>
        <v>15959</v>
      </c>
    </row>
    <row r="446" spans="1:96" x14ac:dyDescent="0.35">
      <c r="A446" s="14">
        <f t="shared" si="2761"/>
        <v>44352</v>
      </c>
      <c r="B446" s="9">
        <f t="shared" ref="B446" si="6281">BQ446</f>
        <v>1769136</v>
      </c>
      <c r="C446">
        <f t="shared" ref="C446" si="6282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283">-(J446-J445)+L446</f>
        <v>4</v>
      </c>
      <c r="N446" s="7">
        <f t="shared" ref="N446" si="6284">B446-C446</f>
        <v>1397193</v>
      </c>
      <c r="O446" s="4">
        <f t="shared" ref="O446" si="6285">C446/B446</f>
        <v>0.21023991372059581</v>
      </c>
      <c r="R446">
        <f t="shared" ref="R446" si="6286">C446-C445</f>
        <v>105</v>
      </c>
      <c r="S446">
        <f t="shared" ref="S446" si="6287">N446-N445</f>
        <v>1499</v>
      </c>
      <c r="T446" s="8">
        <f t="shared" ref="T446" si="6288">R446/V446</f>
        <v>6.5461346633416462E-2</v>
      </c>
      <c r="U446" s="8">
        <f t="shared" ref="U446" si="6289">SUM(R440:R446)/SUM(V440:V446)</f>
        <v>7.2111507890795998E-2</v>
      </c>
      <c r="V446">
        <f t="shared" ref="V446" si="6290">B446-B445</f>
        <v>1604</v>
      </c>
      <c r="W446">
        <f t="shared" ref="W446" si="6291">C446-D446-E446</f>
        <v>3725</v>
      </c>
      <c r="X446" s="3">
        <f t="shared" ref="X446" si="6292">F446/W446</f>
        <v>2.3624161073825502E-2</v>
      </c>
      <c r="Y446">
        <f t="shared" ref="Y446" si="6293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294">Z446-AC446-AF446</f>
        <v>39</v>
      </c>
      <c r="AJ446">
        <f t="shared" ref="AJ446" si="6295">AA446-AD446-AG446</f>
        <v>15</v>
      </c>
      <c r="AK446">
        <f t="shared" ref="AK446" si="6296">AB446-AE446-AH446</f>
        <v>164</v>
      </c>
      <c r="AS446">
        <f t="shared" ref="AS446" si="6297">BM446-BM445</f>
        <v>6330</v>
      </c>
      <c r="AT446">
        <f t="shared" ref="AT446" si="6298">BN446-BN445</f>
        <v>134</v>
      </c>
      <c r="AU446">
        <f t="shared" ref="AU446" si="6299">AT446/AS446</f>
        <v>2.1169036334913113E-2</v>
      </c>
      <c r="AV446">
        <f t="shared" ref="AV446" si="6300">BU446-BU445</f>
        <v>45</v>
      </c>
      <c r="AW446">
        <f t="shared" ref="AW446" si="6301">BV446-BV445</f>
        <v>3</v>
      </c>
      <c r="AX446">
        <f t="shared" ref="AX446" si="6302">CK446-CK445</f>
        <v>216</v>
      </c>
      <c r="AY446">
        <f t="shared" ref="AY446" si="6303">CL446-CL445</f>
        <v>19</v>
      </c>
      <c r="AZ446">
        <f t="shared" ref="AZ446" si="6304">CC446-CC445</f>
        <v>27</v>
      </c>
      <c r="BA446">
        <f t="shared" ref="BA446" si="6305">CD446-CD445</f>
        <v>-2</v>
      </c>
      <c r="BB446">
        <f t="shared" ref="BB446" si="6306">AW446/AV446</f>
        <v>6.6666666666666666E-2</v>
      </c>
      <c r="BC446">
        <f t="shared" ref="BC446" si="6307">AY446/AX446</f>
        <v>8.7962962962962965E-2</v>
      </c>
      <c r="BD446">
        <f t="shared" si="5732"/>
        <v>-7.407407407407407E-2</v>
      </c>
      <c r="BE446">
        <f t="shared" ref="BE446" si="6308">SUM(AT440:AT446)/SUM(AS440:AS446)</f>
        <v>1.918809201623816E-2</v>
      </c>
      <c r="BF446">
        <f t="shared" ref="BF446" si="6309">SUM(AT433:AT446)/SUM(AS433:AS446)</f>
        <v>2.0589033994124473E-2</v>
      </c>
      <c r="BG446">
        <f t="shared" ref="BG446" si="6310">SUM(AW440:AW446)/SUM(AV440:AV446)</f>
        <v>3.669724770642202E-2</v>
      </c>
      <c r="BH446">
        <f t="shared" ref="BH446" si="6311">SUM(AY440:AY446)/SUM(AX440:AX446)</f>
        <v>4.4298605414273995E-2</v>
      </c>
      <c r="BI446">
        <f t="shared" ref="BI446" si="6312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1">
        <f t="shared" si="2990"/>
        <v>1769136</v>
      </c>
      <c r="BR446" s="20">
        <v>306652</v>
      </c>
      <c r="BS446" s="20">
        <v>65291</v>
      </c>
      <c r="BT446" s="21">
        <f t="shared" si="2991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1">
        <f t="shared" si="2992"/>
        <v>12952</v>
      </c>
      <c r="BZ446" s="20">
        <v>2214</v>
      </c>
      <c r="CA446" s="20">
        <v>659</v>
      </c>
      <c r="CB446" s="21">
        <f t="shared" si="2993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1">
        <f t="shared" si="2994"/>
        <v>7438</v>
      </c>
      <c r="CH446" s="20">
        <v>1194</v>
      </c>
      <c r="CI446" s="20">
        <v>465</v>
      </c>
      <c r="CJ446" s="21">
        <f t="shared" si="2995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1">
        <f t="shared" si="5223"/>
        <v>74137</v>
      </c>
      <c r="CP446" s="20">
        <v>15109</v>
      </c>
      <c r="CQ446" s="20">
        <v>862</v>
      </c>
      <c r="CR446" s="21">
        <f t="shared" si="5224"/>
        <v>15971</v>
      </c>
    </row>
    <row r="447" spans="1:96" x14ac:dyDescent="0.35">
      <c r="A447" s="14">
        <f t="shared" si="2761"/>
        <v>44353</v>
      </c>
      <c r="B447" s="9">
        <f t="shared" ref="B447" si="6313">BQ447</f>
        <v>1769858</v>
      </c>
      <c r="C447">
        <f t="shared" ref="C447" si="6314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315">-(J447-J446)+L447</f>
        <v>8</v>
      </c>
      <c r="N447" s="7">
        <f t="shared" ref="N447" si="6316">B447-C447</f>
        <v>1397866</v>
      </c>
      <c r="O447" s="4">
        <f t="shared" ref="O447" si="6317">C447/B447</f>
        <v>0.21018183379683567</v>
      </c>
      <c r="R447">
        <f t="shared" ref="R447" si="6318">C447-C446</f>
        <v>49</v>
      </c>
      <c r="S447">
        <f t="shared" ref="S447" si="6319">N447-N446</f>
        <v>673</v>
      </c>
      <c r="T447" s="8">
        <f t="shared" ref="T447" si="6320">R447/V447</f>
        <v>6.7867036011080337E-2</v>
      </c>
      <c r="U447" s="8">
        <f t="shared" ref="U447" si="6321">SUM(R441:R447)/SUM(V441:V447)</f>
        <v>7.0123680925904916E-2</v>
      </c>
      <c r="V447">
        <f t="shared" ref="V447" si="6322">B447-B446</f>
        <v>722</v>
      </c>
      <c r="W447">
        <f t="shared" ref="W447" si="6323">C447-D447-E447</f>
        <v>3646</v>
      </c>
      <c r="X447" s="3">
        <f t="shared" ref="X447" si="6324">F447/W447</f>
        <v>2.1941854086670324E-2</v>
      </c>
      <c r="Y447">
        <f t="shared" ref="Y447" si="6325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326">Z447-AC447-AF447</f>
        <v>37</v>
      </c>
      <c r="AJ447">
        <f t="shared" ref="AJ447" si="6327">AA447-AD447-AG447</f>
        <v>15</v>
      </c>
      <c r="AK447">
        <f t="shared" ref="AK447" si="6328">AB447-AE447-AH447</f>
        <v>174</v>
      </c>
      <c r="AS447">
        <f t="shared" ref="AS447" si="6329">BM447-BM446</f>
        <v>2410</v>
      </c>
      <c r="AT447">
        <f t="shared" ref="AT447" si="6330">BN447-BN446</f>
        <v>51</v>
      </c>
      <c r="AU447">
        <f t="shared" ref="AU447" si="6331">AT447/AS447</f>
        <v>2.116182572614108E-2</v>
      </c>
      <c r="AV447">
        <f t="shared" ref="AV447" si="6332">BU447-BU446</f>
        <v>8</v>
      </c>
      <c r="AW447">
        <f t="shared" ref="AW447" si="6333">BV447-BV446</f>
        <v>-2</v>
      </c>
      <c r="AX447">
        <f t="shared" ref="AX447" si="6334">CK447-CK446</f>
        <v>82</v>
      </c>
      <c r="AY447">
        <f t="shared" ref="AY447" si="6335">CL447-CL446</f>
        <v>4</v>
      </c>
      <c r="AZ447">
        <f t="shared" ref="AZ447" si="6336">CC447-CC446</f>
        <v>4</v>
      </c>
      <c r="BA447">
        <f t="shared" ref="BA447" si="6337">CD447-CD446</f>
        <v>2</v>
      </c>
      <c r="BB447">
        <f t="shared" ref="BB447" si="6338">AW447/AV447</f>
        <v>-0.25</v>
      </c>
      <c r="BC447">
        <f t="shared" ref="BC447" si="6339">AY447/AX447</f>
        <v>4.878048780487805E-2</v>
      </c>
      <c r="BD447">
        <f t="shared" si="5732"/>
        <v>0.5</v>
      </c>
      <c r="BE447">
        <f t="shared" ref="BE447" si="6340">SUM(AT441:AT447)/SUM(AS441:AS447)</f>
        <v>1.9433111445136354E-2</v>
      </c>
      <c r="BF447">
        <f t="shared" ref="BF447" si="6341">SUM(AT434:AT447)/SUM(AS434:AS447)</f>
        <v>2.018373989870427E-2</v>
      </c>
      <c r="BG447">
        <f t="shared" ref="BG447" si="6342">SUM(AW441:AW447)/SUM(AV441:AV447)</f>
        <v>2.358490566037736E-2</v>
      </c>
      <c r="BH447">
        <f t="shared" ref="BH447" si="6343">SUM(AY441:AY447)/SUM(AX441:AX447)</f>
        <v>5.229283990345937E-2</v>
      </c>
      <c r="BI447">
        <f t="shared" ref="BI447" si="6344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1">
        <f t="shared" si="2990"/>
        <v>1769858</v>
      </c>
      <c r="BR447" s="20">
        <v>306696</v>
      </c>
      <c r="BS447" s="20">
        <v>65296</v>
      </c>
      <c r="BT447" s="21">
        <f t="shared" si="2991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1">
        <f t="shared" si="2992"/>
        <v>12957</v>
      </c>
      <c r="BZ447" s="20">
        <v>2213</v>
      </c>
      <c r="CA447" s="20">
        <v>659</v>
      </c>
      <c r="CB447" s="21">
        <f t="shared" si="2993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1">
        <f t="shared" si="2994"/>
        <v>7439</v>
      </c>
      <c r="CH447" s="20">
        <v>1194</v>
      </c>
      <c r="CI447" s="20">
        <v>465</v>
      </c>
      <c r="CJ447" s="21">
        <f t="shared" si="2995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1">
        <f t="shared" si="5223"/>
        <v>74170</v>
      </c>
      <c r="CP447" s="20">
        <v>15111</v>
      </c>
      <c r="CQ447" s="20">
        <v>862</v>
      </c>
      <c r="CR447" s="21">
        <f t="shared" si="5224"/>
        <v>15973</v>
      </c>
    </row>
    <row r="448" spans="1:96" x14ac:dyDescent="0.35">
      <c r="A448" s="14">
        <f t="shared" si="2761"/>
        <v>44354</v>
      </c>
      <c r="B448" s="9">
        <f t="shared" ref="B448" si="6345">BQ448</f>
        <v>1770719</v>
      </c>
      <c r="C448">
        <f t="shared" ref="C448" si="6346">BT448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347">-(J448-J447)+L448</f>
        <v>4</v>
      </c>
      <c r="N448" s="7">
        <f t="shared" ref="N448" si="6348">B448-C448</f>
        <v>1398658</v>
      </c>
      <c r="O448" s="4">
        <f t="shared" ref="O448" si="6349">C448/B448</f>
        <v>0.21011860153982648</v>
      </c>
      <c r="R448">
        <f t="shared" ref="R448" si="6350">C448-C447</f>
        <v>69</v>
      </c>
      <c r="S448">
        <f t="shared" ref="S448" si="6351">N448-N447</f>
        <v>792</v>
      </c>
      <c r="T448" s="8">
        <f t="shared" ref="T448" si="6352">R448/V448</f>
        <v>8.0139372822299645E-2</v>
      </c>
      <c r="U448" s="8">
        <f t="shared" ref="U448" si="6353">SUM(R442:R448)/SUM(V442:V448)</f>
        <v>7.2747497219132373E-2</v>
      </c>
      <c r="V448">
        <f t="shared" ref="V448" si="6354">B448-B447</f>
        <v>861</v>
      </c>
      <c r="W448">
        <f t="shared" ref="W448" si="6355">C448-D448-E448</f>
        <v>3613</v>
      </c>
      <c r="X448" s="3">
        <f t="shared" ref="X448" si="6356">F448/W448</f>
        <v>2.3249377248823692E-2</v>
      </c>
      <c r="Y448">
        <f t="shared" ref="Y448" si="6357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358">Z448-AC448-AF448</f>
        <v>37</v>
      </c>
      <c r="AJ448">
        <f t="shared" ref="AJ448" si="6359">AA448-AD448-AG448</f>
        <v>15</v>
      </c>
      <c r="AK448">
        <f t="shared" ref="AK448" si="6360">AB448-AE448-AH448</f>
        <v>177</v>
      </c>
      <c r="AS448">
        <f t="shared" ref="AS448" si="6361">BM448-BM447</f>
        <v>2752</v>
      </c>
      <c r="AT448">
        <f t="shared" ref="AT448" si="6362">BN448-BN447</f>
        <v>89</v>
      </c>
      <c r="AU448">
        <f t="shared" ref="AU448" si="6363">AT448/AS448</f>
        <v>3.2340116279069769E-2</v>
      </c>
      <c r="AV448">
        <f t="shared" ref="AV448" si="6364">BU448-BU447</f>
        <v>12</v>
      </c>
      <c r="AW448">
        <f t="shared" ref="AW448" si="6365">BV448-BV447</f>
        <v>2</v>
      </c>
      <c r="AX448">
        <f t="shared" ref="AX448" si="6366">CK448-CK447</f>
        <v>114</v>
      </c>
      <c r="AY448">
        <f t="shared" ref="AY448" si="6367">CL448-CL447</f>
        <v>11</v>
      </c>
      <c r="AZ448">
        <f t="shared" ref="AZ448" si="6368">CC448-CC447</f>
        <v>9</v>
      </c>
      <c r="BA448">
        <f t="shared" ref="BA448" si="6369">CD448-CD447</f>
        <v>0</v>
      </c>
      <c r="BB448">
        <f t="shared" ref="BB448" si="6370">AW448/AV448</f>
        <v>0.16666666666666666</v>
      </c>
      <c r="BC448">
        <f t="shared" ref="BC448" si="6371">AY448/AX448</f>
        <v>9.6491228070175433E-2</v>
      </c>
      <c r="BD448">
        <f t="shared" si="5732"/>
        <v>0</v>
      </c>
      <c r="BE448">
        <f t="shared" ref="BE448" si="6372">SUM(AT442:AT448)/SUM(AS442:AS448)</f>
        <v>1.9252336448598129E-2</v>
      </c>
      <c r="BF448">
        <f t="shared" ref="BF448" si="6373">SUM(AT435:AT448)/SUM(AS435:AS448)</f>
        <v>2.0259934083701261E-2</v>
      </c>
      <c r="BG448">
        <f t="shared" ref="BG448" si="6374">SUM(AW442:AW448)/SUM(AV442:AV448)</f>
        <v>3.2258064516129031E-2</v>
      </c>
      <c r="BH448">
        <f t="shared" ref="BH448" si="6375">SUM(AY442:AY448)/SUM(AX442:AX448)</f>
        <v>5.4644808743169397E-2</v>
      </c>
      <c r="BI448">
        <f t="shared" ref="BI448" si="6376">SUM(BA442:BA448)/SUM(AZ442:AZ448)</f>
        <v>2.4844720496894408E-2</v>
      </c>
      <c r="BM448" s="20">
        <v>5087075</v>
      </c>
      <c r="BN448" s="20">
        <v>402542</v>
      </c>
      <c r="BO448" s="20">
        <v>1474561</v>
      </c>
      <c r="BP448" s="20">
        <v>296158</v>
      </c>
      <c r="BQ448" s="21">
        <f t="shared" si="2990"/>
        <v>1770719</v>
      </c>
      <c r="BR448" s="20">
        <v>306760</v>
      </c>
      <c r="BS448" s="20">
        <v>65301</v>
      </c>
      <c r="BT448" s="21">
        <f t="shared" si="2991"/>
        <v>372061</v>
      </c>
      <c r="BU448" s="20">
        <v>41765</v>
      </c>
      <c r="BV448" s="20">
        <v>3009</v>
      </c>
      <c r="BW448" s="20">
        <v>9527</v>
      </c>
      <c r="BX448" s="20">
        <v>3435</v>
      </c>
      <c r="BY448" s="21">
        <f t="shared" si="2992"/>
        <v>12962</v>
      </c>
      <c r="BZ448" s="20">
        <v>2215</v>
      </c>
      <c r="CA448" s="20">
        <v>659</v>
      </c>
      <c r="CB448" s="21">
        <f t="shared" si="2993"/>
        <v>2874</v>
      </c>
      <c r="CC448" s="20">
        <v>30828</v>
      </c>
      <c r="CD448" s="20">
        <v>1753</v>
      </c>
      <c r="CE448" s="20">
        <v>5564</v>
      </c>
      <c r="CF448" s="20">
        <v>1877</v>
      </c>
      <c r="CG448" s="21">
        <f t="shared" si="2994"/>
        <v>7441</v>
      </c>
      <c r="CH448" s="20">
        <v>1194</v>
      </c>
      <c r="CI448" s="20">
        <v>465</v>
      </c>
      <c r="CJ448" s="21">
        <f t="shared" si="2995"/>
        <v>1659</v>
      </c>
      <c r="CK448" s="20">
        <v>225362</v>
      </c>
      <c r="CL448" s="20">
        <v>17470</v>
      </c>
      <c r="CM448" s="20">
        <v>68872</v>
      </c>
      <c r="CN448" s="20">
        <v>5340</v>
      </c>
      <c r="CO448" s="21">
        <f t="shared" si="5223"/>
        <v>74212</v>
      </c>
      <c r="CP448" s="20">
        <v>15117</v>
      </c>
      <c r="CQ448" s="20">
        <v>862</v>
      </c>
      <c r="CR448" s="21">
        <f t="shared" si="5224"/>
        <v>15979</v>
      </c>
    </row>
    <row r="449" spans="1:96" x14ac:dyDescent="0.35">
      <c r="A449" s="14">
        <f t="shared" si="2761"/>
        <v>44355</v>
      </c>
      <c r="B449" s="9">
        <f t="shared" ref="B449" si="6377">BQ449</f>
        <v>1771796</v>
      </c>
      <c r="C449">
        <f t="shared" ref="C449" si="6378">BT449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6379">-(J449-J448)+L449</f>
        <v>8</v>
      </c>
      <c r="N449" s="7">
        <f t="shared" ref="N449" si="6380">B449-C449</f>
        <v>1399687</v>
      </c>
      <c r="O449" s="4">
        <f t="shared" ref="O449" si="6381">C449/B449</f>
        <v>0.21001797046612589</v>
      </c>
      <c r="R449">
        <f t="shared" ref="R449" si="6382">C449-C448</f>
        <v>48</v>
      </c>
      <c r="S449">
        <f t="shared" ref="S449" si="6383">N449-N448</f>
        <v>1029</v>
      </c>
      <c r="T449" s="8">
        <f t="shared" ref="T449" si="6384">R449/V449</f>
        <v>4.456824512534819E-2</v>
      </c>
      <c r="U449" s="8">
        <f t="shared" ref="U449" si="6385">SUM(R443:R449)/SUM(V443:V449)</f>
        <v>7.0080576759966068E-2</v>
      </c>
      <c r="V449">
        <f t="shared" ref="V449" si="6386">B449-B448</f>
        <v>1077</v>
      </c>
      <c r="W449">
        <f t="shared" ref="W449" si="6387">C449-D449-E449</f>
        <v>3255</v>
      </c>
      <c r="X449" s="3">
        <f t="shared" ref="X449" si="6388">F449/W449</f>
        <v>2.4270353302611368E-2</v>
      </c>
      <c r="Y449">
        <f t="shared" ref="Y449" si="6389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6390">Z449-AC449-AF449</f>
        <v>35</v>
      </c>
      <c r="AJ449">
        <f t="shared" ref="AJ449" si="6391">AA449-AD449-AG449</f>
        <v>14</v>
      </c>
      <c r="AK449">
        <f t="shared" ref="AK449" si="6392">AB449-AE449-AH449</f>
        <v>168</v>
      </c>
      <c r="AS449">
        <f t="shared" ref="AS449" si="6393">BM449-BM448</f>
        <v>4377</v>
      </c>
      <c r="AT449">
        <f t="shared" ref="AT449" si="6394">BN449-BN448</f>
        <v>36</v>
      </c>
      <c r="AU449">
        <f t="shared" ref="AU449" si="6395">AT449/AS449</f>
        <v>8.2248115147361203E-3</v>
      </c>
      <c r="AV449">
        <f t="shared" ref="AV449" si="6396">BU449-BU448</f>
        <v>45</v>
      </c>
      <c r="AW449">
        <f t="shared" ref="AW449" si="6397">BV449-BV448</f>
        <v>0</v>
      </c>
      <c r="AX449">
        <f t="shared" ref="AX449" si="6398">CK449-CK448</f>
        <v>120</v>
      </c>
      <c r="AY449">
        <f t="shared" ref="AY449" si="6399">CL449-CL448</f>
        <v>2</v>
      </c>
      <c r="AZ449">
        <f t="shared" ref="AZ449" si="6400">CC449-CC448</f>
        <v>23</v>
      </c>
      <c r="BA449">
        <f t="shared" ref="BA449" si="6401">CD449-CD448</f>
        <v>0</v>
      </c>
      <c r="BB449">
        <f t="shared" ref="BB449" si="6402">AW449/AV449</f>
        <v>0</v>
      </c>
      <c r="BC449">
        <f t="shared" ref="BC449" si="6403">AY449/AX449</f>
        <v>1.6666666666666666E-2</v>
      </c>
      <c r="BD449">
        <f t="shared" si="5732"/>
        <v>0</v>
      </c>
      <c r="BE449">
        <f t="shared" ref="BE449" si="6404">SUM(AT443:AT449)/SUM(AS443:AS449)</f>
        <v>1.9125821121778675E-2</v>
      </c>
      <c r="BF449">
        <f t="shared" ref="BF449" si="6405">SUM(AT436:AT449)/SUM(AS436:AS449)</f>
        <v>1.9876676686190878E-2</v>
      </c>
      <c r="BG449">
        <f t="shared" ref="BG449" si="6406">SUM(AW443:AW449)/SUM(AV443:AV449)</f>
        <v>3.7499999999999999E-2</v>
      </c>
      <c r="BH449">
        <f t="shared" ref="BH449" si="6407">SUM(AY443:AY449)/SUM(AX443:AX449)</f>
        <v>5.4953560371517031E-2</v>
      </c>
      <c r="BI449">
        <f t="shared" ref="BI449" si="6408">SUM(BA443:BA449)/SUM(AZ443:AZ449)</f>
        <v>5.7803468208092483E-3</v>
      </c>
      <c r="BM449" s="20">
        <v>5091452</v>
      </c>
      <c r="BN449" s="20">
        <v>402578</v>
      </c>
      <c r="BO449" s="20">
        <v>1475419</v>
      </c>
      <c r="BP449" s="20">
        <v>296377</v>
      </c>
      <c r="BQ449" s="21">
        <f t="shared" si="2990"/>
        <v>1771796</v>
      </c>
      <c r="BR449" s="20">
        <v>306806</v>
      </c>
      <c r="BS449" s="20">
        <v>65303</v>
      </c>
      <c r="BT449" s="21">
        <f t="shared" si="2991"/>
        <v>372109</v>
      </c>
      <c r="BU449" s="20">
        <v>41810</v>
      </c>
      <c r="BV449" s="20">
        <v>3009</v>
      </c>
      <c r="BW449" s="20">
        <v>9533</v>
      </c>
      <c r="BX449" s="20">
        <v>3443</v>
      </c>
      <c r="BY449" s="21">
        <f t="shared" si="2992"/>
        <v>12976</v>
      </c>
      <c r="BZ449" s="20">
        <v>2218</v>
      </c>
      <c r="CA449" s="20">
        <v>659</v>
      </c>
      <c r="CB449" s="21">
        <f t="shared" si="2993"/>
        <v>2877</v>
      </c>
      <c r="CC449" s="20">
        <v>30851</v>
      </c>
      <c r="CD449" s="20">
        <v>1753</v>
      </c>
      <c r="CE449" s="20">
        <v>5570</v>
      </c>
      <c r="CF449" s="20">
        <v>1877</v>
      </c>
      <c r="CG449" s="21">
        <f t="shared" si="2994"/>
        <v>7447</v>
      </c>
      <c r="CH449" s="20">
        <v>1194</v>
      </c>
      <c r="CI449" s="20">
        <v>465</v>
      </c>
      <c r="CJ449" s="21">
        <f t="shared" si="2995"/>
        <v>1659</v>
      </c>
      <c r="CK449" s="20">
        <v>225482</v>
      </c>
      <c r="CL449" s="20">
        <v>17472</v>
      </c>
      <c r="CM449" s="20">
        <v>68917</v>
      </c>
      <c r="CN449" s="20">
        <v>5345</v>
      </c>
      <c r="CO449" s="21">
        <f t="shared" si="5223"/>
        <v>74262</v>
      </c>
      <c r="CP449" s="20">
        <v>15124</v>
      </c>
      <c r="CQ449" s="20">
        <v>863</v>
      </c>
      <c r="CR449" s="21">
        <f t="shared" si="5224"/>
        <v>15987</v>
      </c>
    </row>
    <row r="450" spans="1:96" x14ac:dyDescent="0.35">
      <c r="A450" s="14">
        <f t="shared" si="2761"/>
        <v>44356</v>
      </c>
      <c r="B450" s="9">
        <f t="shared" ref="B450" si="6409">BQ450</f>
        <v>1773559</v>
      </c>
      <c r="C450">
        <f t="shared" ref="C450" si="6410">BT450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6411">-(J450-J449)+L450</f>
        <v>1</v>
      </c>
      <c r="N450" s="7">
        <f t="shared" ref="N450" si="6412">B450-C450</f>
        <v>1401320</v>
      </c>
      <c r="O450" s="4">
        <f t="shared" ref="O450" si="6413">C450/B450</f>
        <v>0.20988250179441451</v>
      </c>
      <c r="R450">
        <f t="shared" ref="R450" si="6414">C450-C449</f>
        <v>130</v>
      </c>
      <c r="S450">
        <f t="shared" ref="S450" si="6415">N450-N449</f>
        <v>1633</v>
      </c>
      <c r="T450" s="8">
        <f t="shared" ref="T450" si="6416">R450/V450</f>
        <v>7.3737946681792399E-2</v>
      </c>
      <c r="U450" s="8">
        <f t="shared" ref="U450" si="6417">SUM(R444:R450)/SUM(V444:V450)</f>
        <v>6.636082364237704E-2</v>
      </c>
      <c r="V450">
        <f t="shared" ref="V450" si="6418">B450-B449</f>
        <v>1763</v>
      </c>
      <c r="W450">
        <f t="shared" ref="W450" si="6419">C450-D450-E450</f>
        <v>3101</v>
      </c>
      <c r="X450" s="3">
        <f t="shared" ref="X450" si="6420">F450/W450</f>
        <v>2.7410512737826506E-2</v>
      </c>
      <c r="Y450">
        <f t="shared" ref="Y450" si="6421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6422">Z450-AC450-AF450</f>
        <v>36</v>
      </c>
      <c r="AJ450">
        <f t="shared" ref="AJ450" si="6423">AA450-AD450-AG450</f>
        <v>14</v>
      </c>
      <c r="AK450">
        <f t="shared" ref="AK450" si="6424">AB450-AE450-AH450</f>
        <v>171</v>
      </c>
      <c r="AS450">
        <f t="shared" ref="AS450" si="6425">BM450-BM449</f>
        <v>7721</v>
      </c>
      <c r="AT450">
        <f t="shared" ref="AT450" si="6426">BN450-BN449</f>
        <v>169</v>
      </c>
      <c r="AU450">
        <f t="shared" ref="AU450" si="6427">AT450/AS450</f>
        <v>2.1888356430514181E-2</v>
      </c>
      <c r="AV450">
        <f t="shared" ref="AV450" si="6428">BU450-BU449</f>
        <v>74</v>
      </c>
      <c r="AW450">
        <f t="shared" ref="AW450" si="6429">BV450-BV449</f>
        <v>5</v>
      </c>
      <c r="AX450">
        <f t="shared" ref="AX450" si="6430">CK450-CK449</f>
        <v>521</v>
      </c>
      <c r="AY450">
        <f t="shared" ref="AY450" si="6431">CL450-CL449</f>
        <v>23</v>
      </c>
      <c r="AZ450">
        <f t="shared" ref="AZ450" si="6432">CC450-CC449</f>
        <v>37</v>
      </c>
      <c r="BA450">
        <f t="shared" ref="BA450" si="6433">CD450-CD449</f>
        <v>-2</v>
      </c>
      <c r="BB450">
        <f t="shared" ref="BB450" si="6434">AW450/AV450</f>
        <v>6.7567567567567571E-2</v>
      </c>
      <c r="BC450">
        <f t="shared" ref="BC450" si="6435">AY450/AX450</f>
        <v>4.4145873320537425E-2</v>
      </c>
      <c r="BD450">
        <f t="shared" si="5732"/>
        <v>-5.4054054054054057E-2</v>
      </c>
      <c r="BE450">
        <f t="shared" ref="BE450" si="6436">SUM(AT444:AT450)/SUM(AS444:AS450)</f>
        <v>1.8901466628323444E-2</v>
      </c>
      <c r="BF450">
        <f t="shared" ref="BF450" si="6437">SUM(AT437:AT450)/SUM(AS437:AS450)</f>
        <v>1.9135985175080753E-2</v>
      </c>
      <c r="BG450">
        <f t="shared" ref="BG450" si="6438">SUM(AW444:AW450)/SUM(AV444:AV450)</f>
        <v>3.717472118959108E-2</v>
      </c>
      <c r="BH450">
        <f t="shared" ref="BH450" si="6439">SUM(AY444:AY450)/SUM(AX444:AX450)</f>
        <v>4.6227056424201225E-2</v>
      </c>
      <c r="BI450">
        <f t="shared" ref="BI450" si="6440">SUM(BA444:BA450)/SUM(AZ444:AZ450)</f>
        <v>1.1235955056179775E-2</v>
      </c>
      <c r="BM450" s="20">
        <v>5099173</v>
      </c>
      <c r="BN450" s="20">
        <v>402747</v>
      </c>
      <c r="BO450" s="20">
        <v>1476752</v>
      </c>
      <c r="BP450" s="20">
        <v>296807</v>
      </c>
      <c r="BQ450" s="21">
        <f t="shared" si="2990"/>
        <v>1773559</v>
      </c>
      <c r="BR450" s="20">
        <v>306918</v>
      </c>
      <c r="BS450" s="20">
        <v>65321</v>
      </c>
      <c r="BT450" s="21">
        <f t="shared" si="2991"/>
        <v>372239</v>
      </c>
      <c r="BU450" s="20">
        <v>41884</v>
      </c>
      <c r="BV450" s="20">
        <v>3014</v>
      </c>
      <c r="BW450" s="20">
        <v>9543</v>
      </c>
      <c r="BX450" s="20">
        <v>3449</v>
      </c>
      <c r="BY450" s="21">
        <f t="shared" si="2992"/>
        <v>12992</v>
      </c>
      <c r="BZ450" s="20">
        <v>2219</v>
      </c>
      <c r="CA450" s="20">
        <v>659</v>
      </c>
      <c r="CB450" s="21">
        <f t="shared" si="2993"/>
        <v>2878</v>
      </c>
      <c r="CC450" s="20">
        <v>30888</v>
      </c>
      <c r="CD450" s="20">
        <v>1751</v>
      </c>
      <c r="CE450" s="20">
        <v>5576</v>
      </c>
      <c r="CF450" s="20">
        <v>1877</v>
      </c>
      <c r="CG450" s="21">
        <f t="shared" si="2994"/>
        <v>7453</v>
      </c>
      <c r="CH450" s="20">
        <v>1194</v>
      </c>
      <c r="CI450" s="20">
        <v>465</v>
      </c>
      <c r="CJ450" s="21">
        <f t="shared" si="2995"/>
        <v>1659</v>
      </c>
      <c r="CK450" s="20">
        <v>226003</v>
      </c>
      <c r="CL450" s="20">
        <v>17495</v>
      </c>
      <c r="CM450" s="20">
        <v>69011</v>
      </c>
      <c r="CN450" s="20">
        <v>5345</v>
      </c>
      <c r="CO450" s="21">
        <f t="shared" si="5223"/>
        <v>74356</v>
      </c>
      <c r="CP450" s="20">
        <v>15145</v>
      </c>
      <c r="CQ450" s="20">
        <v>863</v>
      </c>
      <c r="CR450" s="21">
        <f t="shared" si="5224"/>
        <v>16008</v>
      </c>
    </row>
    <row r="451" spans="1:96" x14ac:dyDescent="0.35">
      <c r="A451" s="14">
        <f t="shared" si="2761"/>
        <v>44357</v>
      </c>
      <c r="B451" s="9">
        <f t="shared" ref="B451" si="6441">BQ451</f>
        <v>1774522</v>
      </c>
      <c r="C451">
        <f t="shared" ref="C451" si="6442">BT451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6443">-(J451-J450)+L451</f>
        <v>1</v>
      </c>
      <c r="N451" s="7">
        <f t="shared" ref="N451" si="6444">B451-C451</f>
        <v>1402236</v>
      </c>
      <c r="O451" s="4">
        <f t="shared" ref="O451" si="6445">C451/B451</f>
        <v>0.20979508848016537</v>
      </c>
      <c r="R451">
        <f t="shared" ref="R451" si="6446">C451-C450</f>
        <v>47</v>
      </c>
      <c r="S451">
        <f t="shared" ref="S451" si="6447">N451-N450</f>
        <v>916</v>
      </c>
      <c r="T451" s="8">
        <f t="shared" ref="T451" si="6448">R451/V451</f>
        <v>4.8805815160955349E-2</v>
      </c>
      <c r="U451" s="8">
        <f t="shared" ref="U451" si="6449">SUM(R445:R451)/SUM(V445:V451)</f>
        <v>6.5994607900597815E-2</v>
      </c>
      <c r="V451">
        <f t="shared" ref="V451" si="6450">B451-B450</f>
        <v>963</v>
      </c>
      <c r="W451">
        <f t="shared" ref="W451" si="6451">C451-D451-E451</f>
        <v>2921</v>
      </c>
      <c r="X451" s="3">
        <f t="shared" ref="X451" si="6452">F451/W451</f>
        <v>2.5333789798014379E-2</v>
      </c>
      <c r="Y451">
        <f t="shared" ref="Y451" si="645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6454">Z451-AC451-AF451</f>
        <v>35</v>
      </c>
      <c r="AJ451">
        <f t="shared" ref="AJ451" si="6455">AA451-AD451-AG451</f>
        <v>12</v>
      </c>
      <c r="AK451">
        <f t="shared" ref="AK451" si="6456">AB451-AE451-AH451</f>
        <v>180</v>
      </c>
      <c r="AS451">
        <f t="shared" ref="AS451" si="6457">BM451-BM450</f>
        <v>4298</v>
      </c>
      <c r="AT451">
        <f t="shared" ref="AT451" si="6458">BN451-BN450</f>
        <v>67</v>
      </c>
      <c r="AU451">
        <f t="shared" ref="AU451" si="6459">AT451/AS451</f>
        <v>1.5588645881805491E-2</v>
      </c>
      <c r="AV451">
        <f t="shared" ref="AV451" si="6460">BU451-BU450</f>
        <v>27</v>
      </c>
      <c r="AW451">
        <f t="shared" ref="AW451" si="6461">BV451-BV450</f>
        <v>-1</v>
      </c>
      <c r="AX451">
        <f t="shared" ref="AX451" si="6462">CK451-CK450</f>
        <v>201</v>
      </c>
      <c r="AY451">
        <f t="shared" ref="AY451" si="6463">CL451-CL450</f>
        <v>3</v>
      </c>
      <c r="AZ451">
        <f t="shared" ref="AZ451" si="6464">CC451-CC450</f>
        <v>13</v>
      </c>
      <c r="BA451">
        <f t="shared" ref="BA451" si="6465">CD451-CD450</f>
        <v>1</v>
      </c>
      <c r="BB451">
        <f t="shared" ref="BB451" si="6466">AW451/AV451</f>
        <v>-3.7037037037037035E-2</v>
      </c>
      <c r="BC451">
        <f t="shared" ref="BC451" si="6467">AY451/AX451</f>
        <v>1.4925373134328358E-2</v>
      </c>
      <c r="BD451">
        <f t="shared" si="5732"/>
        <v>7.6923076923076927E-2</v>
      </c>
      <c r="BE451">
        <f t="shared" ref="BE451" si="6468">SUM(AT445:AT451)/SUM(AS445:AS451)</f>
        <v>1.8527055840488676E-2</v>
      </c>
      <c r="BF451">
        <f t="shared" ref="BF451" si="6469">SUM(AT438:AT451)/SUM(AS438:AS451)</f>
        <v>1.9467533704273062E-2</v>
      </c>
      <c r="BG451">
        <f t="shared" ref="BG451" si="6470">SUM(AW445:AW451)/SUM(AV445:AV451)</f>
        <v>1.9230769230769232E-2</v>
      </c>
      <c r="BH451">
        <f t="shared" ref="BH451" si="6471">SUM(AY445:AY451)/SUM(AX445:AX451)</f>
        <v>4.6184738955823292E-2</v>
      </c>
      <c r="BI451">
        <f t="shared" ref="BI451" si="6472">SUM(BA445:BA451)/SUM(AZ445:AZ451)</f>
        <v>1.2738853503184714E-2</v>
      </c>
      <c r="BM451" s="20">
        <v>5103471</v>
      </c>
      <c r="BN451" s="20">
        <v>402814</v>
      </c>
      <c r="BO451" s="20">
        <v>1477610</v>
      </c>
      <c r="BP451" s="20">
        <v>296912</v>
      </c>
      <c r="BQ451" s="21">
        <f t="shared" si="2990"/>
        <v>1774522</v>
      </c>
      <c r="BR451" s="20">
        <v>306957</v>
      </c>
      <c r="BS451" s="20">
        <v>65329</v>
      </c>
      <c r="BT451" s="21">
        <f t="shared" si="2991"/>
        <v>372286</v>
      </c>
      <c r="BU451" s="20">
        <v>41911</v>
      </c>
      <c r="BV451" s="20">
        <v>3013</v>
      </c>
      <c r="BW451" s="20">
        <v>9546</v>
      </c>
      <c r="BX451" s="20">
        <v>3451</v>
      </c>
      <c r="BY451" s="21">
        <f t="shared" si="2992"/>
        <v>12997</v>
      </c>
      <c r="BZ451" s="20">
        <v>2218</v>
      </c>
      <c r="CA451" s="20">
        <v>659</v>
      </c>
      <c r="CB451" s="21">
        <f t="shared" si="2993"/>
        <v>2877</v>
      </c>
      <c r="CC451" s="20">
        <v>30901</v>
      </c>
      <c r="CD451" s="20">
        <v>1752</v>
      </c>
      <c r="CE451" s="20">
        <v>5576</v>
      </c>
      <c r="CF451" s="20">
        <v>1880</v>
      </c>
      <c r="CG451" s="21">
        <f t="shared" si="2994"/>
        <v>7456</v>
      </c>
      <c r="CH451" s="20">
        <v>1194</v>
      </c>
      <c r="CI451" s="20">
        <v>465</v>
      </c>
      <c r="CJ451" s="21">
        <f t="shared" si="2995"/>
        <v>1659</v>
      </c>
      <c r="CK451" s="20">
        <v>226204</v>
      </c>
      <c r="CL451" s="20">
        <v>17498</v>
      </c>
      <c r="CM451" s="20">
        <v>69075</v>
      </c>
      <c r="CN451" s="20">
        <v>5331</v>
      </c>
      <c r="CO451" s="21">
        <f t="shared" si="5223"/>
        <v>74406</v>
      </c>
      <c r="CP451" s="20">
        <v>15150</v>
      </c>
      <c r="CQ451" s="20">
        <v>863</v>
      </c>
      <c r="CR451" s="21">
        <f t="shared" si="5224"/>
        <v>16013</v>
      </c>
    </row>
    <row r="452" spans="1:96" x14ac:dyDescent="0.35">
      <c r="A452" s="14">
        <f t="shared" si="2761"/>
        <v>44358</v>
      </c>
      <c r="B452" s="9">
        <f t="shared" ref="B452" si="6473">BQ452</f>
        <v>1775675</v>
      </c>
      <c r="C452">
        <f t="shared" ref="C452" si="6474">BT452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6475">-(J452-J451)+L452</f>
        <v>5</v>
      </c>
      <c r="N452" s="7">
        <f t="shared" ref="N452" si="6476">B452-C452</f>
        <v>1403299</v>
      </c>
      <c r="O452" s="4">
        <f t="shared" ref="O452" si="6477">C452/B452</f>
        <v>0.20970954707364806</v>
      </c>
      <c r="R452">
        <f t="shared" ref="R452" si="6478">C452-C451</f>
        <v>90</v>
      </c>
      <c r="S452">
        <f t="shared" ref="S452" si="6479">N452-N451</f>
        <v>1063</v>
      </c>
      <c r="T452" s="8">
        <f t="shared" ref="T452" si="6480">R452/V452</f>
        <v>7.8057241977450134E-2</v>
      </c>
      <c r="U452" s="8">
        <f t="shared" ref="U452" si="6481">SUM(R446:R452)/SUM(V446:V452)</f>
        <v>6.6069016333046793E-2</v>
      </c>
      <c r="V452">
        <f t="shared" ref="V452" si="6482">B452-B451</f>
        <v>1153</v>
      </c>
      <c r="W452">
        <f t="shared" ref="W452" si="6483">C452-D452-E452</f>
        <v>2800</v>
      </c>
      <c r="X452" s="3">
        <f t="shared" ref="X452" si="6484">F452/W452</f>
        <v>2.6071428571428572E-2</v>
      </c>
      <c r="Y452">
        <f t="shared" ref="Y452" si="6485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6486">Z452-AC452-AF452</f>
        <v>28</v>
      </c>
      <c r="AJ452">
        <f t="shared" ref="AJ452" si="6487">AA452-AD452-AG452</f>
        <v>11</v>
      </c>
      <c r="AK452">
        <f t="shared" ref="AK452" si="6488">AB452-AE452-AH452</f>
        <v>183</v>
      </c>
      <c r="AS452">
        <f t="shared" ref="AS452" si="6489">BM452-BM451</f>
        <v>5116</v>
      </c>
      <c r="AT452">
        <f t="shared" ref="AT452" si="6490">BN452-BN451</f>
        <v>75</v>
      </c>
      <c r="AU452">
        <f t="shared" ref="AU452" si="6491">AT452/AS452</f>
        <v>1.4659890539483971E-2</v>
      </c>
      <c r="AV452">
        <f t="shared" ref="AV452" si="6492">BU452-BU451</f>
        <v>78</v>
      </c>
      <c r="AW452">
        <f t="shared" ref="AW452" si="6493">BV452-BV451</f>
        <v>-1</v>
      </c>
      <c r="AX452">
        <f t="shared" ref="AX452" si="6494">CK452-CK451</f>
        <v>191</v>
      </c>
      <c r="AY452">
        <f t="shared" ref="AY452" si="6495">CL452-CL451</f>
        <v>23</v>
      </c>
      <c r="AZ452">
        <f t="shared" ref="AZ452" si="6496">CC452-CC451</f>
        <v>27</v>
      </c>
      <c r="BA452">
        <f t="shared" ref="BA452" si="6497">CD452-CD451</f>
        <v>0</v>
      </c>
      <c r="BB452">
        <f t="shared" ref="BB452" si="6498">AW452/AV452</f>
        <v>-1.282051282051282E-2</v>
      </c>
      <c r="BC452">
        <f t="shared" ref="BC452" si="6499">AY452/AX452</f>
        <v>0.12041884816753927</v>
      </c>
      <c r="BD452">
        <f t="shared" si="5732"/>
        <v>0</v>
      </c>
      <c r="BE452">
        <f t="shared" ref="BE452" si="6500">SUM(AT446:AT452)/SUM(AS446:AS452)</f>
        <v>1.8815901102896618E-2</v>
      </c>
      <c r="BF452">
        <f t="shared" ref="BF452" si="6501">SUM(AT439:AT452)/SUM(AS439:AS452)</f>
        <v>1.8523535870634704E-2</v>
      </c>
      <c r="BG452">
        <f t="shared" ref="BG452" si="6502">SUM(AW446:AW452)/SUM(AV446:AV452)</f>
        <v>2.0761245674740483E-2</v>
      </c>
      <c r="BH452">
        <f t="shared" ref="BH452" si="6503">SUM(AY446:AY452)/SUM(AX446:AX452)</f>
        <v>5.8823529411764705E-2</v>
      </c>
      <c r="BI452">
        <f t="shared" ref="BI452" si="6504">SUM(BA446:BA452)/SUM(AZ446:AZ452)</f>
        <v>-7.1428571428571426E-3</v>
      </c>
      <c r="BM452" s="20">
        <v>5108587</v>
      </c>
      <c r="BN452" s="20">
        <v>402889</v>
      </c>
      <c r="BO452" s="20">
        <v>1478498</v>
      </c>
      <c r="BP452" s="20">
        <v>297177</v>
      </c>
      <c r="BQ452" s="21">
        <f t="shared" si="2990"/>
        <v>1775675</v>
      </c>
      <c r="BR452" s="20">
        <v>307031</v>
      </c>
      <c r="BS452" s="20">
        <v>65345</v>
      </c>
      <c r="BT452" s="21">
        <f t="shared" si="2991"/>
        <v>372376</v>
      </c>
      <c r="BU452" s="20">
        <v>41989</v>
      </c>
      <c r="BV452" s="20">
        <v>3012</v>
      </c>
      <c r="BW452" s="20">
        <v>9549</v>
      </c>
      <c r="BX452" s="20">
        <v>3455</v>
      </c>
      <c r="BY452" s="21">
        <f t="shared" si="2992"/>
        <v>13004</v>
      </c>
      <c r="BZ452" s="20">
        <v>2218</v>
      </c>
      <c r="CA452" s="20">
        <v>659</v>
      </c>
      <c r="CB452" s="21">
        <f t="shared" si="2993"/>
        <v>2877</v>
      </c>
      <c r="CC452" s="20">
        <v>30928</v>
      </c>
      <c r="CD452" s="20">
        <v>1752</v>
      </c>
      <c r="CE452" s="20">
        <v>5585</v>
      </c>
      <c r="CF452" s="20">
        <v>1876</v>
      </c>
      <c r="CG452" s="21">
        <f t="shared" si="2994"/>
        <v>7461</v>
      </c>
      <c r="CH452" s="20">
        <v>1194</v>
      </c>
      <c r="CI452" s="20">
        <v>465</v>
      </c>
      <c r="CJ452" s="21">
        <f t="shared" si="2995"/>
        <v>1659</v>
      </c>
      <c r="CK452" s="20">
        <v>226395</v>
      </c>
      <c r="CL452" s="20">
        <v>17521</v>
      </c>
      <c r="CM452" s="20">
        <v>69112</v>
      </c>
      <c r="CN452" s="20">
        <v>5337</v>
      </c>
      <c r="CO452" s="21">
        <f t="shared" si="5223"/>
        <v>74449</v>
      </c>
      <c r="CP452" s="20">
        <v>15169</v>
      </c>
      <c r="CQ452" s="20">
        <v>865</v>
      </c>
      <c r="CR452" s="21">
        <f t="shared" si="5224"/>
        <v>16034</v>
      </c>
    </row>
    <row r="453" spans="1:96" x14ac:dyDescent="0.35">
      <c r="A453" s="14">
        <f t="shared" si="2761"/>
        <v>44359</v>
      </c>
      <c r="B453" s="9">
        <f t="shared" ref="B453" si="6505">BQ453</f>
        <v>1777671</v>
      </c>
      <c r="C453">
        <f t="shared" ref="C453" si="6506">BT453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6507">-(J453-J452)+L453</f>
        <v>3</v>
      </c>
      <c r="N453" s="7">
        <f t="shared" ref="N453" si="6508">B453-C453</f>
        <v>1405155</v>
      </c>
      <c r="O453" s="4">
        <f t="shared" ref="O453" si="6509">C453/B453</f>
        <v>0.20955283626722829</v>
      </c>
      <c r="R453">
        <f t="shared" ref="R453" si="6510">C453-C452</f>
        <v>140</v>
      </c>
      <c r="S453">
        <f t="shared" ref="S453" si="6511">N453-N452</f>
        <v>1856</v>
      </c>
      <c r="T453" s="8">
        <f t="shared" ref="T453" si="6512">R453/V453</f>
        <v>7.0140280561122245E-2</v>
      </c>
      <c r="U453" s="8">
        <f t="shared" ref="U453" si="6513">SUM(R447:R453)/SUM(V447:V453)</f>
        <v>6.7135325131810197E-2</v>
      </c>
      <c r="V453">
        <f t="shared" ref="V453" si="6514">B453-B452</f>
        <v>1996</v>
      </c>
      <c r="W453">
        <f t="shared" ref="W453" si="6515">C453-D453-E453</f>
        <v>2726</v>
      </c>
      <c r="X453" s="3">
        <f t="shared" ref="X453" si="6516">F453/W453</f>
        <v>2.9713866471019808E-2</v>
      </c>
      <c r="Y453">
        <f t="shared" ref="Y453" si="6517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6518">Z453-AC453-AF453</f>
        <v>27</v>
      </c>
      <c r="AJ453">
        <f t="shared" ref="AJ453" si="6519">AA453-AD453-AG453</f>
        <v>11</v>
      </c>
      <c r="AK453">
        <f t="shared" ref="AK453" si="6520">AB453-AE453-AH453</f>
        <v>191</v>
      </c>
      <c r="AS453">
        <f t="shared" ref="AS453" si="6521">BM453-BM452</f>
        <v>7472</v>
      </c>
      <c r="AT453">
        <f t="shared" ref="AT453" si="6522">BN453-BN452</f>
        <v>190</v>
      </c>
      <c r="AU453">
        <f t="shared" ref="AU453" si="6523">AT453/AS453</f>
        <v>2.5428265524625269E-2</v>
      </c>
      <c r="AV453">
        <f t="shared" ref="AV453" si="6524">BU453-BU452</f>
        <v>34</v>
      </c>
      <c r="AW453">
        <f t="shared" ref="AW453" si="6525">BV453-BV452</f>
        <v>5</v>
      </c>
      <c r="AX453">
        <f t="shared" ref="AX453" si="6526">CK453-CK452</f>
        <v>406</v>
      </c>
      <c r="AY453">
        <f t="shared" ref="AY453" si="6527">CL453-CL452</f>
        <v>21</v>
      </c>
      <c r="AZ453">
        <f t="shared" ref="AZ453" si="6528">CC453-CC452</f>
        <v>104</v>
      </c>
      <c r="BA453">
        <f t="shared" ref="BA453" si="6529">CD453-CD452</f>
        <v>-2</v>
      </c>
      <c r="BB453">
        <f t="shared" ref="BB453" si="6530">AW453/AV453</f>
        <v>0.14705882352941177</v>
      </c>
      <c r="BC453">
        <f t="shared" ref="BC453" si="6531">AY453/AX453</f>
        <v>5.1724137931034482E-2</v>
      </c>
      <c r="BD453">
        <f t="shared" si="5732"/>
        <v>-1.9230769230769232E-2</v>
      </c>
      <c r="BE453">
        <f t="shared" ref="BE453" si="6532">SUM(AT447:AT453)/SUM(AS447:AS453)</f>
        <v>1.982662683769695E-2</v>
      </c>
      <c r="BF453">
        <f t="shared" ref="BF453" si="6533">SUM(AT440:AT453)/SUM(AS440:AS453)</f>
        <v>1.9494767638123103E-2</v>
      </c>
      <c r="BG453">
        <f t="shared" ref="BG453" si="6534">SUM(AW447:AW453)/SUM(AV447:AV453)</f>
        <v>2.8776978417266189E-2</v>
      </c>
      <c r="BH453">
        <f t="shared" ref="BH453" si="6535">SUM(AY447:AY453)/SUM(AX447:AX453)</f>
        <v>5.321100917431193E-2</v>
      </c>
      <c r="BI453">
        <f t="shared" ref="BI453" si="6536">SUM(BA447:BA453)/SUM(AZ447:AZ453)</f>
        <v>-4.608294930875576E-3</v>
      </c>
      <c r="BM453" s="20">
        <v>5116059</v>
      </c>
      <c r="BN453" s="20">
        <v>403079</v>
      </c>
      <c r="BO453" s="20">
        <v>1480215</v>
      </c>
      <c r="BP453" s="20">
        <v>297456</v>
      </c>
      <c r="BQ453" s="21">
        <f t="shared" si="2990"/>
        <v>1777671</v>
      </c>
      <c r="BR453" s="20">
        <v>307151</v>
      </c>
      <c r="BS453" s="20">
        <v>65365</v>
      </c>
      <c r="BT453" s="21">
        <f t="shared" si="2991"/>
        <v>372516</v>
      </c>
      <c r="BU453" s="20">
        <v>42023</v>
      </c>
      <c r="BV453" s="20">
        <v>3017</v>
      </c>
      <c r="BW453" s="20">
        <v>9560</v>
      </c>
      <c r="BX453" s="20">
        <v>3458</v>
      </c>
      <c r="BY453" s="21">
        <f t="shared" si="2992"/>
        <v>13018</v>
      </c>
      <c r="BZ453" s="20">
        <v>2218</v>
      </c>
      <c r="CA453" s="20">
        <v>659</v>
      </c>
      <c r="CB453" s="21">
        <f t="shared" si="2993"/>
        <v>2877</v>
      </c>
      <c r="CC453" s="20">
        <v>31032</v>
      </c>
      <c r="CD453" s="20">
        <v>1750</v>
      </c>
      <c r="CE453" s="20">
        <v>5598</v>
      </c>
      <c r="CF453" s="20">
        <v>1877</v>
      </c>
      <c r="CG453" s="21">
        <f t="shared" si="2994"/>
        <v>7475</v>
      </c>
      <c r="CH453" s="20">
        <v>1194</v>
      </c>
      <c r="CI453" s="20">
        <v>465</v>
      </c>
      <c r="CJ453" s="21">
        <f t="shared" si="2995"/>
        <v>1659</v>
      </c>
      <c r="CK453" s="20">
        <v>226801</v>
      </c>
      <c r="CL453" s="20">
        <v>17542</v>
      </c>
      <c r="CM453" s="20">
        <v>69232</v>
      </c>
      <c r="CN453" s="20">
        <v>5341</v>
      </c>
      <c r="CO453" s="21">
        <f t="shared" si="5223"/>
        <v>74573</v>
      </c>
      <c r="CP453" s="20">
        <v>15189</v>
      </c>
      <c r="CQ453" s="20">
        <v>864</v>
      </c>
      <c r="CR453" s="21">
        <f t="shared" si="5224"/>
        <v>16053</v>
      </c>
    </row>
    <row r="454" spans="1:96" x14ac:dyDescent="0.35">
      <c r="A454" s="14">
        <f t="shared" si="2761"/>
        <v>44360</v>
      </c>
      <c r="B454" s="9">
        <f t="shared" ref="B454" si="6537">BQ454</f>
        <v>1778410</v>
      </c>
      <c r="C454">
        <f t="shared" ref="C454" si="6538">BT454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6539">-(J454-J453)+L454</f>
        <v>6</v>
      </c>
      <c r="N454" s="7">
        <f t="shared" ref="N454" si="6540">B454-C454</f>
        <v>1405839</v>
      </c>
      <c r="O454" s="4">
        <f t="shared" ref="O454" si="6541">C454/B454</f>
        <v>0.20949668524131107</v>
      </c>
      <c r="R454">
        <f t="shared" ref="R454" si="6542">C454-C453</f>
        <v>55</v>
      </c>
      <c r="S454">
        <f t="shared" ref="S454" si="6543">N454-N453</f>
        <v>684</v>
      </c>
      <c r="T454" s="8">
        <f t="shared" ref="T454" si="6544">R454/V454</f>
        <v>7.4424898511502025E-2</v>
      </c>
      <c r="U454" s="8">
        <f t="shared" ref="U454" si="6545">SUM(R448:R454)/SUM(V448:V454)</f>
        <v>6.7703461178671653E-2</v>
      </c>
      <c r="V454">
        <f t="shared" ref="V454" si="6546">B454-B453</f>
        <v>739</v>
      </c>
      <c r="W454">
        <f t="shared" ref="W454" si="6547">C454-D454-E454</f>
        <v>2706</v>
      </c>
      <c r="X454" s="3">
        <f t="shared" ref="X454" si="6548">F454/W454</f>
        <v>3.0303030303030304E-2</v>
      </c>
      <c r="Y454">
        <f t="shared" ref="Y454" si="6549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6550">Z454-AC454-AF454</f>
        <v>27</v>
      </c>
      <c r="AJ454">
        <f t="shared" ref="AJ454" si="6551">AA454-AD454-AG454</f>
        <v>11</v>
      </c>
      <c r="AK454">
        <f t="shared" ref="AK454" si="6552">AB454-AE454-AH454</f>
        <v>205</v>
      </c>
      <c r="AS454">
        <f t="shared" ref="AS454" si="6553">BM454-BM453</f>
        <v>2524</v>
      </c>
      <c r="AT454">
        <f t="shared" ref="AT454" si="6554">BN454-BN453</f>
        <v>46</v>
      </c>
      <c r="AU454">
        <f t="shared" ref="AU454" si="6555">AT454/AS454</f>
        <v>1.8225039619651346E-2</v>
      </c>
      <c r="AV454">
        <f t="shared" ref="AV454" si="6556">BU454-BU453</f>
        <v>3</v>
      </c>
      <c r="AW454">
        <f t="shared" ref="AW454" si="6557">BV454-BV453</f>
        <v>-7</v>
      </c>
      <c r="AX454">
        <f t="shared" ref="AX454" si="6558">CK454-CK453</f>
        <v>72</v>
      </c>
      <c r="AY454">
        <f t="shared" ref="AY454" si="6559">CL454-CL453</f>
        <v>17</v>
      </c>
      <c r="AZ454">
        <f t="shared" ref="AZ454" si="6560">CC454-CC453</f>
        <v>6</v>
      </c>
      <c r="BA454">
        <f t="shared" ref="BA454" si="6561">CD454-CD453</f>
        <v>3</v>
      </c>
      <c r="BB454">
        <f t="shared" ref="BB454" si="6562">AW454/AV454</f>
        <v>-2.3333333333333335</v>
      </c>
      <c r="BC454">
        <f t="shared" ref="BC454" si="6563">AY454/AX454</f>
        <v>0.2361111111111111</v>
      </c>
      <c r="BD454">
        <f t="shared" si="5732"/>
        <v>0.5</v>
      </c>
      <c r="BE454">
        <f t="shared" ref="BE454" si="6564">SUM(AT448:AT454)/SUM(AS448:AS454)</f>
        <v>1.9614711033274956E-2</v>
      </c>
      <c r="BF454">
        <f t="shared" ref="BF454" si="6565">SUM(AT441:AT454)/SUM(AS441:AS454)</f>
        <v>1.9520107388556408E-2</v>
      </c>
      <c r="BG454">
        <f t="shared" ref="BG454" si="6566">SUM(AW448:AW454)/SUM(AV448:AV454)</f>
        <v>1.098901098901099E-2</v>
      </c>
      <c r="BH454">
        <f t="shared" ref="BH454" si="6567">SUM(AY448:AY454)/SUM(AX448:AX454)</f>
        <v>6.1538461538461542E-2</v>
      </c>
      <c r="BI454">
        <f t="shared" ref="BI454" si="6568">SUM(BA448:BA454)/SUM(AZ448:AZ454)</f>
        <v>0</v>
      </c>
      <c r="BM454" s="20">
        <v>5118583</v>
      </c>
      <c r="BN454" s="20">
        <v>403125</v>
      </c>
      <c r="BO454" s="20">
        <v>1480897</v>
      </c>
      <c r="BP454" s="20">
        <v>297513</v>
      </c>
      <c r="BQ454" s="21">
        <f t="shared" si="2990"/>
        <v>1778410</v>
      </c>
      <c r="BR454" s="20">
        <v>307197</v>
      </c>
      <c r="BS454" s="20">
        <v>65374</v>
      </c>
      <c r="BT454" s="21">
        <f t="shared" si="2991"/>
        <v>372571</v>
      </c>
      <c r="BU454" s="20">
        <v>42026</v>
      </c>
      <c r="BV454" s="20">
        <v>3010</v>
      </c>
      <c r="BW454" s="20">
        <v>9560</v>
      </c>
      <c r="BX454" s="20">
        <v>3458</v>
      </c>
      <c r="BY454" s="21">
        <f t="shared" si="2992"/>
        <v>13018</v>
      </c>
      <c r="BZ454" s="20">
        <v>2218</v>
      </c>
      <c r="CA454" s="20">
        <v>659</v>
      </c>
      <c r="CB454" s="21">
        <f t="shared" si="2993"/>
        <v>2877</v>
      </c>
      <c r="CC454" s="20">
        <v>31038</v>
      </c>
      <c r="CD454" s="20">
        <v>1753</v>
      </c>
      <c r="CE454" s="20">
        <v>5590</v>
      </c>
      <c r="CF454" s="20">
        <v>1876</v>
      </c>
      <c r="CG454" s="21">
        <f t="shared" si="2994"/>
        <v>7466</v>
      </c>
      <c r="CH454" s="20">
        <v>1194</v>
      </c>
      <c r="CI454" s="20">
        <v>465</v>
      </c>
      <c r="CJ454" s="21">
        <f t="shared" si="2995"/>
        <v>1659</v>
      </c>
      <c r="CK454" s="20">
        <v>226873</v>
      </c>
      <c r="CL454" s="20">
        <v>17559</v>
      </c>
      <c r="CM454" s="20">
        <v>69266</v>
      </c>
      <c r="CN454" s="20">
        <v>5343</v>
      </c>
      <c r="CO454" s="21">
        <f t="shared" si="5223"/>
        <v>74609</v>
      </c>
      <c r="CP454" s="20">
        <v>15202</v>
      </c>
      <c r="CQ454" s="20">
        <v>864</v>
      </c>
      <c r="CR454" s="21">
        <f t="shared" si="5224"/>
        <v>16066</v>
      </c>
    </row>
    <row r="455" spans="1:96" x14ac:dyDescent="0.35">
      <c r="A455" s="14">
        <f t="shared" si="2761"/>
        <v>44361</v>
      </c>
      <c r="B455" s="9">
        <f t="shared" ref="B455" si="6569">BQ455</f>
        <v>1779146</v>
      </c>
      <c r="C455">
        <f t="shared" ref="C455" si="6570">BT455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6571">-(J455-J454)+L455</f>
        <v>7</v>
      </c>
      <c r="N455" s="7">
        <f t="shared" ref="N455" si="6572">B455-C455</f>
        <v>1406521</v>
      </c>
      <c r="O455" s="4">
        <f t="shared" ref="O455" si="6573">C455/B455</f>
        <v>0.2094403719537351</v>
      </c>
      <c r="R455">
        <f t="shared" ref="R455" si="6574">C455-C454</f>
        <v>54</v>
      </c>
      <c r="S455">
        <f t="shared" ref="S455" si="6575">N455-N454</f>
        <v>682</v>
      </c>
      <c r="T455" s="8">
        <f t="shared" ref="T455" si="6576">R455/V455</f>
        <v>7.3369565217391311E-2</v>
      </c>
      <c r="U455" s="8">
        <f t="shared" ref="U455" si="6577">SUM(R449:R455)/SUM(V449:V455)</f>
        <v>6.692773228907084E-2</v>
      </c>
      <c r="V455">
        <f t="shared" ref="V455" si="6578">B455-B454</f>
        <v>736</v>
      </c>
      <c r="W455">
        <f t="shared" ref="W455" si="6579">C455-D455-E455</f>
        <v>2660</v>
      </c>
      <c r="X455" s="3">
        <f t="shared" ref="X455" si="6580">F455/W455</f>
        <v>3.0451127819548871E-2</v>
      </c>
      <c r="Y455">
        <f t="shared" ref="Y455" si="6581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6582">Z455-AC455-AF455</f>
        <v>26</v>
      </c>
      <c r="AJ455">
        <f t="shared" ref="AJ455" si="6583">AA455-AD455-AG455</f>
        <v>9</v>
      </c>
      <c r="AK455">
        <f t="shared" ref="AK455" si="6584">AB455-AE455-AH455</f>
        <v>214</v>
      </c>
      <c r="AS455">
        <f t="shared" ref="AS455" si="6585">BM455-BM454</f>
        <v>2155</v>
      </c>
      <c r="AT455">
        <f t="shared" ref="AT455" si="6586">BN455-BN454</f>
        <v>66</v>
      </c>
      <c r="AU455">
        <f t="shared" ref="AU455" si="6587">AT455/AS455</f>
        <v>3.0626450116009282E-2</v>
      </c>
      <c r="AV455">
        <f t="shared" ref="AV455" si="6588">BU455-BU454</f>
        <v>16</v>
      </c>
      <c r="AW455">
        <f t="shared" ref="AW455" si="6589">BV455-BV454</f>
        <v>3</v>
      </c>
      <c r="AX455">
        <f t="shared" ref="AX455" si="6590">CK455-CK454</f>
        <v>108</v>
      </c>
      <c r="AY455">
        <f t="shared" ref="AY455" si="6591">CL455-CL454</f>
        <v>1</v>
      </c>
      <c r="AZ455">
        <f t="shared" ref="AZ455" si="6592">CC455-CC454</f>
        <v>7</v>
      </c>
      <c r="BA455">
        <f t="shared" ref="BA455" si="6593">CD455-CD454</f>
        <v>0</v>
      </c>
      <c r="BB455">
        <f t="shared" ref="BB455" si="6594">AW455/AV455</f>
        <v>0.1875</v>
      </c>
      <c r="BC455">
        <f t="shared" ref="BC455" si="6595">AY455/AX455</f>
        <v>9.2592592592592587E-3</v>
      </c>
      <c r="BD455">
        <f t="shared" si="5732"/>
        <v>0</v>
      </c>
      <c r="BE455">
        <f t="shared" ref="BE455" si="6596">SUM(AT449:AT455)/SUM(AS449:AS455)</f>
        <v>1.9279327451504621E-2</v>
      </c>
      <c r="BF455">
        <f t="shared" ref="BF455" si="6597">SUM(AT442:AT455)/SUM(AS442:AS455)</f>
        <v>1.9265113270428753E-2</v>
      </c>
      <c r="BG455">
        <f t="shared" ref="BG455" si="6598">SUM(AW449:AW455)/SUM(AV449:AV455)</f>
        <v>1.444043321299639E-2</v>
      </c>
      <c r="BH455">
        <f t="shared" ref="BH455" si="6599">SUM(AY449:AY455)/SUM(AX449:AX455)</f>
        <v>5.5589870290302656E-2</v>
      </c>
      <c r="BI455">
        <f t="shared" ref="BI455" si="6600">SUM(BA449:BA455)/SUM(AZ449:AZ455)</f>
        <v>0</v>
      </c>
      <c r="BM455" s="20">
        <v>5120738</v>
      </c>
      <c r="BN455" s="20">
        <v>403191</v>
      </c>
      <c r="BO455" s="20">
        <v>1481602</v>
      </c>
      <c r="BP455" s="20">
        <v>297544</v>
      </c>
      <c r="BQ455" s="21">
        <f t="shared" si="2990"/>
        <v>1779146</v>
      </c>
      <c r="BR455" s="20">
        <v>307246</v>
      </c>
      <c r="BS455" s="20">
        <v>65379</v>
      </c>
      <c r="BT455" s="21">
        <f t="shared" si="2991"/>
        <v>372625</v>
      </c>
      <c r="BU455" s="20">
        <v>42042</v>
      </c>
      <c r="BV455" s="20">
        <v>3013</v>
      </c>
      <c r="BW455" s="20">
        <v>9564</v>
      </c>
      <c r="BX455" s="20">
        <v>3461</v>
      </c>
      <c r="BY455" s="21">
        <f t="shared" si="2992"/>
        <v>13025</v>
      </c>
      <c r="BZ455" s="20">
        <v>2218</v>
      </c>
      <c r="CA455" s="20">
        <v>659</v>
      </c>
      <c r="CB455" s="21">
        <f t="shared" si="2993"/>
        <v>2877</v>
      </c>
      <c r="CC455" s="20">
        <v>31045</v>
      </c>
      <c r="CD455" s="20">
        <v>1753</v>
      </c>
      <c r="CE455" s="20">
        <v>5590</v>
      </c>
      <c r="CF455" s="20">
        <v>1878</v>
      </c>
      <c r="CG455" s="21">
        <f t="shared" si="2994"/>
        <v>7468</v>
      </c>
      <c r="CH455" s="20">
        <v>1195</v>
      </c>
      <c r="CI455" s="20">
        <v>465</v>
      </c>
      <c r="CJ455" s="21">
        <f t="shared" si="2995"/>
        <v>1660</v>
      </c>
      <c r="CK455" s="20">
        <v>226981</v>
      </c>
      <c r="CL455" s="20">
        <v>17560</v>
      </c>
      <c r="CM455" s="20">
        <v>69300</v>
      </c>
      <c r="CN455" s="20">
        <v>5343</v>
      </c>
      <c r="CO455" s="21">
        <f t="shared" si="5223"/>
        <v>74643</v>
      </c>
      <c r="CP455" s="20">
        <v>15207</v>
      </c>
      <c r="CQ455" s="20">
        <v>864</v>
      </c>
      <c r="CR455" s="21">
        <f t="shared" si="5224"/>
        <v>16071</v>
      </c>
    </row>
    <row r="456" spans="1:96" x14ac:dyDescent="0.35">
      <c r="A456" s="14">
        <f t="shared" si="2761"/>
        <v>44362</v>
      </c>
      <c r="B456" s="9">
        <f t="shared" ref="B456" si="6601">BQ456</f>
        <v>1780117</v>
      </c>
      <c r="C456">
        <f t="shared" ref="C456" si="6602">BT456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6603">-(J456-J455)+L456</f>
        <v>8</v>
      </c>
      <c r="N456" s="7">
        <f t="shared" ref="N456" si="6604">B456-C456</f>
        <v>1407402</v>
      </c>
      <c r="O456" s="4">
        <f t="shared" ref="O456" si="6605">C456/B456</f>
        <v>0.20937668703798684</v>
      </c>
      <c r="R456">
        <f t="shared" ref="R456" si="6606">C456-C455</f>
        <v>90</v>
      </c>
      <c r="S456">
        <f t="shared" ref="S456" si="6607">N456-N455</f>
        <v>881</v>
      </c>
      <c r="T456" s="8">
        <f t="shared" ref="T456" si="6608">R456/V456</f>
        <v>9.2687950566426369E-2</v>
      </c>
      <c r="U456" s="8">
        <f t="shared" ref="U456" si="6609">SUM(R450:R456)/SUM(V450:V456)</f>
        <v>7.2827785121980529E-2</v>
      </c>
      <c r="V456">
        <f t="shared" ref="V456" si="6610">B456-B455</f>
        <v>971</v>
      </c>
      <c r="W456">
        <f t="shared" ref="W456" si="6611">C456-D456-E456</f>
        <v>2406</v>
      </c>
      <c r="X456" s="3">
        <f t="shared" ref="X456" si="6612">F456/W456</f>
        <v>3.5743973399833748E-2</v>
      </c>
      <c r="Y456">
        <f t="shared" ref="Y456" si="6613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6614">Z456-AC456-AF456</f>
        <v>20</v>
      </c>
      <c r="AJ456">
        <f t="shared" ref="AJ456" si="6615">AA456-AD456-AG456</f>
        <v>10</v>
      </c>
      <c r="AK456">
        <f t="shared" ref="AK456" si="6616">AB456-AE456-AH456</f>
        <v>216</v>
      </c>
      <c r="AS456">
        <f t="shared" ref="AS456" si="6617">BM456-BM455</f>
        <v>4063</v>
      </c>
      <c r="AT456">
        <f t="shared" ref="AT456" si="6618">BN456-BN455</f>
        <v>166</v>
      </c>
      <c r="AU456">
        <f t="shared" ref="AU456" si="6619">AT456/AS456</f>
        <v>4.085650996800394E-2</v>
      </c>
      <c r="AV456">
        <f t="shared" ref="AV456" si="6620">BU456-BU455</f>
        <v>24</v>
      </c>
      <c r="AW456">
        <f t="shared" ref="AW456" si="6621">BV456-BV455</f>
        <v>-3</v>
      </c>
      <c r="AX456">
        <f t="shared" ref="AX456" si="6622">CK456-CK455</f>
        <v>97</v>
      </c>
      <c r="AY456">
        <f t="shared" ref="AY456" si="6623">CL456-CL455</f>
        <v>12</v>
      </c>
      <c r="AZ456">
        <f t="shared" ref="AZ456" si="6624">CC456-CC455</f>
        <v>14</v>
      </c>
      <c r="BA456">
        <f t="shared" ref="BA456" si="6625">CD456-CD455</f>
        <v>1</v>
      </c>
      <c r="BB456">
        <f t="shared" ref="BB456" si="6626">AW456/AV456</f>
        <v>-0.125</v>
      </c>
      <c r="BC456">
        <f t="shared" ref="BC456" si="6627">AY456/AX456</f>
        <v>0.12371134020618557</v>
      </c>
      <c r="BD456">
        <f t="shared" si="5732"/>
        <v>7.1428571428571425E-2</v>
      </c>
      <c r="BE456">
        <f t="shared" ref="BE456" si="6628">SUM(AT450:AT456)/SUM(AS450:AS456)</f>
        <v>2.3359021260007797E-2</v>
      </c>
      <c r="BF456">
        <f t="shared" ref="BF456" si="6629">SUM(AT443:AT456)/SUM(AS443:AS456)</f>
        <v>2.1061580441251081E-2</v>
      </c>
      <c r="BG456">
        <f t="shared" ref="BG456" si="6630">SUM(AW450:AW456)/SUM(AV450:AV456)</f>
        <v>3.90625E-3</v>
      </c>
      <c r="BH456">
        <f t="shared" ref="BH456" si="6631">SUM(AY450:AY456)/SUM(AX450:AX456)</f>
        <v>6.2656641604010022E-2</v>
      </c>
      <c r="BI456">
        <f t="shared" ref="BI456" si="6632">SUM(BA450:BA456)/SUM(AZ450:AZ456)</f>
        <v>4.807692307692308E-3</v>
      </c>
      <c r="BM456" s="20">
        <v>5124801</v>
      </c>
      <c r="BN456" s="20">
        <v>403357</v>
      </c>
      <c r="BO456" s="20">
        <v>1482385</v>
      </c>
      <c r="BP456" s="20">
        <v>297732</v>
      </c>
      <c r="BQ456" s="21">
        <f t="shared" si="2990"/>
        <v>1780117</v>
      </c>
      <c r="BR456" s="20">
        <v>307318</v>
      </c>
      <c r="BS456" s="20">
        <v>65397</v>
      </c>
      <c r="BT456" s="21">
        <f t="shared" si="2991"/>
        <v>372715</v>
      </c>
      <c r="BU456" s="20">
        <v>42066</v>
      </c>
      <c r="BV456" s="20">
        <v>3010</v>
      </c>
      <c r="BW456" s="20">
        <v>9566</v>
      </c>
      <c r="BX456" s="20">
        <v>3466</v>
      </c>
      <c r="BY456" s="21">
        <f t="shared" si="2992"/>
        <v>13032</v>
      </c>
      <c r="BZ456" s="20">
        <v>2220</v>
      </c>
      <c r="CA456" s="20">
        <v>359</v>
      </c>
      <c r="CB456" s="21">
        <f t="shared" si="2993"/>
        <v>2579</v>
      </c>
      <c r="CC456" s="20">
        <v>31059</v>
      </c>
      <c r="CD456" s="20">
        <v>1754</v>
      </c>
      <c r="CE456" s="20">
        <v>5595</v>
      </c>
      <c r="CF456" s="20">
        <v>1880</v>
      </c>
      <c r="CG456" s="21">
        <f t="shared" si="2994"/>
        <v>7475</v>
      </c>
      <c r="CH456" s="20">
        <v>1195</v>
      </c>
      <c r="CI456" s="20">
        <v>465</v>
      </c>
      <c r="CJ456" s="21">
        <f t="shared" si="2995"/>
        <v>1660</v>
      </c>
      <c r="CK456" s="20">
        <v>227078</v>
      </c>
      <c r="CL456" s="20">
        <v>17572</v>
      </c>
      <c r="CM456" s="20">
        <v>69326</v>
      </c>
      <c r="CN456" s="20">
        <v>5347</v>
      </c>
      <c r="CO456" s="21">
        <f t="shared" si="5223"/>
        <v>74673</v>
      </c>
      <c r="CP456" s="20">
        <v>15215</v>
      </c>
      <c r="CQ456" s="20">
        <v>864</v>
      </c>
      <c r="CR456" s="21">
        <f t="shared" si="5224"/>
        <v>16079</v>
      </c>
    </row>
    <row r="457" spans="1:96" x14ac:dyDescent="0.35">
      <c r="A457" s="14">
        <f t="shared" si="2761"/>
        <v>44363</v>
      </c>
      <c r="B457" s="9">
        <f t="shared" ref="B457" si="6633">BQ457</f>
        <v>1781339</v>
      </c>
      <c r="C457">
        <f t="shared" ref="C457" si="6634">BT457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6635">-(J457-J456)+L457</f>
        <v>5</v>
      </c>
      <c r="N457" s="7">
        <f t="shared" ref="N457" si="6636">B457-C457</f>
        <v>1408535</v>
      </c>
      <c r="O457" s="4">
        <f t="shared" ref="O457" si="6637">C457/B457</f>
        <v>0.20928301687663045</v>
      </c>
      <c r="R457">
        <f t="shared" ref="R457" si="6638">C457-C456</f>
        <v>89</v>
      </c>
      <c r="S457">
        <f t="shared" ref="S457" si="6639">N457-N456</f>
        <v>1133</v>
      </c>
      <c r="T457" s="8">
        <f t="shared" ref="T457" si="6640">R457/V457</f>
        <v>7.2831423895253683E-2</v>
      </c>
      <c r="U457" s="8">
        <f t="shared" ref="U457" si="6641">SUM(R451:R457)/SUM(V451:V457)</f>
        <v>7.2622107969151667E-2</v>
      </c>
      <c r="V457">
        <f t="shared" ref="V457" si="6642">B457-B456</f>
        <v>1222</v>
      </c>
      <c r="W457">
        <f t="shared" ref="W457" si="6643">C457-D457-E457</f>
        <v>2296</v>
      </c>
      <c r="X457" s="3">
        <f t="shared" ref="X457" si="6644">F457/W457</f>
        <v>3.6149825783972127E-2</v>
      </c>
      <c r="Y457">
        <f t="shared" ref="Y457" si="6645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6646">Z457-AC457-AF457</f>
        <v>17</v>
      </c>
      <c r="AJ457">
        <f t="shared" ref="AJ457" si="6647">AA457-AD457-AG457</f>
        <v>10</v>
      </c>
      <c r="AK457">
        <f t="shared" ref="AK457" si="6648">AB457-AE457-AH457</f>
        <v>206</v>
      </c>
      <c r="AS457">
        <f t="shared" ref="AS457" si="6649">BM457-BM456</f>
        <v>4932</v>
      </c>
      <c r="AT457">
        <f t="shared" ref="AT457" si="6650">BN457-BN456</f>
        <v>91</v>
      </c>
      <c r="AU457">
        <f t="shared" ref="AU457" si="6651">AT457/AS457</f>
        <v>1.8450932684509327E-2</v>
      </c>
      <c r="AV457">
        <f t="shared" ref="AV457" si="6652">BU457-BU456</f>
        <v>51</v>
      </c>
      <c r="AW457">
        <f t="shared" ref="AW457" si="6653">BV457-BV456</f>
        <v>6</v>
      </c>
      <c r="AX457">
        <f t="shared" ref="AX457" si="6654">CK457-CK456</f>
        <v>232</v>
      </c>
      <c r="AY457">
        <f t="shared" ref="AY457" si="6655">CL457-CL456</f>
        <v>25</v>
      </c>
      <c r="AZ457">
        <f t="shared" ref="AZ457" si="6656">CC457-CC456</f>
        <v>30</v>
      </c>
      <c r="BA457">
        <f t="shared" ref="BA457" si="6657">CD457-CD456</f>
        <v>1</v>
      </c>
      <c r="BB457">
        <f t="shared" ref="BB457" si="6658">AW457/AV457</f>
        <v>0.11764705882352941</v>
      </c>
      <c r="BC457">
        <f t="shared" ref="BC457" si="6659">AY457/AX457</f>
        <v>0.10775862068965517</v>
      </c>
      <c r="BD457">
        <f t="shared" si="5732"/>
        <v>3.3333333333333333E-2</v>
      </c>
      <c r="BE457">
        <f t="shared" ref="BE457" si="6660">SUM(AT451:AT457)/SUM(AS451:AS457)</f>
        <v>2.2938481675392669E-2</v>
      </c>
      <c r="BF457">
        <f t="shared" ref="BF457" si="6661">SUM(AT444:AT457)/SUM(AS444:AS457)</f>
        <v>2.0694365726410022E-2</v>
      </c>
      <c r="BG457">
        <f t="shared" ref="BG457" si="6662">SUM(AW451:AW457)/SUM(AV451:AV457)</f>
        <v>8.5836909871244635E-3</v>
      </c>
      <c r="BH457">
        <f t="shared" ref="BH457" si="6663">SUM(AY451:AY457)/SUM(AX451:AX457)</f>
        <v>7.8041315990818663E-2</v>
      </c>
      <c r="BI457">
        <f t="shared" ref="BI457" si="6664">SUM(BA451:BA457)/SUM(AZ451:AZ457)</f>
        <v>1.9900497512437811E-2</v>
      </c>
      <c r="BM457" s="20">
        <v>5129733</v>
      </c>
      <c r="BN457" s="20">
        <v>403448</v>
      </c>
      <c r="BO457" s="20">
        <v>1483376</v>
      </c>
      <c r="BP457" s="20">
        <v>297963</v>
      </c>
      <c r="BQ457" s="21">
        <f t="shared" si="2990"/>
        <v>1781339</v>
      </c>
      <c r="BR457" s="20">
        <v>307398</v>
      </c>
      <c r="BS457" s="20">
        <v>65406</v>
      </c>
      <c r="BT457" s="21">
        <f t="shared" si="2991"/>
        <v>372804</v>
      </c>
      <c r="BU457" s="20">
        <v>42117</v>
      </c>
      <c r="BV457" s="20">
        <v>3016</v>
      </c>
      <c r="BW457" s="20">
        <v>9572</v>
      </c>
      <c r="BX457" s="20">
        <v>3476</v>
      </c>
      <c r="BY457" s="21">
        <f t="shared" si="2992"/>
        <v>13048</v>
      </c>
      <c r="BZ457" s="20">
        <v>2223</v>
      </c>
      <c r="CA457" s="20">
        <v>659</v>
      </c>
      <c r="CB457" s="21">
        <f t="shared" si="2993"/>
        <v>2882</v>
      </c>
      <c r="CC457" s="20">
        <v>31089</v>
      </c>
      <c r="CD457" s="20">
        <v>1755</v>
      </c>
      <c r="CE457" s="20">
        <v>5595</v>
      </c>
      <c r="CF457" s="20">
        <v>1886</v>
      </c>
      <c r="CG457" s="21">
        <f t="shared" si="2994"/>
        <v>7481</v>
      </c>
      <c r="CH457" s="20">
        <v>1196</v>
      </c>
      <c r="CI457" s="20">
        <v>465</v>
      </c>
      <c r="CJ457" s="21">
        <f t="shared" si="2995"/>
        <v>1661</v>
      </c>
      <c r="CK457" s="20">
        <v>227310</v>
      </c>
      <c r="CL457" s="20">
        <v>17597</v>
      </c>
      <c r="CM457" s="20">
        <v>69377</v>
      </c>
      <c r="CN457" s="20">
        <v>5358</v>
      </c>
      <c r="CO457" s="21">
        <f t="shared" si="5223"/>
        <v>74735</v>
      </c>
      <c r="CP457" s="20">
        <v>15237</v>
      </c>
      <c r="CQ457" s="20">
        <v>865</v>
      </c>
      <c r="CR457" s="21">
        <f t="shared" si="5224"/>
        <v>16102</v>
      </c>
    </row>
    <row r="458" spans="1:96" x14ac:dyDescent="0.35">
      <c r="A458" s="14">
        <f t="shared" si="2761"/>
        <v>44364</v>
      </c>
      <c r="B458" s="9">
        <f t="shared" ref="B458" si="6665">BQ458</f>
        <v>1782924</v>
      </c>
      <c r="C458">
        <f t="shared" ref="C458" si="6666">BT458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6667">-(J458-J457)+L458</f>
        <v>4</v>
      </c>
      <c r="N458" s="7">
        <f t="shared" ref="N458" si="6668">B458-C458</f>
        <v>1410030</v>
      </c>
      <c r="O458" s="4">
        <f t="shared" ref="O458" si="6669">C458/B458</f>
        <v>0.20914744543233474</v>
      </c>
      <c r="R458">
        <f t="shared" ref="R458" si="6670">C458-C457</f>
        <v>90</v>
      </c>
      <c r="S458">
        <f t="shared" ref="S458" si="6671">N458-N457</f>
        <v>1495</v>
      </c>
      <c r="T458" s="8">
        <f t="shared" ref="T458" si="6672">R458/V458</f>
        <v>5.6782334384858045E-2</v>
      </c>
      <c r="U458" s="8">
        <f t="shared" ref="U458" si="6673">SUM(R452:R458)/SUM(V452:V458)</f>
        <v>7.2363722923113549E-2</v>
      </c>
      <c r="V458">
        <f t="shared" ref="V458" si="6674">B458-B457</f>
        <v>1585</v>
      </c>
      <c r="W458">
        <f t="shared" ref="W458" si="6675">C458-D458-E458</f>
        <v>2174</v>
      </c>
      <c r="X458" s="3">
        <f t="shared" ref="X458" si="6676">F458/W458</f>
        <v>3.4498620055197791E-2</v>
      </c>
      <c r="Y458">
        <f t="shared" ref="Y458" si="6677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6678">Z458-AC458-AF458</f>
        <v>17</v>
      </c>
      <c r="AJ458">
        <f t="shared" ref="AJ458" si="6679">AA458-AD458-AG458</f>
        <v>10</v>
      </c>
      <c r="AK458">
        <f t="shared" ref="AK458" si="6680">AB458-AE458-AH458</f>
        <v>206</v>
      </c>
      <c r="AS458">
        <f t="shared" ref="AS458" si="6681">BM458-BM457</f>
        <v>7052</v>
      </c>
      <c r="AT458">
        <f t="shared" ref="AT458" si="6682">BN458-BN457</f>
        <v>125</v>
      </c>
      <c r="AU458">
        <f t="shared" ref="AU458" si="6683">AT458/AS458</f>
        <v>1.772546795235394E-2</v>
      </c>
      <c r="AV458">
        <f t="shared" ref="AV458" si="6684">BU458-BU457</f>
        <v>63</v>
      </c>
      <c r="AW458">
        <f t="shared" ref="AW458" si="6685">BV458-BV457</f>
        <v>0</v>
      </c>
      <c r="AX458">
        <f t="shared" ref="AX458" si="6686">CK458-CK457</f>
        <v>297</v>
      </c>
      <c r="AY458">
        <f t="shared" ref="AY458" si="6687">CL458-CL457</f>
        <v>15</v>
      </c>
      <c r="AZ458">
        <f t="shared" ref="AZ458" si="6688">CC458-CC457</f>
        <v>38</v>
      </c>
      <c r="BA458">
        <f t="shared" ref="BA458" si="6689">CD458-CD457</f>
        <v>-2</v>
      </c>
      <c r="BB458">
        <f t="shared" ref="BB458" si="6690">AW458/AV458</f>
        <v>0</v>
      </c>
      <c r="BC458">
        <f t="shared" ref="BC458" si="6691">AY458/AX458</f>
        <v>5.0505050505050504E-2</v>
      </c>
      <c r="BD458">
        <f t="shared" si="5732"/>
        <v>-5.2631578947368418E-2</v>
      </c>
      <c r="BE458">
        <f t="shared" ref="BE458" si="6692">SUM(AT452:AT458)/SUM(AS452:AS458)</f>
        <v>2.278321426427328E-2</v>
      </c>
      <c r="BF458">
        <f t="shared" ref="BF458" si="6693">SUM(AT445:AT458)/SUM(AS445:AS458)</f>
        <v>2.0611584827991768E-2</v>
      </c>
      <c r="BG458">
        <f t="shared" ref="BG458" si="6694">SUM(AW452:AW458)/SUM(AV452:AV458)</f>
        <v>1.1152416356877323E-2</v>
      </c>
      <c r="BH458">
        <f t="shared" ref="BH458" si="6695">SUM(AY452:AY458)/SUM(AX452:AX458)</f>
        <v>8.125445473984319E-2</v>
      </c>
      <c r="BI458">
        <f t="shared" ref="BI458" si="6696">SUM(BA452:BA458)/SUM(AZ452:AZ458)</f>
        <v>4.4247787610619468E-3</v>
      </c>
      <c r="BM458" s="20">
        <v>5136785</v>
      </c>
      <c r="BN458" s="20">
        <v>403573</v>
      </c>
      <c r="BO458" s="20">
        <v>1484646</v>
      </c>
      <c r="BP458" s="20">
        <v>298278</v>
      </c>
      <c r="BQ458" s="21">
        <f t="shared" si="2990"/>
        <v>1782924</v>
      </c>
      <c r="BR458" s="20">
        <v>307477</v>
      </c>
      <c r="BS458" s="20">
        <v>65417</v>
      </c>
      <c r="BT458" s="21">
        <f t="shared" si="2991"/>
        <v>372894</v>
      </c>
      <c r="BU458" s="20">
        <v>42180</v>
      </c>
      <c r="BV458" s="20">
        <v>3016</v>
      </c>
      <c r="BW458" s="20">
        <v>9577</v>
      </c>
      <c r="BX458" s="20">
        <v>3476</v>
      </c>
      <c r="BY458" s="21">
        <f t="shared" si="2992"/>
        <v>13053</v>
      </c>
      <c r="BZ458" s="20">
        <v>2222</v>
      </c>
      <c r="CA458" s="20">
        <v>659</v>
      </c>
      <c r="CB458" s="21">
        <f t="shared" si="2993"/>
        <v>2881</v>
      </c>
      <c r="CC458" s="20">
        <v>31127</v>
      </c>
      <c r="CD458" s="20">
        <v>1753</v>
      </c>
      <c r="CE458" s="20">
        <v>5602</v>
      </c>
      <c r="CF458" s="20">
        <v>1887</v>
      </c>
      <c r="CG458" s="21">
        <f t="shared" si="2994"/>
        <v>7489</v>
      </c>
      <c r="CH458" s="20">
        <v>1197</v>
      </c>
      <c r="CI458" s="20">
        <v>465</v>
      </c>
      <c r="CJ458" s="21">
        <f t="shared" si="2995"/>
        <v>1662</v>
      </c>
      <c r="CK458" s="20">
        <v>227607</v>
      </c>
      <c r="CL458" s="20">
        <v>17612</v>
      </c>
      <c r="CM458" s="20">
        <v>69439</v>
      </c>
      <c r="CN458" s="20">
        <v>5375</v>
      </c>
      <c r="CO458" s="21">
        <f t="shared" si="5223"/>
        <v>74814</v>
      </c>
      <c r="CP458" s="20">
        <v>15249</v>
      </c>
      <c r="CQ458" s="20">
        <v>865</v>
      </c>
      <c r="CR458" s="21">
        <f t="shared" si="5224"/>
        <v>16114</v>
      </c>
    </row>
    <row r="459" spans="1:96" x14ac:dyDescent="0.35">
      <c r="A459" s="14">
        <f t="shared" si="2761"/>
        <v>44365</v>
      </c>
      <c r="B459" s="9">
        <f t="shared" ref="B459" si="6697">BQ459</f>
        <v>1784094</v>
      </c>
      <c r="C459">
        <f t="shared" ref="C459" si="6698">BT459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6699">-(J459-J458)+L459</f>
        <v>8</v>
      </c>
      <c r="N459" s="7">
        <f t="shared" ref="N459" si="6700">B459-C459</f>
        <v>1411130</v>
      </c>
      <c r="O459" s="4">
        <f t="shared" ref="O459" si="6701">C459/B459</f>
        <v>0.20904952317534839</v>
      </c>
      <c r="R459">
        <f t="shared" ref="R459" si="6702">C459-C458</f>
        <v>70</v>
      </c>
      <c r="S459">
        <f t="shared" ref="S459" si="6703">N459-N458</f>
        <v>1100</v>
      </c>
      <c r="T459" s="8">
        <f t="shared" ref="T459" si="6704">R459/V459</f>
        <v>5.9829059829059832E-2</v>
      </c>
      <c r="U459" s="8">
        <f t="shared" ref="U459" si="6705">SUM(R453:R459)/SUM(V453:V459)</f>
        <v>6.9842023993348379E-2</v>
      </c>
      <c r="V459">
        <f t="shared" ref="V459" si="6706">B459-B458</f>
        <v>1170</v>
      </c>
      <c r="W459">
        <f t="shared" ref="W459" si="6707">C459-D459-E459</f>
        <v>2098</v>
      </c>
      <c r="X459" s="3">
        <f t="shared" ref="X459" si="6708">F459/W459</f>
        <v>3.2411820781696854E-2</v>
      </c>
      <c r="Y459">
        <f t="shared" ref="Y459" si="6709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6710">Z459-AC459-AF459</f>
        <v>21</v>
      </c>
      <c r="AJ459">
        <f t="shared" ref="AJ459" si="6711">AA459-AD459-AG459</f>
        <v>12</v>
      </c>
      <c r="AK459">
        <f t="shared" ref="AK459" si="6712">AB459-AE459-AH459</f>
        <v>232</v>
      </c>
      <c r="AS459">
        <f t="shared" ref="AS459" si="6713">BM459-BM458</f>
        <v>4833</v>
      </c>
      <c r="AT459">
        <f t="shared" ref="AT459" si="6714">BN459-BN458</f>
        <v>68</v>
      </c>
      <c r="AU459">
        <f t="shared" ref="AU459" si="6715">AT459/AS459</f>
        <v>1.4069935857645354E-2</v>
      </c>
      <c r="AV459">
        <f t="shared" ref="AV459" si="6716">BU459-BU458</f>
        <v>42</v>
      </c>
      <c r="AW459">
        <f t="shared" ref="AW459" si="6717">BV459-BV458</f>
        <v>7</v>
      </c>
      <c r="AX459">
        <f t="shared" ref="AX459" si="6718">CK459-CK458</f>
        <v>208</v>
      </c>
      <c r="AY459">
        <f t="shared" ref="AY459" si="6719">CL459-CL458</f>
        <v>7</v>
      </c>
      <c r="AZ459">
        <f t="shared" ref="AZ459" si="6720">CC459-CC458</f>
        <v>31</v>
      </c>
      <c r="BA459">
        <f t="shared" ref="BA459" si="6721">CD459-CD458</f>
        <v>0</v>
      </c>
      <c r="BB459">
        <f t="shared" ref="BB459" si="6722">AW459/AV459</f>
        <v>0.16666666666666666</v>
      </c>
      <c r="BC459">
        <f t="shared" ref="BC459" si="6723">AY459/AX459</f>
        <v>3.3653846153846152E-2</v>
      </c>
      <c r="BD459">
        <f t="shared" si="5732"/>
        <v>0</v>
      </c>
      <c r="BE459">
        <f t="shared" ref="BE459" si="6724">SUM(AT453:AT459)/SUM(AS453:AS459)</f>
        <v>2.2766492083194576E-2</v>
      </c>
      <c r="BF459">
        <f t="shared" ref="BF459" si="6725">SUM(AT446:AT459)/SUM(AS446:AS459)</f>
        <v>2.0792004240175663E-2</v>
      </c>
      <c r="BG459">
        <f t="shared" ref="BG459" si="6726">SUM(AW453:AW459)/SUM(AV453:AV459)</f>
        <v>4.7210300429184553E-2</v>
      </c>
      <c r="BH459">
        <f t="shared" ref="BH459" si="6727">SUM(AY453:AY459)/SUM(AX453:AX459)</f>
        <v>6.9014084507042259E-2</v>
      </c>
      <c r="BI459">
        <f t="shared" ref="BI459" si="6728">SUM(BA453:BA459)/SUM(AZ453:AZ459)</f>
        <v>4.3478260869565218E-3</v>
      </c>
      <c r="BM459" s="20">
        <v>5141618</v>
      </c>
      <c r="BN459" s="20">
        <v>403641</v>
      </c>
      <c r="BO459" s="20">
        <v>1485669</v>
      </c>
      <c r="BP459" s="20">
        <v>298425</v>
      </c>
      <c r="BQ459" s="21">
        <f t="shared" si="2990"/>
        <v>1784094</v>
      </c>
      <c r="BR459" s="20">
        <v>307535</v>
      </c>
      <c r="BS459" s="20">
        <v>65429</v>
      </c>
      <c r="BT459" s="21">
        <f t="shared" si="2991"/>
        <v>372964</v>
      </c>
      <c r="BU459" s="20">
        <v>42222</v>
      </c>
      <c r="BV459" s="20">
        <v>3023</v>
      </c>
      <c r="BW459" s="20">
        <v>9593</v>
      </c>
      <c r="BX459" s="20">
        <v>3478</v>
      </c>
      <c r="BY459" s="21">
        <f t="shared" si="2992"/>
        <v>13071</v>
      </c>
      <c r="BZ459" s="20">
        <v>2224</v>
      </c>
      <c r="CA459" s="20">
        <v>659</v>
      </c>
      <c r="CB459" s="21">
        <f t="shared" si="2993"/>
        <v>2883</v>
      </c>
      <c r="CC459" s="20">
        <v>31158</v>
      </c>
      <c r="CD459" s="20">
        <v>1753</v>
      </c>
      <c r="CE459" s="20">
        <v>5607</v>
      </c>
      <c r="CF459" s="20">
        <v>1891</v>
      </c>
      <c r="CG459" s="21">
        <f t="shared" si="2994"/>
        <v>7498</v>
      </c>
      <c r="CH459" s="20">
        <v>1197</v>
      </c>
      <c r="CI459" s="20">
        <v>465</v>
      </c>
      <c r="CJ459" s="21">
        <f t="shared" si="2995"/>
        <v>1662</v>
      </c>
      <c r="CK459" s="20">
        <v>227815</v>
      </c>
      <c r="CL459" s="20">
        <v>17619</v>
      </c>
      <c r="CM459" s="20">
        <v>69491</v>
      </c>
      <c r="CN459" s="20">
        <v>5373</v>
      </c>
      <c r="CO459" s="21">
        <f t="shared" si="5223"/>
        <v>74864</v>
      </c>
      <c r="CP459" s="20">
        <v>15261</v>
      </c>
      <c r="CQ459" s="20">
        <v>865</v>
      </c>
      <c r="CR459" s="21">
        <f t="shared" si="5224"/>
        <v>16126</v>
      </c>
    </row>
    <row r="460" spans="1:96" x14ac:dyDescent="0.35">
      <c r="A460" s="14">
        <f t="shared" si="2761"/>
        <v>44366</v>
      </c>
      <c r="B460" s="9">
        <f t="shared" ref="B460" si="6729">BQ460</f>
        <v>1785160</v>
      </c>
      <c r="C460">
        <f t="shared" ref="C460" si="6730">BT460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6731">-(J460-J459)+L460</f>
        <v>5</v>
      </c>
      <c r="N460" s="7">
        <f t="shared" ref="N460" si="6732">B460-C460</f>
        <v>1412117</v>
      </c>
      <c r="O460" s="4">
        <f t="shared" ref="O460" si="6733">C460/B460</f>
        <v>0.20896894396020524</v>
      </c>
      <c r="R460">
        <f t="shared" ref="R460" si="6734">C460-C459</f>
        <v>79</v>
      </c>
      <c r="S460">
        <f t="shared" ref="S460" si="6735">N460-N459</f>
        <v>987</v>
      </c>
      <c r="T460" s="8">
        <f t="shared" ref="T460" si="6736">R460/V460</f>
        <v>7.410881801125703E-2</v>
      </c>
      <c r="U460" s="8">
        <f t="shared" ref="U460" si="6737">SUM(R454:R460)/SUM(V454:V460)</f>
        <v>7.0369875817866204E-2</v>
      </c>
      <c r="V460">
        <f t="shared" ref="V460" si="6738">B460-B459</f>
        <v>1066</v>
      </c>
      <c r="W460">
        <f t="shared" ref="W460" si="6739">C460-D460-E460</f>
        <v>1993</v>
      </c>
      <c r="X460" s="3">
        <f t="shared" ref="X460" si="6740">F460/W460</f>
        <v>3.4119417962870047E-2</v>
      </c>
      <c r="Y460">
        <f t="shared" ref="Y460" si="6741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6742">Z460-AC460-AF460</f>
        <v>22</v>
      </c>
      <c r="AJ460">
        <f t="shared" ref="AJ460" si="6743">AA460-AD460-AG460</f>
        <v>9</v>
      </c>
      <c r="AK460">
        <f t="shared" ref="AK460" si="6744">AB460-AE460-AH460</f>
        <v>232</v>
      </c>
      <c r="AS460">
        <f t="shared" ref="AS460" si="6745">BM460-BM459</f>
        <v>5164</v>
      </c>
      <c r="AT460">
        <f t="shared" ref="AT460" si="6746">BN460-BN459</f>
        <v>91</v>
      </c>
      <c r="AU460">
        <f t="shared" ref="AU460" si="6747">AT460/AS460</f>
        <v>1.7621998450813324E-2</v>
      </c>
      <c r="AV460">
        <f t="shared" ref="AV460" si="6748">BU460-BU459</f>
        <v>107</v>
      </c>
      <c r="AW460">
        <f t="shared" ref="AW460" si="6749">BV460-BV459</f>
        <v>-2</v>
      </c>
      <c r="AX460">
        <f t="shared" ref="AX460" si="6750">CK460-CK459</f>
        <v>394</v>
      </c>
      <c r="AY460">
        <f t="shared" ref="AY460" si="6751">CL460-CL459</f>
        <v>17</v>
      </c>
      <c r="AZ460">
        <f t="shared" ref="AZ460" si="6752">CC460-CC459</f>
        <v>18</v>
      </c>
      <c r="BA460">
        <f t="shared" ref="BA460" si="6753">CD460-CD459</f>
        <v>2</v>
      </c>
      <c r="BB460">
        <f t="shared" ref="BB460" si="6754">AW460/AV460</f>
        <v>-1.8691588785046728E-2</v>
      </c>
      <c r="BC460">
        <f t="shared" ref="BC460" si="6755">AY460/AX460</f>
        <v>4.3147208121827409E-2</v>
      </c>
      <c r="BD460">
        <f t="shared" ref="BD460" si="6756">BA460/AZ460</f>
        <v>0.1111111111111111</v>
      </c>
      <c r="BE460">
        <f t="shared" ref="BE460" si="6757">SUM(AT454:AT460)/SUM(AS454:AS460)</f>
        <v>2.1254434788269376E-2</v>
      </c>
      <c r="BF460">
        <f t="shared" ref="BF460" si="6758">SUM(AT447:AT460)/SUM(AS447:AS460)</f>
        <v>2.0502859609366569E-2</v>
      </c>
      <c r="BG460">
        <f t="shared" ref="BG460" si="6759">SUM(AW454:AW460)/SUM(AV454:AV460)</f>
        <v>1.3071895424836602E-2</v>
      </c>
      <c r="BH460">
        <f t="shared" ref="BH460" si="6760">SUM(AY454:AY460)/SUM(AX454:AX460)</f>
        <v>6.6761363636363633E-2</v>
      </c>
      <c r="BI460">
        <f t="shared" ref="BI460" si="6761">SUM(BA454:BA460)/SUM(AZ454:AZ460)</f>
        <v>3.4722222222222224E-2</v>
      </c>
      <c r="BM460" s="20">
        <v>5146782</v>
      </c>
      <c r="BN460" s="20">
        <v>403732</v>
      </c>
      <c r="BO460" s="20">
        <v>1486492</v>
      </c>
      <c r="BP460" s="20">
        <v>298668</v>
      </c>
      <c r="BQ460" s="21">
        <f t="shared" si="2990"/>
        <v>1785160</v>
      </c>
      <c r="BR460" s="20">
        <v>307595</v>
      </c>
      <c r="BS460" s="20">
        <v>65448</v>
      </c>
      <c r="BT460" s="21">
        <f t="shared" si="2991"/>
        <v>373043</v>
      </c>
      <c r="BU460" s="20">
        <v>42329</v>
      </c>
      <c r="BV460" s="20">
        <v>3021</v>
      </c>
      <c r="BW460" s="20">
        <v>9597</v>
      </c>
      <c r="BX460" s="20">
        <v>3483</v>
      </c>
      <c r="BY460" s="21">
        <f t="shared" si="2992"/>
        <v>13080</v>
      </c>
      <c r="BZ460" s="20">
        <v>2225</v>
      </c>
      <c r="CA460" s="20">
        <v>659</v>
      </c>
      <c r="CB460" s="21">
        <f t="shared" si="2993"/>
        <v>2884</v>
      </c>
      <c r="CC460" s="20">
        <v>31176</v>
      </c>
      <c r="CD460" s="20">
        <v>1755</v>
      </c>
      <c r="CE460" s="20">
        <v>5611</v>
      </c>
      <c r="CF460" s="20">
        <v>1892</v>
      </c>
      <c r="CG460" s="21">
        <f t="shared" si="2994"/>
        <v>7503</v>
      </c>
      <c r="CH460" s="20">
        <v>1198</v>
      </c>
      <c r="CI460" s="20">
        <v>465</v>
      </c>
      <c r="CJ460" s="21">
        <f t="shared" si="2995"/>
        <v>1663</v>
      </c>
      <c r="CK460" s="20">
        <v>228209</v>
      </c>
      <c r="CL460" s="20">
        <v>17636</v>
      </c>
      <c r="CM460" s="20">
        <v>69514</v>
      </c>
      <c r="CN460" s="20">
        <v>5404</v>
      </c>
      <c r="CO460" s="21">
        <f t="shared" si="5223"/>
        <v>74918</v>
      </c>
      <c r="CP460" s="20">
        <v>15272</v>
      </c>
      <c r="CQ460" s="20">
        <v>867</v>
      </c>
      <c r="CR460" s="21">
        <f t="shared" si="5224"/>
        <v>16139</v>
      </c>
    </row>
    <row r="461" spans="1:96" x14ac:dyDescent="0.35">
      <c r="A461" s="14">
        <f t="shared" si="2761"/>
        <v>44367</v>
      </c>
      <c r="B461" s="9">
        <f t="shared" ref="B461" si="6762">BQ461</f>
        <v>1785965</v>
      </c>
      <c r="C461">
        <f t="shared" ref="C461" si="6763">BT461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6764">-(J461-J460)+L461</f>
        <v>4</v>
      </c>
      <c r="N461" s="7">
        <f t="shared" ref="N461" si="6765">B461-C461</f>
        <v>1412865</v>
      </c>
      <c r="O461" s="4">
        <f t="shared" ref="O461" si="6766">C461/B461</f>
        <v>0.20890666950360171</v>
      </c>
      <c r="R461">
        <f t="shared" ref="R461" si="6767">C461-C460</f>
        <v>57</v>
      </c>
      <c r="S461">
        <f t="shared" ref="S461" si="6768">N461-N460</f>
        <v>748</v>
      </c>
      <c r="T461" s="8">
        <f t="shared" ref="T461" si="6769">R461/V461</f>
        <v>7.0807453416149066E-2</v>
      </c>
      <c r="U461" s="8">
        <f t="shared" ref="U461" si="6770">SUM(R455:R461)/SUM(V455:V461)</f>
        <v>7.0019854401058901E-2</v>
      </c>
      <c r="V461">
        <f t="shared" ref="V461" si="6771">B461-B460</f>
        <v>805</v>
      </c>
      <c r="W461">
        <f t="shared" ref="W461" si="6772">C461-D461-E461</f>
        <v>1970</v>
      </c>
      <c r="X461" s="3">
        <f t="shared" ref="X461" si="6773">F461/W461</f>
        <v>3.2994923857868022E-2</v>
      </c>
      <c r="Y461">
        <f t="shared" ref="Y461" si="677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6775">Z461-AC461-AF461</f>
        <v>23</v>
      </c>
      <c r="AJ461">
        <f t="shared" ref="AJ461" si="6776">AA461-AD461-AG461</f>
        <v>10</v>
      </c>
      <c r="AK461">
        <f t="shared" ref="AK461" si="6777">AB461-AE461-AH461</f>
        <v>237</v>
      </c>
      <c r="AS461">
        <f t="shared" ref="AS461" si="6778">BM461-BM460</f>
        <v>2648</v>
      </c>
      <c r="AT461">
        <f t="shared" ref="AT461" si="6779">BN461-BN460</f>
        <v>62</v>
      </c>
      <c r="AU461">
        <f t="shared" ref="AU461" si="6780">AT461/AS461</f>
        <v>2.3413897280966767E-2</v>
      </c>
      <c r="AV461">
        <f t="shared" ref="AV461" si="6781">BU461-BU460</f>
        <v>11</v>
      </c>
      <c r="AW461">
        <f t="shared" ref="AW461" si="6782">BV461-BV460</f>
        <v>-3</v>
      </c>
      <c r="AX461">
        <f t="shared" ref="AX461" si="6783">CK461-CK460</f>
        <v>116</v>
      </c>
      <c r="AY461">
        <f t="shared" ref="AY461" si="6784">CL461-CL460</f>
        <v>18</v>
      </c>
      <c r="AZ461">
        <f t="shared" ref="AZ461" si="6785">CC461-CC460</f>
        <v>3</v>
      </c>
      <c r="BA461">
        <f t="shared" ref="BA461" si="6786">CD461-CD460</f>
        <v>1</v>
      </c>
      <c r="BB461">
        <f t="shared" ref="BB461" si="6787">AW461/AV461</f>
        <v>-0.27272727272727271</v>
      </c>
      <c r="BC461">
        <f t="shared" ref="BC461" si="6788">AY461/AX461</f>
        <v>0.15517241379310345</v>
      </c>
      <c r="BD461">
        <f t="shared" ref="BD461" si="6789">BA461/AZ461</f>
        <v>0.33333333333333331</v>
      </c>
      <c r="BE461">
        <f t="shared" ref="BE461" si="6790">SUM(AT455:AT461)/SUM(AS455:AS461)</f>
        <v>2.1687684377735276E-2</v>
      </c>
      <c r="BF461">
        <f t="shared" ref="BF461" si="6791">SUM(AT448:AT461)/SUM(AS448:AS461)</f>
        <v>2.0596863624495063E-2</v>
      </c>
      <c r="BG461">
        <f t="shared" ref="BG461" si="6792">SUM(AW455:AW461)/SUM(AV455:AV461)</f>
        <v>2.5477707006369428E-2</v>
      </c>
      <c r="BH461">
        <f t="shared" ref="BH461" si="6793">SUM(AY455:AY461)/SUM(AX455:AX461)</f>
        <v>6.5426997245179058E-2</v>
      </c>
      <c r="BI461">
        <f t="shared" ref="BI461" si="6794">SUM(BA455:BA461)/SUM(AZ455:AZ461)</f>
        <v>2.1276595744680851E-2</v>
      </c>
      <c r="BM461" s="20">
        <v>5149430</v>
      </c>
      <c r="BN461" s="20">
        <v>403794</v>
      </c>
      <c r="BO461" s="20">
        <v>1487289</v>
      </c>
      <c r="BP461" s="20">
        <v>298676</v>
      </c>
      <c r="BQ461" s="21">
        <f t="shared" si="2990"/>
        <v>1785965</v>
      </c>
      <c r="BR461" s="20">
        <v>307654</v>
      </c>
      <c r="BS461" s="20">
        <v>65446</v>
      </c>
      <c r="BT461" s="21">
        <f t="shared" si="2991"/>
        <v>373100</v>
      </c>
      <c r="BU461" s="20">
        <v>42340</v>
      </c>
      <c r="BV461" s="20">
        <v>3018</v>
      </c>
      <c r="BW461" s="20">
        <v>9601</v>
      </c>
      <c r="BX461" s="20">
        <v>3487</v>
      </c>
      <c r="BY461" s="21">
        <f t="shared" si="2992"/>
        <v>13088</v>
      </c>
      <c r="BZ461" s="20">
        <v>2225</v>
      </c>
      <c r="CA461" s="20">
        <v>659</v>
      </c>
      <c r="CB461" s="21">
        <f t="shared" si="2993"/>
        <v>2884</v>
      </c>
      <c r="CC461" s="20">
        <v>31179</v>
      </c>
      <c r="CD461" s="20">
        <v>1756</v>
      </c>
      <c r="CE461" s="20">
        <v>5612</v>
      </c>
      <c r="CF461" s="20">
        <v>1891</v>
      </c>
      <c r="CG461" s="21">
        <f t="shared" si="2994"/>
        <v>7503</v>
      </c>
      <c r="CH461" s="20">
        <v>1198</v>
      </c>
      <c r="CI461" s="20">
        <v>465</v>
      </c>
      <c r="CJ461" s="21">
        <f t="shared" si="2995"/>
        <v>1663</v>
      </c>
      <c r="CK461" s="20">
        <v>228325</v>
      </c>
      <c r="CL461" s="20">
        <v>17654</v>
      </c>
      <c r="CM461" s="20">
        <v>69565</v>
      </c>
      <c r="CN461" s="20">
        <v>5402</v>
      </c>
      <c r="CO461" s="21">
        <f t="shared" si="5223"/>
        <v>74967</v>
      </c>
      <c r="CP461" s="20">
        <v>15292</v>
      </c>
      <c r="CQ461" s="20">
        <v>867</v>
      </c>
      <c r="CR461" s="21">
        <f t="shared" si="5224"/>
        <v>16159</v>
      </c>
    </row>
    <row r="462" spans="1:96" x14ac:dyDescent="0.35">
      <c r="A462" s="14">
        <f t="shared" si="2761"/>
        <v>44368</v>
      </c>
      <c r="B462" s="9">
        <f t="shared" ref="B462" si="6795">BQ462</f>
        <v>1786442</v>
      </c>
      <c r="C462">
        <f t="shared" ref="C462" si="6796">BT462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6797">-(J462-J461)+L462</f>
        <v>8</v>
      </c>
      <c r="N462" s="7">
        <f t="shared" ref="N462" si="6798">B462-C462</f>
        <v>1413312</v>
      </c>
      <c r="O462" s="4">
        <f t="shared" ref="O462" si="6799">C462/B462</f>
        <v>0.20886768224213267</v>
      </c>
      <c r="R462">
        <f t="shared" ref="R462" si="6800">C462-C461</f>
        <v>30</v>
      </c>
      <c r="S462">
        <f t="shared" ref="S462" si="6801">N462-N461</f>
        <v>447</v>
      </c>
      <c r="T462" s="8">
        <f t="shared" ref="T462" si="6802">R462/V462</f>
        <v>6.2893081761006289E-2</v>
      </c>
      <c r="U462" s="8">
        <f t="shared" ref="U462" si="6803">SUM(R456:R462)/SUM(V456:V462)</f>
        <v>6.9216008771929821E-2</v>
      </c>
      <c r="V462">
        <f t="shared" ref="V462" si="6804">B462-B461</f>
        <v>477</v>
      </c>
      <c r="W462">
        <f t="shared" ref="W462" si="6805">C462-D462-E462</f>
        <v>1933</v>
      </c>
      <c r="X462" s="3">
        <f t="shared" ref="X462" si="6806">F462/W462</f>
        <v>2.7935851008794619E-2</v>
      </c>
      <c r="Y462">
        <f t="shared" ref="Y462" si="6807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6808">Z462-AC462-AF462</f>
        <v>22</v>
      </c>
      <c r="AJ462">
        <f t="shared" ref="AJ462" si="6809">AA462-AD462-AG462</f>
        <v>10</v>
      </c>
      <c r="AK462">
        <f t="shared" ref="AK462" si="6810">AB462-AE462-AH462</f>
        <v>257</v>
      </c>
      <c r="AS462">
        <f t="shared" ref="AS462" si="6811">BM462-BM461</f>
        <v>1822</v>
      </c>
      <c r="AT462">
        <f t="shared" ref="AT462" si="6812">BN462-BN461</f>
        <v>45</v>
      </c>
      <c r="AU462">
        <f t="shared" ref="AU462" si="6813">AT462/AS462</f>
        <v>2.4698133918770581E-2</v>
      </c>
      <c r="AV462">
        <f t="shared" ref="AV462" si="6814">BU462-BU461</f>
        <v>4</v>
      </c>
      <c r="AW462">
        <f t="shared" ref="AW462" si="6815">BV462-BV461</f>
        <v>4</v>
      </c>
      <c r="AX462">
        <f t="shared" ref="AX462" si="6816">CK462-CK461</f>
        <v>64</v>
      </c>
      <c r="AY462">
        <f t="shared" ref="AY462" si="6817">CL462-CL461</f>
        <v>8</v>
      </c>
      <c r="AZ462">
        <f t="shared" ref="AZ462" si="6818">CC462-CC461</f>
        <v>3</v>
      </c>
      <c r="BA462">
        <f t="shared" ref="BA462" si="6819">CD462-CD461</f>
        <v>-1</v>
      </c>
      <c r="BB462">
        <f t="shared" ref="BB462" si="6820">AW462/AV462</f>
        <v>1</v>
      </c>
      <c r="BC462">
        <f t="shared" ref="BC462" si="6821">AY462/AX462</f>
        <v>0.125</v>
      </c>
      <c r="BD462">
        <f t="shared" ref="BD462" si="6822">BA462/AZ462</f>
        <v>-0.33333333333333331</v>
      </c>
      <c r="BE462">
        <f t="shared" ref="BE462" si="6823">SUM(AT456:AT462)/SUM(AS456:AS462)</f>
        <v>2.1236153896572064E-2</v>
      </c>
      <c r="BF462">
        <f t="shared" ref="BF462" si="6824">SUM(AT449:AT462)/SUM(AS449:AS462)</f>
        <v>2.0209732458668993E-2</v>
      </c>
      <c r="BG462">
        <f t="shared" ref="BG462" si="6825">SUM(AW456:AW462)/SUM(AV456:AV462)</f>
        <v>2.9801324503311258E-2</v>
      </c>
      <c r="BH462">
        <f t="shared" ref="BH462" si="6826">SUM(AY456:AY462)/SUM(AX456:AX462)</f>
        <v>7.2443181818181823E-2</v>
      </c>
      <c r="BI462">
        <f t="shared" ref="BI462" si="6827">SUM(BA456:BA462)/SUM(AZ456:AZ462)</f>
        <v>1.4598540145985401E-2</v>
      </c>
      <c r="BM462" s="20">
        <v>5151252</v>
      </c>
      <c r="BN462" s="20">
        <v>403839</v>
      </c>
      <c r="BO462" s="20">
        <v>1487764</v>
      </c>
      <c r="BP462" s="20">
        <v>298678</v>
      </c>
      <c r="BQ462" s="21">
        <f t="shared" si="2990"/>
        <v>1786442</v>
      </c>
      <c r="BR462" s="20">
        <v>307684</v>
      </c>
      <c r="BS462" s="20">
        <v>65446</v>
      </c>
      <c r="BT462" s="21">
        <f t="shared" si="2991"/>
        <v>373130</v>
      </c>
      <c r="BU462" s="20">
        <v>42344</v>
      </c>
      <c r="BV462" s="20">
        <v>3022</v>
      </c>
      <c r="BW462" s="20">
        <v>9602</v>
      </c>
      <c r="BX462" s="20">
        <v>3487</v>
      </c>
      <c r="BY462" s="21">
        <f t="shared" si="2992"/>
        <v>13089</v>
      </c>
      <c r="BZ462" s="20">
        <v>2227</v>
      </c>
      <c r="CA462" s="20">
        <v>659</v>
      </c>
      <c r="CB462" s="21">
        <f t="shared" si="2993"/>
        <v>2886</v>
      </c>
      <c r="CC462" s="20">
        <v>31182</v>
      </c>
      <c r="CD462" s="20">
        <v>1755</v>
      </c>
      <c r="CE462" s="20">
        <v>5613</v>
      </c>
      <c r="CF462" s="20">
        <v>1891</v>
      </c>
      <c r="CG462" s="21">
        <f t="shared" si="2994"/>
        <v>7504</v>
      </c>
      <c r="CH462" s="20">
        <v>1198</v>
      </c>
      <c r="CI462" s="20">
        <v>465</v>
      </c>
      <c r="CJ462" s="21">
        <f t="shared" si="2995"/>
        <v>1663</v>
      </c>
      <c r="CK462" s="20">
        <v>228389</v>
      </c>
      <c r="CL462" s="20">
        <v>17662</v>
      </c>
      <c r="CM462" s="20">
        <v>69584</v>
      </c>
      <c r="CN462" s="20">
        <v>5404</v>
      </c>
      <c r="CO462" s="21">
        <f t="shared" si="5223"/>
        <v>74988</v>
      </c>
      <c r="CP462" s="20">
        <v>15296</v>
      </c>
      <c r="CQ462" s="20">
        <v>867</v>
      </c>
      <c r="CR462" s="21">
        <f t="shared" si="5224"/>
        <v>16163</v>
      </c>
    </row>
    <row r="463" spans="1:96" x14ac:dyDescent="0.35">
      <c r="A463" s="14">
        <f t="shared" si="2761"/>
        <v>44369</v>
      </c>
      <c r="B463" s="9">
        <f t="shared" ref="B463" si="6828">BQ463</f>
        <v>1787272</v>
      </c>
      <c r="C463">
        <f t="shared" ref="C463" si="6829">BT463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6830">-(J463-J462)+L463</f>
        <v>0</v>
      </c>
      <c r="N463" s="7">
        <f t="shared" ref="N463" si="6831">B463-C463</f>
        <v>1414086</v>
      </c>
      <c r="O463" s="4">
        <f t="shared" ref="O463" si="6832">C463/B463</f>
        <v>0.20880201782381194</v>
      </c>
      <c r="R463">
        <f t="shared" ref="R463" si="6833">C463-C462</f>
        <v>56</v>
      </c>
      <c r="S463">
        <f t="shared" ref="S463" si="6834">N463-N462</f>
        <v>774</v>
      </c>
      <c r="T463" s="8">
        <f t="shared" ref="T463" si="6835">R463/V463</f>
        <v>6.746987951807229E-2</v>
      </c>
      <c r="U463" s="8">
        <f t="shared" ref="U463" si="6836">SUM(R457:R463)/SUM(V457:V463)</f>
        <v>6.5828092243186587E-2</v>
      </c>
      <c r="V463">
        <f t="shared" ref="V463" si="6837">B463-B462</f>
        <v>830</v>
      </c>
      <c r="W463">
        <f t="shared" ref="W463" si="6838">C463-D463-E463</f>
        <v>1778</v>
      </c>
      <c r="X463" s="3">
        <f t="shared" ref="X463" si="6839">F463/W463</f>
        <v>3.4870641169853771E-2</v>
      </c>
      <c r="Y463">
        <f t="shared" ref="Y463" si="6840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6841">Z463-AC463-AF463</f>
        <v>23</v>
      </c>
      <c r="AJ463">
        <f t="shared" ref="AJ463" si="6842">AA463-AD463-AG463</f>
        <v>9</v>
      </c>
      <c r="AK463">
        <f t="shared" ref="AK463" si="6843">AB463-AE463-AH463</f>
        <v>240</v>
      </c>
      <c r="AS463">
        <f t="shared" ref="AS463" si="6844">BM463-BM462</f>
        <v>3484</v>
      </c>
      <c r="AT463">
        <f t="shared" ref="AT463" si="6845">BN463-BN462</f>
        <v>70</v>
      </c>
      <c r="AU463">
        <f t="shared" ref="AU463" si="6846">AT463/AS463</f>
        <v>2.0091848450057407E-2</v>
      </c>
      <c r="AV463">
        <f t="shared" ref="AV463" si="6847">BU463-BU462</f>
        <v>48</v>
      </c>
      <c r="AW463">
        <f t="shared" ref="AW463" si="6848">BV463-BV462</f>
        <v>-1</v>
      </c>
      <c r="AX463">
        <f t="shared" ref="AX463" si="6849">CK463-CK462</f>
        <v>194</v>
      </c>
      <c r="AY463">
        <f t="shared" ref="AY463" si="6850">CL463-CL462</f>
        <v>11</v>
      </c>
      <c r="AZ463">
        <f t="shared" ref="AZ463" si="6851">CC463-CC462</f>
        <v>23</v>
      </c>
      <c r="BA463">
        <f t="shared" ref="BA463" si="6852">CD463-CD462</f>
        <v>3</v>
      </c>
      <c r="BB463">
        <f t="shared" ref="BB463" si="6853">AW463/AV463</f>
        <v>-2.0833333333333332E-2</v>
      </c>
      <c r="BC463">
        <f t="shared" ref="BC463" si="6854">AY463/AX463</f>
        <v>5.6701030927835051E-2</v>
      </c>
      <c r="BD463">
        <f t="shared" ref="BD463" si="6855">BA463/AZ463</f>
        <v>0.13043478260869565</v>
      </c>
      <c r="BE463">
        <f t="shared" ref="BE463" si="6856">SUM(AT457:AT463)/SUM(AS457:AS463)</f>
        <v>1.8439953232002673E-2</v>
      </c>
      <c r="BF463">
        <f t="shared" ref="BF463" si="6857">SUM(AT450:AT463)/SUM(AS450:AS463)</f>
        <v>2.1032172429049995E-2</v>
      </c>
      <c r="BG463">
        <f t="shared" ref="BG463" si="6858">SUM(AW457:AW463)/SUM(AV457:AV463)</f>
        <v>3.3742331288343558E-2</v>
      </c>
      <c r="BH463">
        <f t="shared" ref="BH463" si="6859">SUM(AY457:AY463)/SUM(AX457:AX463)</f>
        <v>6.7109634551495018E-2</v>
      </c>
      <c r="BI463">
        <f t="shared" ref="BI463" si="6860">SUM(BA457:BA463)/SUM(AZ457:AZ463)</f>
        <v>2.7397260273972601E-2</v>
      </c>
      <c r="BM463" s="20">
        <v>5154736</v>
      </c>
      <c r="BN463" s="20">
        <v>403909</v>
      </c>
      <c r="BO463" s="20">
        <v>1488468</v>
      </c>
      <c r="BP463" s="20">
        <v>298804</v>
      </c>
      <c r="BQ463" s="21">
        <f t="shared" si="2990"/>
        <v>1787272</v>
      </c>
      <c r="BR463" s="20">
        <v>307734</v>
      </c>
      <c r="BS463" s="20">
        <v>65452</v>
      </c>
      <c r="BT463" s="21">
        <f t="shared" si="2991"/>
        <v>373186</v>
      </c>
      <c r="BU463" s="20">
        <v>42392</v>
      </c>
      <c r="BV463" s="20">
        <v>3021</v>
      </c>
      <c r="BW463" s="20">
        <v>9606</v>
      </c>
      <c r="BX463" s="20">
        <v>3493</v>
      </c>
      <c r="BY463" s="21">
        <f t="shared" si="2992"/>
        <v>13099</v>
      </c>
      <c r="BZ463" s="20">
        <v>2227</v>
      </c>
      <c r="CA463" s="20">
        <v>660</v>
      </c>
      <c r="CB463" s="21">
        <f t="shared" si="2993"/>
        <v>2887</v>
      </c>
      <c r="CC463" s="20">
        <v>31205</v>
      </c>
      <c r="CD463" s="20">
        <v>1758</v>
      </c>
      <c r="CE463" s="20">
        <v>5617</v>
      </c>
      <c r="CF463" s="20">
        <v>1892</v>
      </c>
      <c r="CG463" s="21">
        <f t="shared" si="2994"/>
        <v>7509</v>
      </c>
      <c r="CH463" s="20">
        <v>1199</v>
      </c>
      <c r="CI463" s="20">
        <v>466</v>
      </c>
      <c r="CJ463" s="21">
        <f t="shared" si="2995"/>
        <v>1665</v>
      </c>
      <c r="CK463" s="20">
        <v>228583</v>
      </c>
      <c r="CL463" s="20">
        <v>17673</v>
      </c>
      <c r="CM463" s="20">
        <v>69632</v>
      </c>
      <c r="CN463" s="20">
        <v>5406</v>
      </c>
      <c r="CO463" s="21">
        <f t="shared" si="5223"/>
        <v>75038</v>
      </c>
      <c r="CP463" s="20">
        <v>15309</v>
      </c>
      <c r="CQ463" s="20">
        <v>868</v>
      </c>
      <c r="CR463" s="21">
        <f t="shared" si="5224"/>
        <v>16177</v>
      </c>
    </row>
    <row r="464" spans="1:96" x14ac:dyDescent="0.35">
      <c r="A464" s="14">
        <f t="shared" si="2761"/>
        <v>44370</v>
      </c>
      <c r="B464" s="9">
        <f t="shared" ref="B464" si="6861">BQ464</f>
        <v>1788804</v>
      </c>
      <c r="C464">
        <f t="shared" ref="C464" si="6862">BT464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6863">-(J464-J463)+L464</f>
        <v>4</v>
      </c>
      <c r="N464" s="7">
        <f t="shared" ref="N464" si="6864">B464-C464</f>
        <v>1415494</v>
      </c>
      <c r="O464" s="4">
        <f t="shared" ref="O464" si="6865">C464/B464</f>
        <v>0.20869251186826504</v>
      </c>
      <c r="R464">
        <f t="shared" ref="R464" si="6866">C464-C463</f>
        <v>124</v>
      </c>
      <c r="S464">
        <f t="shared" ref="S464" si="6867">N464-N463</f>
        <v>1408</v>
      </c>
      <c r="T464" s="8">
        <f t="shared" ref="T464" si="6868">R464/V464</f>
        <v>8.0939947780678853E-2</v>
      </c>
      <c r="U464" s="8">
        <f t="shared" ref="U464" si="6869">SUM(R458:R464)/SUM(V458:V464)</f>
        <v>6.7782987273945078E-2</v>
      </c>
      <c r="V464">
        <f t="shared" ref="V464" si="6870">B464-B463</f>
        <v>1532</v>
      </c>
      <c r="W464">
        <f t="shared" ref="W464" si="6871">C464-D464-E464</f>
        <v>1746</v>
      </c>
      <c r="X464" s="3">
        <f t="shared" ref="X464" si="6872">F464/W464</f>
        <v>3.951890034364261E-2</v>
      </c>
      <c r="Y464">
        <f t="shared" ref="Y464" si="6873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6874">Z464-AC464-AF464</f>
        <v>23</v>
      </c>
      <c r="AJ464">
        <f t="shared" ref="AJ464" si="6875">AA464-AD464-AG464</f>
        <v>10</v>
      </c>
      <c r="AK464">
        <f t="shared" ref="AK464" si="6876">AB464-AE464-AH464</f>
        <v>247</v>
      </c>
      <c r="AS464">
        <f t="shared" ref="AS464" si="6877">BM464-BM463</f>
        <v>6126</v>
      </c>
      <c r="AT464">
        <f t="shared" ref="AT464" si="6878">BN464-BN463</f>
        <v>161</v>
      </c>
      <c r="AU464">
        <f t="shared" ref="AU464" si="6879">AT464/AS464</f>
        <v>2.6281423441070845E-2</v>
      </c>
      <c r="AV464">
        <f t="shared" ref="AV464" si="6880">BU464-BU463</f>
        <v>127</v>
      </c>
      <c r="AW464">
        <f t="shared" ref="AW464" si="6881">BV464-BV463</f>
        <v>6</v>
      </c>
      <c r="AX464">
        <f t="shared" ref="AX464" si="6882">CK464-CK463</f>
        <v>328</v>
      </c>
      <c r="AY464">
        <f t="shared" ref="AY464" si="6883">CL464-CL463</f>
        <v>30</v>
      </c>
      <c r="AZ464">
        <f t="shared" ref="AZ464" si="6884">CC464-CC463</f>
        <v>44</v>
      </c>
      <c r="BA464">
        <f t="shared" ref="BA464" si="6885">CD464-CD463</f>
        <v>-1</v>
      </c>
      <c r="BB464">
        <f t="shared" ref="BB464" si="6886">AW464/AV464</f>
        <v>4.7244094488188976E-2</v>
      </c>
      <c r="BC464">
        <f t="shared" ref="BC464" si="6887">AY464/AX464</f>
        <v>9.1463414634146339E-2</v>
      </c>
      <c r="BD464">
        <f t="shared" ref="BD464" si="6888">BA464/AZ464</f>
        <v>-2.2727272727272728E-2</v>
      </c>
      <c r="BE464">
        <f t="shared" ref="BE464" si="6889">SUM(AT458:AT464)/SUM(AS458:AS464)</f>
        <v>1.9981367856339749E-2</v>
      </c>
      <c r="BF464">
        <f t="shared" ref="BF464" si="6890">SUM(AT451:AT464)/SUM(AS451:AS464)</f>
        <v>2.1446287020376403E-2</v>
      </c>
      <c r="BG464">
        <f t="shared" ref="BG464" si="6891">SUM(AW458:AW464)/SUM(AV458:AV464)</f>
        <v>2.736318407960199E-2</v>
      </c>
      <c r="BH464">
        <f t="shared" ref="BH464" si="6892">SUM(AY458:AY464)/SUM(AX458:AX464)</f>
        <v>6.6208619612742034E-2</v>
      </c>
      <c r="BI464">
        <f t="shared" ref="BI464" si="6893">SUM(BA458:BA464)/SUM(AZ458:AZ464)</f>
        <v>1.2500000000000001E-2</v>
      </c>
      <c r="BM464" s="20">
        <v>5160862</v>
      </c>
      <c r="BN464" s="20">
        <v>404070</v>
      </c>
      <c r="BO464" s="20">
        <v>1489792</v>
      </c>
      <c r="BP464" s="20">
        <v>299012</v>
      </c>
      <c r="BQ464" s="21">
        <f t="shared" si="2990"/>
        <v>1788804</v>
      </c>
      <c r="BR464" s="20">
        <v>307833</v>
      </c>
      <c r="BS464" s="20">
        <v>65477</v>
      </c>
      <c r="BT464" s="21">
        <f t="shared" si="2991"/>
        <v>373310</v>
      </c>
      <c r="BU464" s="20">
        <v>42519</v>
      </c>
      <c r="BV464" s="20">
        <v>3027</v>
      </c>
      <c r="BW464" s="20">
        <v>9611</v>
      </c>
      <c r="BX464" s="20">
        <v>3499</v>
      </c>
      <c r="BY464" s="21">
        <f t="shared" si="2992"/>
        <v>13110</v>
      </c>
      <c r="BZ464" s="20">
        <v>2228</v>
      </c>
      <c r="CA464" s="20">
        <v>660</v>
      </c>
      <c r="CB464" s="21">
        <f t="shared" si="2993"/>
        <v>2888</v>
      </c>
      <c r="CC464" s="20">
        <v>31249</v>
      </c>
      <c r="CD464" s="20">
        <v>1757</v>
      </c>
      <c r="CE464" s="20">
        <v>5624</v>
      </c>
      <c r="CF464" s="20">
        <v>1896</v>
      </c>
      <c r="CG464" s="21">
        <f t="shared" si="2994"/>
        <v>7520</v>
      </c>
      <c r="CH464" s="20">
        <v>1199</v>
      </c>
      <c r="CI464" s="20">
        <v>466</v>
      </c>
      <c r="CJ464" s="21">
        <f t="shared" si="2995"/>
        <v>1665</v>
      </c>
      <c r="CK464" s="20">
        <v>228911</v>
      </c>
      <c r="CL464" s="20">
        <v>17703</v>
      </c>
      <c r="CM464" s="20">
        <v>69695</v>
      </c>
      <c r="CN464" s="20">
        <v>5414</v>
      </c>
      <c r="CO464" s="21">
        <f t="shared" si="5223"/>
        <v>75109</v>
      </c>
      <c r="CP464" s="20">
        <v>15330</v>
      </c>
      <c r="CQ464" s="20">
        <v>868</v>
      </c>
      <c r="CR464" s="21">
        <f t="shared" si="5224"/>
        <v>16198</v>
      </c>
    </row>
    <row r="465" spans="1:96" x14ac:dyDescent="0.35">
      <c r="A465" s="14">
        <f t="shared" si="2761"/>
        <v>44371</v>
      </c>
      <c r="B465" s="9">
        <f t="shared" ref="B465" si="6894">BQ465</f>
        <v>1789811</v>
      </c>
      <c r="C465">
        <f t="shared" ref="C465" si="6895">BT465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6896">-(J465-J464)+L465</f>
        <v>5</v>
      </c>
      <c r="N465" s="7">
        <f t="shared" ref="N465" si="6897">B465-C465</f>
        <v>1416439</v>
      </c>
      <c r="O465" s="4">
        <f t="shared" ref="O465" si="6898">C465/B465</f>
        <v>0.20860973588831447</v>
      </c>
      <c r="R465">
        <f t="shared" ref="R465" si="6899">C465-C464</f>
        <v>62</v>
      </c>
      <c r="S465">
        <f t="shared" ref="S465" si="6900">N465-N464</f>
        <v>945</v>
      </c>
      <c r="T465" s="8">
        <f t="shared" ref="T465" si="6901">R465/V465</f>
        <v>6.1569016881827213E-2</v>
      </c>
      <c r="U465" s="8">
        <f t="shared" ref="U465" si="6902">SUM(R459:R465)/SUM(V459:V465)</f>
        <v>6.9406127486568894E-2</v>
      </c>
      <c r="V465">
        <f t="shared" ref="V465" si="6903">B465-B464</f>
        <v>1007</v>
      </c>
      <c r="W465">
        <f t="shared" ref="W465" si="6904">C465-D465-E465</f>
        <v>1700</v>
      </c>
      <c r="X465" s="3">
        <f t="shared" ref="X465" si="6905">F465/W465</f>
        <v>3.3529411764705884E-2</v>
      </c>
      <c r="Y465">
        <f t="shared" ref="Y465" si="6906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6907">Z465-AC465-AF465</f>
        <v>23</v>
      </c>
      <c r="AJ465">
        <f t="shared" ref="AJ465" si="6908">AA465-AD465-AG465</f>
        <v>10</v>
      </c>
      <c r="AK465">
        <f t="shared" ref="AK465" si="6909">AB465-AE465-AH465</f>
        <v>258</v>
      </c>
      <c r="AS465">
        <f t="shared" ref="AS465" si="6910">BM465-BM464</f>
        <v>5003</v>
      </c>
      <c r="AT465">
        <f t="shared" ref="AT465" si="6911">BN465-BN464</f>
        <v>62</v>
      </c>
      <c r="AU465">
        <f t="shared" ref="AU465" si="6912">AT465/AS465</f>
        <v>1.2392564461323205E-2</v>
      </c>
      <c r="AV465">
        <f t="shared" ref="AV465" si="6913">BU465-BU464</f>
        <v>32</v>
      </c>
      <c r="AW465">
        <f t="shared" ref="AW465" si="6914">BV465-BV464</f>
        <v>-2</v>
      </c>
      <c r="AX465">
        <f t="shared" ref="AX465" si="6915">CK465-CK464</f>
        <v>258</v>
      </c>
      <c r="AY465">
        <f t="shared" ref="AY465" si="6916">CL465-CL464</f>
        <v>14</v>
      </c>
      <c r="AZ465">
        <f t="shared" ref="AZ465" si="6917">CC465-CC464</f>
        <v>33</v>
      </c>
      <c r="BA465">
        <f t="shared" ref="BA465" si="6918">CD465-CD464</f>
        <v>2</v>
      </c>
      <c r="BB465">
        <f t="shared" ref="BB465" si="6919">AW465/AV465</f>
        <v>-6.25E-2</v>
      </c>
      <c r="BC465">
        <f t="shared" ref="BC465" si="6920">AY465/AX465</f>
        <v>5.4263565891472867E-2</v>
      </c>
      <c r="BD465">
        <f t="shared" ref="BD465" si="6921">BA465/AZ465</f>
        <v>6.0606060606060608E-2</v>
      </c>
      <c r="BE465">
        <f t="shared" ref="BE465" si="6922">SUM(AT459:AT465)/SUM(AS459:AS465)</f>
        <v>1.9222833562585969E-2</v>
      </c>
      <c r="BF465">
        <f t="shared" ref="BF465" si="6923">SUM(AT452:AT465)/SUM(AS452:AS465)</f>
        <v>2.1123826008911113E-2</v>
      </c>
      <c r="BG465">
        <f t="shared" ref="BG465" si="6924">SUM(AW459:AW465)/SUM(AV459:AV465)</f>
        <v>2.4258760107816711E-2</v>
      </c>
      <c r="BH465">
        <f t="shared" ref="BH465" si="6925">SUM(AY459:AY465)/SUM(AX459:AX465)</f>
        <v>6.7221510883482716E-2</v>
      </c>
      <c r="BI465">
        <f t="shared" ref="BI465" si="6926">SUM(BA459:BA465)/SUM(AZ459:AZ465)</f>
        <v>3.870967741935484E-2</v>
      </c>
      <c r="BM465" s="20">
        <v>5165865</v>
      </c>
      <c r="BN465" s="20">
        <v>404132</v>
      </c>
      <c r="BO465" s="20">
        <v>1490646</v>
      </c>
      <c r="BP465" s="20">
        <v>299165</v>
      </c>
      <c r="BQ465" s="21">
        <f t="shared" si="2990"/>
        <v>1789811</v>
      </c>
      <c r="BR465" s="20">
        <v>307896</v>
      </c>
      <c r="BS465" s="20">
        <v>65476</v>
      </c>
      <c r="BT465" s="21">
        <f t="shared" si="2991"/>
        <v>373372</v>
      </c>
      <c r="BU465" s="20">
        <v>42551</v>
      </c>
      <c r="BV465" s="20">
        <v>3025</v>
      </c>
      <c r="BW465" s="20">
        <v>9612</v>
      </c>
      <c r="BX465" s="20">
        <v>3504</v>
      </c>
      <c r="BY465" s="21">
        <f t="shared" si="2992"/>
        <v>13116</v>
      </c>
      <c r="BZ465" s="20">
        <v>2229</v>
      </c>
      <c r="CA465" s="20">
        <v>660</v>
      </c>
      <c r="CB465" s="21">
        <f t="shared" si="2993"/>
        <v>2889</v>
      </c>
      <c r="CC465" s="20">
        <v>31282</v>
      </c>
      <c r="CD465" s="20">
        <v>1759</v>
      </c>
      <c r="CE465" s="20">
        <v>5627</v>
      </c>
      <c r="CF465" s="20">
        <v>1899</v>
      </c>
      <c r="CG465" s="21">
        <f t="shared" si="2994"/>
        <v>7526</v>
      </c>
      <c r="CH465" s="20">
        <v>1199</v>
      </c>
      <c r="CI465" s="20">
        <v>466</v>
      </c>
      <c r="CJ465" s="21">
        <f t="shared" si="2995"/>
        <v>1665</v>
      </c>
      <c r="CK465" s="20">
        <v>229169</v>
      </c>
      <c r="CL465" s="20">
        <v>17717</v>
      </c>
      <c r="CM465" s="20">
        <v>69731</v>
      </c>
      <c r="CN465" s="20">
        <v>5433</v>
      </c>
      <c r="CO465" s="21">
        <f t="shared" si="5223"/>
        <v>75164</v>
      </c>
      <c r="CP465" s="20">
        <v>15344</v>
      </c>
      <c r="CQ465" s="20">
        <v>869</v>
      </c>
      <c r="CR465" s="21">
        <f t="shared" si="5224"/>
        <v>16213</v>
      </c>
    </row>
    <row r="466" spans="1:96" x14ac:dyDescent="0.35">
      <c r="A466" s="14">
        <f t="shared" si="2761"/>
        <v>44372</v>
      </c>
      <c r="B466" s="9">
        <f t="shared" ref="B466" si="6927">BQ466</f>
        <v>1790663</v>
      </c>
      <c r="C466">
        <f t="shared" ref="C466" si="6928">BT466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6929">-(J466-J465)+L466</f>
        <v>4</v>
      </c>
      <c r="N466" s="7">
        <f t="shared" ref="N466" si="6930">B466-C466</f>
        <v>1417235</v>
      </c>
      <c r="O466" s="4">
        <f t="shared" ref="O466" si="6931">C466/B466</f>
        <v>0.20854175241237463</v>
      </c>
      <c r="R466">
        <f t="shared" ref="R466" si="6932">C466-C465</f>
        <v>56</v>
      </c>
      <c r="S466">
        <f t="shared" ref="S466" si="6933">N466-N465</f>
        <v>796</v>
      </c>
      <c r="T466" s="8">
        <f t="shared" ref="T466" si="6934">R466/V466</f>
        <v>6.5727699530516437E-2</v>
      </c>
      <c r="U466" s="8">
        <f t="shared" ref="U466" si="6935">SUM(R460:R466)/SUM(V460:V466)</f>
        <v>7.063479981732379E-2</v>
      </c>
      <c r="V466">
        <f t="shared" ref="V466" si="6936">B466-B465</f>
        <v>852</v>
      </c>
      <c r="W466">
        <f t="shared" ref="W466" si="6937">C466-D466-E466</f>
        <v>1648</v>
      </c>
      <c r="X466" s="3">
        <f t="shared" ref="X466" si="6938">F466/W466</f>
        <v>2.7912621359223302E-2</v>
      </c>
      <c r="Y466">
        <f t="shared" ref="Y466" si="6939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6940">Z466-AC466-AF466</f>
        <v>23</v>
      </c>
      <c r="AJ466">
        <f t="shared" ref="AJ466" si="6941">AA466-AD466-AG466</f>
        <v>9</v>
      </c>
      <c r="AK466">
        <f t="shared" ref="AK466" si="6942">AB466-AE466-AH466</f>
        <v>271</v>
      </c>
      <c r="AS466">
        <f t="shared" ref="AS466" si="6943">BM466-BM465</f>
        <v>3534</v>
      </c>
      <c r="AT466">
        <f t="shared" ref="AT466" si="6944">BN466-BN465</f>
        <v>104</v>
      </c>
      <c r="AU466">
        <f t="shared" ref="AU466" si="6945">AT466/AS466</f>
        <v>2.9428409734012451E-2</v>
      </c>
      <c r="AV466">
        <f t="shared" ref="AV466" si="6946">BU466-BU465</f>
        <v>80</v>
      </c>
      <c r="AW466">
        <f t="shared" ref="AW466" si="6947">BV466-BV465</f>
        <v>4</v>
      </c>
      <c r="AX466">
        <f t="shared" ref="AX466" si="6948">CK466-CK465</f>
        <v>149</v>
      </c>
      <c r="AY466">
        <f t="shared" ref="AY466" si="6949">CL466-CL465</f>
        <v>22</v>
      </c>
      <c r="AZ466">
        <f t="shared" ref="AZ466" si="6950">CC466-CC465</f>
        <v>16</v>
      </c>
      <c r="BA466">
        <f t="shared" ref="BA466" si="6951">CD466-CD465</f>
        <v>-3</v>
      </c>
      <c r="BB466">
        <f t="shared" ref="BB466" si="6952">AW466/AV466</f>
        <v>0.05</v>
      </c>
      <c r="BC466">
        <f t="shared" ref="BC466" si="6953">AY466/AX466</f>
        <v>0.1476510067114094</v>
      </c>
      <c r="BD466">
        <f t="shared" ref="BD466" si="6954">BA466/AZ466</f>
        <v>-0.1875</v>
      </c>
      <c r="BE466">
        <f t="shared" ref="BE466" si="6955">SUM(AT460:AT466)/SUM(AS460:AS466)</f>
        <v>2.1417515568194091E-2</v>
      </c>
      <c r="BF466">
        <f t="shared" ref="BF466" si="6956">SUM(AT453:AT466)/SUM(AS453:AS466)</f>
        <v>2.2150233506544759E-2</v>
      </c>
      <c r="BG466">
        <f t="shared" ref="BG466" si="6957">SUM(AW460:AW466)/SUM(AV460:AV466)</f>
        <v>1.4669926650366748E-2</v>
      </c>
      <c r="BH466">
        <f t="shared" ref="BH466" si="6958">SUM(AY460:AY466)/SUM(AX460:AX466)</f>
        <v>7.9840319361277445E-2</v>
      </c>
      <c r="BI466">
        <f t="shared" ref="BI466" si="6959">SUM(BA460:BA466)/SUM(AZ460:AZ466)</f>
        <v>2.1428571428571429E-2</v>
      </c>
      <c r="BM466" s="20">
        <v>5169399</v>
      </c>
      <c r="BN466" s="20">
        <v>404236</v>
      </c>
      <c r="BO466" s="20">
        <v>1491388</v>
      </c>
      <c r="BP466" s="20">
        <v>299275</v>
      </c>
      <c r="BQ466" s="21">
        <f t="shared" si="2990"/>
        <v>1790663</v>
      </c>
      <c r="BR466" s="20">
        <v>307948</v>
      </c>
      <c r="BS466" s="20">
        <v>65480</v>
      </c>
      <c r="BT466" s="21">
        <f t="shared" si="2991"/>
        <v>373428</v>
      </c>
      <c r="BU466" s="20">
        <v>42631</v>
      </c>
      <c r="BV466" s="20">
        <v>3029</v>
      </c>
      <c r="BW466" s="20">
        <v>9616</v>
      </c>
      <c r="BX466" s="20">
        <v>3506</v>
      </c>
      <c r="BY466" s="21">
        <f t="shared" si="2992"/>
        <v>13122</v>
      </c>
      <c r="BZ466" s="20">
        <v>2228</v>
      </c>
      <c r="CA466" s="20">
        <v>661</v>
      </c>
      <c r="CB466" s="21">
        <f t="shared" si="2993"/>
        <v>2889</v>
      </c>
      <c r="CC466" s="20">
        <v>31298</v>
      </c>
      <c r="CD466" s="20">
        <v>1756</v>
      </c>
      <c r="CE466" s="20">
        <v>5631</v>
      </c>
      <c r="CF466" s="20">
        <v>1899</v>
      </c>
      <c r="CG466" s="21">
        <f t="shared" si="2994"/>
        <v>7530</v>
      </c>
      <c r="CH466" s="20">
        <v>1199</v>
      </c>
      <c r="CI466" s="20">
        <v>466</v>
      </c>
      <c r="CJ466" s="21">
        <f t="shared" si="2995"/>
        <v>1665</v>
      </c>
      <c r="CK466" s="20">
        <v>229318</v>
      </c>
      <c r="CL466" s="20">
        <v>17739</v>
      </c>
      <c r="CM466" s="20">
        <v>69786</v>
      </c>
      <c r="CN466" s="20">
        <v>5431</v>
      </c>
      <c r="CO466" s="21">
        <f t="shared" si="5223"/>
        <v>75217</v>
      </c>
      <c r="CP466" s="20">
        <v>15361</v>
      </c>
      <c r="CQ466" s="20">
        <v>869</v>
      </c>
      <c r="CR466" s="21">
        <f t="shared" si="5224"/>
        <v>16230</v>
      </c>
    </row>
    <row r="467" spans="1:96" x14ac:dyDescent="0.35">
      <c r="A467" s="14">
        <f t="shared" si="2761"/>
        <v>44373</v>
      </c>
      <c r="B467" s="9">
        <f t="shared" ref="B467" si="6960">BQ467</f>
        <v>1791932</v>
      </c>
      <c r="C467">
        <f t="shared" ref="C467" si="6961">BT467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6962">-(J467-J466)+L467</f>
        <v>5</v>
      </c>
      <c r="N467" s="7">
        <f t="shared" ref="N467" si="6963">B467-C467</f>
        <v>1418413</v>
      </c>
      <c r="O467" s="4">
        <f t="shared" ref="O467" si="6964">C467/B467</f>
        <v>0.20844485170196189</v>
      </c>
      <c r="R467">
        <f t="shared" ref="R467" si="6965">C467-C466</f>
        <v>91</v>
      </c>
      <c r="S467">
        <f t="shared" ref="S467" si="6966">N467-N466</f>
        <v>1178</v>
      </c>
      <c r="T467" s="8">
        <f t="shared" ref="T467" si="6967">R467/V467</f>
        <v>7.1710007880220653E-2</v>
      </c>
      <c r="U467" s="8">
        <f t="shared" ref="U467" si="6968">SUM(R461:R467)/SUM(V461:V467)</f>
        <v>7.0289427052569409E-2</v>
      </c>
      <c r="V467">
        <f t="shared" ref="V467" si="6969">B467-B466</f>
        <v>1269</v>
      </c>
      <c r="W467">
        <f t="shared" ref="W467" si="6970">C467-D467-E467</f>
        <v>1650</v>
      </c>
      <c r="X467" s="3">
        <f t="shared" ref="X467" si="6971">F467/W467</f>
        <v>3.3939393939393943E-2</v>
      </c>
      <c r="Y467">
        <f t="shared" ref="Y467" si="6972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6973">Z467-AC467-AF467</f>
        <v>21</v>
      </c>
      <c r="AJ467">
        <f t="shared" ref="AJ467" si="6974">AA467-AD467-AG467</f>
        <v>9</v>
      </c>
      <c r="AK467">
        <f t="shared" ref="AK467" si="6975">AB467-AE467-AH467</f>
        <v>282</v>
      </c>
      <c r="AS467">
        <f t="shared" ref="AS467" si="6976">BM467-BM466</f>
        <v>6492</v>
      </c>
      <c r="AT467">
        <f t="shared" ref="AT467" si="6977">BN467-BN466</f>
        <v>66</v>
      </c>
      <c r="AU467">
        <f t="shared" ref="AU467" si="6978">AT467/AS467</f>
        <v>1.0166358595194085E-2</v>
      </c>
      <c r="AV467">
        <f t="shared" ref="AV467" si="6979">BU467-BU466</f>
        <v>127</v>
      </c>
      <c r="AW467">
        <f t="shared" ref="AW467" si="6980">BV467-BV466</f>
        <v>-2</v>
      </c>
      <c r="AX467">
        <f t="shared" ref="AX467" si="6981">CK467-CK466</f>
        <v>850</v>
      </c>
      <c r="AY467">
        <f t="shared" ref="AY467" si="6982">CL467-CL466</f>
        <v>17</v>
      </c>
      <c r="AZ467">
        <f t="shared" ref="AZ467" si="6983">CC467-CC466</f>
        <v>22</v>
      </c>
      <c r="BA467">
        <f t="shared" ref="BA467" si="6984">CD467-CD466</f>
        <v>3</v>
      </c>
      <c r="BB467">
        <f t="shared" ref="BB467" si="6985">AW467/AV467</f>
        <v>-1.5748031496062992E-2</v>
      </c>
      <c r="BC467">
        <f t="shared" ref="BC467" si="6986">AY467/AX467</f>
        <v>0.02</v>
      </c>
      <c r="BD467">
        <f t="shared" ref="BD467" si="6987">BA467/AZ467</f>
        <v>0.13636363636363635</v>
      </c>
      <c r="BE467">
        <f t="shared" ref="BE467" si="6988">SUM(AT461:AT467)/SUM(AS461:AS467)</f>
        <v>1.9581572709471296E-2</v>
      </c>
      <c r="BF467">
        <f t="shared" ref="BF467" si="6989">SUM(AT454:AT467)/SUM(AS454:AS467)</f>
        <v>2.0440566920711323E-2</v>
      </c>
      <c r="BG467">
        <f t="shared" ref="BG467" si="6990">SUM(AW461:AW467)/SUM(AV461:AV467)</f>
        <v>1.3986013986013986E-2</v>
      </c>
      <c r="BH467">
        <f t="shared" ref="BH467" si="6991">SUM(AY461:AY467)/SUM(AX461:AX467)</f>
        <v>6.1255742725880552E-2</v>
      </c>
      <c r="BI467">
        <f t="shared" ref="BI467" si="6992">SUM(BA461:BA467)/SUM(AZ461:AZ467)</f>
        <v>2.7777777777777776E-2</v>
      </c>
      <c r="BM467" s="20">
        <v>5175891</v>
      </c>
      <c r="BN467" s="20">
        <v>404302</v>
      </c>
      <c r="BO467" s="20">
        <v>1492455</v>
      </c>
      <c r="BP467" s="20">
        <v>299477</v>
      </c>
      <c r="BQ467" s="21">
        <f t="shared" si="2990"/>
        <v>1791932</v>
      </c>
      <c r="BR467" s="20">
        <v>308025</v>
      </c>
      <c r="BS467" s="20">
        <v>65494</v>
      </c>
      <c r="BT467" s="21">
        <f t="shared" si="2991"/>
        <v>373519</v>
      </c>
      <c r="BU467" s="20">
        <v>42758</v>
      </c>
      <c r="BV467" s="20">
        <v>3027</v>
      </c>
      <c r="BW467" s="20">
        <v>9614</v>
      </c>
      <c r="BX467" s="20">
        <v>3509</v>
      </c>
      <c r="BY467" s="21">
        <f t="shared" si="2992"/>
        <v>13123</v>
      </c>
      <c r="BZ467" s="20">
        <v>2228</v>
      </c>
      <c r="CA467" s="20">
        <v>661</v>
      </c>
      <c r="CB467" s="21">
        <f t="shared" si="2993"/>
        <v>2889</v>
      </c>
      <c r="CC467" s="20">
        <v>31320</v>
      </c>
      <c r="CD467" s="20">
        <v>1759</v>
      </c>
      <c r="CE467" s="20">
        <v>5637</v>
      </c>
      <c r="CF467" s="20">
        <v>1899</v>
      </c>
      <c r="CG467" s="21">
        <f t="shared" si="2994"/>
        <v>7536</v>
      </c>
      <c r="CH467" s="20">
        <v>1199</v>
      </c>
      <c r="CI467" s="20">
        <v>466</v>
      </c>
      <c r="CJ467" s="21">
        <f t="shared" si="2995"/>
        <v>1665</v>
      </c>
      <c r="CK467" s="20">
        <v>230168</v>
      </c>
      <c r="CL467" s="20">
        <v>17756</v>
      </c>
      <c r="CM467" s="20">
        <v>69786</v>
      </c>
      <c r="CN467" s="20">
        <v>5504</v>
      </c>
      <c r="CO467" s="21">
        <f t="shared" si="5223"/>
        <v>75290</v>
      </c>
      <c r="CP467" s="20">
        <v>15379</v>
      </c>
      <c r="CQ467" s="20">
        <v>870</v>
      </c>
      <c r="CR467" s="21">
        <f t="shared" si="5224"/>
        <v>16249</v>
      </c>
    </row>
    <row r="468" spans="1:96" x14ac:dyDescent="0.35">
      <c r="A468" s="14">
        <f t="shared" si="2761"/>
        <v>44374</v>
      </c>
      <c r="B468" s="9">
        <f t="shared" ref="B468" si="6993">BQ468</f>
        <v>1792539</v>
      </c>
      <c r="C468">
        <f t="shared" ref="C468" si="6994">BT468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6995">-(J468-J467)+L468</f>
        <v>2</v>
      </c>
      <c r="N468" s="7">
        <f t="shared" ref="N468" si="6996">B468-C468</f>
        <v>1418971</v>
      </c>
      <c r="O468" s="4">
        <f t="shared" ref="O468" si="6997">C468/B468</f>
        <v>0.20840160241980787</v>
      </c>
      <c r="R468">
        <f t="shared" ref="R468" si="6998">C468-C467</f>
        <v>49</v>
      </c>
      <c r="S468">
        <f t="shared" ref="S468" si="6999">N468-N467</f>
        <v>558</v>
      </c>
      <c r="T468" s="8">
        <f t="shared" ref="T468" si="7000">R468/V468</f>
        <v>8.0724876441515644E-2</v>
      </c>
      <c r="U468" s="8">
        <f t="shared" ref="U468" si="7001">SUM(R462:R468)/SUM(V462:V468)</f>
        <v>7.1189534529966542E-2</v>
      </c>
      <c r="V468">
        <f t="shared" ref="V468" si="7002">B468-B467</f>
        <v>607</v>
      </c>
      <c r="W468">
        <f t="shared" ref="W468" si="7003">C468-D468-E468</f>
        <v>1657</v>
      </c>
      <c r="X468" s="3">
        <f t="shared" ref="X468" si="7004">F468/W468</f>
        <v>3.8020519010259504E-2</v>
      </c>
      <c r="Y468">
        <f t="shared" ref="Y468" si="7005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7006">Z468-AC468-AF468</f>
        <v>21</v>
      </c>
      <c r="AJ468">
        <f t="shared" ref="AJ468" si="7007">AA468-AD468-AG468</f>
        <v>9</v>
      </c>
      <c r="AK468">
        <f t="shared" ref="AK468" si="7008">AB468-AE468-AH468</f>
        <v>302</v>
      </c>
      <c r="AS468">
        <f t="shared" ref="AS468" si="7009">BM468-BM467</f>
        <v>1872</v>
      </c>
      <c r="AT468">
        <f t="shared" ref="AT468" si="7010">BN468-BN467</f>
        <v>111</v>
      </c>
      <c r="AU468">
        <f t="shared" ref="AU468" si="7011">AT468/AS468</f>
        <v>5.9294871794871792E-2</v>
      </c>
      <c r="AV468">
        <f t="shared" ref="AV468" si="7012">BU468-BU467</f>
        <v>10</v>
      </c>
      <c r="AW468">
        <f t="shared" ref="AW468" si="7013">BV468-BV467</f>
        <v>1</v>
      </c>
      <c r="AX468">
        <f t="shared" ref="AX468" si="7014">CK468-CK467</f>
        <v>196</v>
      </c>
      <c r="AY468">
        <f t="shared" ref="AY468" si="7015">CL468-CL467</f>
        <v>17</v>
      </c>
      <c r="AZ468">
        <f t="shared" ref="AZ468" si="7016">CC468-CC467</f>
        <v>8</v>
      </c>
      <c r="BA468">
        <f t="shared" ref="BA468" si="7017">CD468-CD467</f>
        <v>1</v>
      </c>
      <c r="BB468">
        <f t="shared" ref="BB468" si="7018">AW468/AV468</f>
        <v>0.1</v>
      </c>
      <c r="BC468">
        <f t="shared" ref="BC468" si="7019">AY468/AX468</f>
        <v>8.673469387755102E-2</v>
      </c>
      <c r="BD468">
        <f t="shared" ref="BD468" si="7020">BA468/AZ468</f>
        <v>0.125</v>
      </c>
      <c r="BE468">
        <f t="shared" ref="BE468" si="7021">SUM(AT462:AT468)/SUM(AS462:AS468)</f>
        <v>2.1847315850774714E-2</v>
      </c>
      <c r="BF468">
        <f t="shared" ref="BF468" si="7022">SUM(AT455:AT468)/SUM(AS455:AS468)</f>
        <v>2.1764109496451505E-2</v>
      </c>
      <c r="BG468">
        <f t="shared" ref="BG468" si="7023">SUM(AW462:AW468)/SUM(AV462:AV468)</f>
        <v>2.336448598130841E-2</v>
      </c>
      <c r="BH468">
        <f t="shared" ref="BH468" si="7024">SUM(AY462:AY468)/SUM(AX462:AX468)</f>
        <v>5.8361942128494361E-2</v>
      </c>
      <c r="BI468">
        <f t="shared" ref="BI468" si="7025">SUM(BA462:BA468)/SUM(AZ462:AZ468)</f>
        <v>2.6845637583892617E-2</v>
      </c>
      <c r="BM468" s="20">
        <v>5177763</v>
      </c>
      <c r="BN468" s="20">
        <v>404413</v>
      </c>
      <c r="BO468" s="20">
        <v>1493026</v>
      </c>
      <c r="BP468" s="20">
        <v>299513</v>
      </c>
      <c r="BQ468" s="21">
        <f t="shared" si="2990"/>
        <v>1792539</v>
      </c>
      <c r="BR468" s="20">
        <v>308066</v>
      </c>
      <c r="BS468" s="20">
        <v>65502</v>
      </c>
      <c r="BT468" s="21">
        <f t="shared" si="2991"/>
        <v>373568</v>
      </c>
      <c r="BU468" s="20">
        <v>42768</v>
      </c>
      <c r="BV468" s="20">
        <v>3028</v>
      </c>
      <c r="BW468" s="20">
        <v>9618</v>
      </c>
      <c r="BX468" s="20">
        <v>3508</v>
      </c>
      <c r="BY468" s="21">
        <f t="shared" si="2992"/>
        <v>13126</v>
      </c>
      <c r="BZ468" s="20">
        <v>2229</v>
      </c>
      <c r="CA468" s="20">
        <v>661</v>
      </c>
      <c r="CB468" s="21">
        <f t="shared" si="2993"/>
        <v>2890</v>
      </c>
      <c r="CC468" s="20">
        <v>31328</v>
      </c>
      <c r="CD468" s="20">
        <v>1760</v>
      </c>
      <c r="CE468" s="20">
        <v>5636</v>
      </c>
      <c r="CF468" s="20">
        <v>1900</v>
      </c>
      <c r="CG468" s="21">
        <f t="shared" si="2994"/>
        <v>7536</v>
      </c>
      <c r="CH468" s="20">
        <v>1200</v>
      </c>
      <c r="CI468" s="20">
        <v>466</v>
      </c>
      <c r="CJ468" s="21">
        <f t="shared" si="2995"/>
        <v>1666</v>
      </c>
      <c r="CK468" s="20">
        <v>230364</v>
      </c>
      <c r="CL468" s="20">
        <v>17773</v>
      </c>
      <c r="CM468" s="20">
        <v>69851</v>
      </c>
      <c r="CN468" s="20">
        <v>5506</v>
      </c>
      <c r="CO468" s="21">
        <f t="shared" si="5223"/>
        <v>75357</v>
      </c>
      <c r="CP468" s="20">
        <v>15390</v>
      </c>
      <c r="CQ468" s="20">
        <v>870</v>
      </c>
      <c r="CR468" s="21">
        <f t="shared" si="5224"/>
        <v>16260</v>
      </c>
    </row>
    <row r="469" spans="1:96" x14ac:dyDescent="0.35">
      <c r="A469" s="14">
        <f t="shared" si="2761"/>
        <v>44375</v>
      </c>
      <c r="B469" s="9">
        <f t="shared" ref="B469" si="7026">BQ469</f>
        <v>1793110</v>
      </c>
      <c r="C469">
        <f t="shared" ref="C469" si="7027">BT469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7028">-(J469-J468)+L469</f>
        <v>2</v>
      </c>
      <c r="N469" s="7">
        <f t="shared" ref="N469" si="7029">B469-C469</f>
        <v>1419497</v>
      </c>
      <c r="O469" s="4">
        <f t="shared" ref="O469" si="7030">C469/B469</f>
        <v>0.20836033483723809</v>
      </c>
      <c r="R469">
        <f t="shared" ref="R469" si="7031">C469-C468</f>
        <v>45</v>
      </c>
      <c r="S469">
        <f t="shared" ref="S469" si="7032">N469-N468</f>
        <v>526</v>
      </c>
      <c r="T469" s="8">
        <f t="shared" ref="T469" si="7033">R469/V469</f>
        <v>7.8809106830122586E-2</v>
      </c>
      <c r="U469" s="8">
        <f t="shared" ref="U469" si="7034">SUM(R463:R469)/SUM(V463:V469)</f>
        <v>7.243551289742052E-2</v>
      </c>
      <c r="V469">
        <f t="shared" ref="V469" si="7035">B469-B468</f>
        <v>571</v>
      </c>
      <c r="W469">
        <f t="shared" ref="W469" si="7036">C469-D469-E469</f>
        <v>1659</v>
      </c>
      <c r="X469" s="3">
        <f t="shared" ref="X469" si="7037">F469/W469</f>
        <v>4.0385774562989751E-2</v>
      </c>
      <c r="Y469">
        <f t="shared" ref="Y469" si="7038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7039">Z469-AC469-AF469</f>
        <v>22</v>
      </c>
      <c r="AJ469">
        <f t="shared" ref="AJ469" si="7040">AA469-AD469-AG469</f>
        <v>10</v>
      </c>
      <c r="AK469">
        <f t="shared" ref="AK469" si="7041">AB469-AE469-AH469</f>
        <v>308</v>
      </c>
      <c r="AS469">
        <f t="shared" ref="AS469" si="7042">BM469-BM468</f>
        <v>1921</v>
      </c>
      <c r="AT469">
        <f t="shared" ref="AT469" si="7043">BN469-BN468</f>
        <v>33</v>
      </c>
      <c r="AU469">
        <f t="shared" ref="AU469" si="7044">AT469/AS469</f>
        <v>1.7178552837064029E-2</v>
      </c>
      <c r="AV469">
        <f t="shared" ref="AV469" si="7045">BU469-BU468</f>
        <v>6</v>
      </c>
      <c r="AW469">
        <f t="shared" ref="AW469" si="7046">BV469-BV468</f>
        <v>2</v>
      </c>
      <c r="AX469">
        <f t="shared" ref="AX469" si="7047">CK469-CK468</f>
        <v>87</v>
      </c>
      <c r="AY469">
        <f t="shared" ref="AY469" si="7048">CL469-CL468</f>
        <v>7</v>
      </c>
      <c r="AZ469">
        <f t="shared" ref="AZ469" si="7049">CC469-CC468</f>
        <v>7</v>
      </c>
      <c r="BA469">
        <f t="shared" ref="BA469" si="7050">CD469-CD468</f>
        <v>-1</v>
      </c>
      <c r="BB469">
        <f t="shared" ref="BB469" si="7051">AW469/AV469</f>
        <v>0.33333333333333331</v>
      </c>
      <c r="BC469">
        <f t="shared" ref="BC469" si="7052">AY469/AX469</f>
        <v>8.0459770114942528E-2</v>
      </c>
      <c r="BD469">
        <f t="shared" ref="BD469" si="7053">BA469/AZ469</f>
        <v>-0.14285714285714285</v>
      </c>
      <c r="BE469">
        <f t="shared" ref="BE469" si="7054">SUM(AT463:AT469)/SUM(AS463:AS469)</f>
        <v>2.134918401800788E-2</v>
      </c>
      <c r="BF469">
        <f t="shared" ref="BF469" si="7055">SUM(AT456:AT469)/SUM(AS456:AS469)</f>
        <v>2.1290672819190445E-2</v>
      </c>
      <c r="BG469">
        <f t="shared" ref="BG469" si="7056">SUM(AW463:AW469)/SUM(AV463:AV469)</f>
        <v>1.8604651162790697E-2</v>
      </c>
      <c r="BH469">
        <f t="shared" ref="BH469" si="7057">SUM(AY463:AY469)/SUM(AX463:AX469)</f>
        <v>5.7225994180407372E-2</v>
      </c>
      <c r="BI469">
        <f t="shared" ref="BI469" si="7058">SUM(BA463:BA469)/SUM(AZ463:AZ469)</f>
        <v>2.6143790849673203E-2</v>
      </c>
      <c r="BM469" s="20">
        <v>5179684</v>
      </c>
      <c r="BN469" s="20">
        <v>404446</v>
      </c>
      <c r="BO469" s="20">
        <v>1493587</v>
      </c>
      <c r="BP469" s="20">
        <v>299523</v>
      </c>
      <c r="BQ469" s="21">
        <f t="shared" si="2990"/>
        <v>1793110</v>
      </c>
      <c r="BR469" s="20">
        <v>308108</v>
      </c>
      <c r="BS469" s="20">
        <v>65505</v>
      </c>
      <c r="BT469" s="21">
        <f t="shared" si="2991"/>
        <v>373613</v>
      </c>
      <c r="BU469" s="20">
        <v>42774</v>
      </c>
      <c r="BV469" s="20">
        <v>3030</v>
      </c>
      <c r="BW469" s="20">
        <v>9620</v>
      </c>
      <c r="BX469" s="20">
        <v>3507</v>
      </c>
      <c r="BY469" s="21">
        <f t="shared" si="2992"/>
        <v>13127</v>
      </c>
      <c r="BZ469" s="20">
        <v>2229</v>
      </c>
      <c r="CA469" s="20">
        <v>661</v>
      </c>
      <c r="CB469" s="21">
        <f t="shared" si="2993"/>
        <v>2890</v>
      </c>
      <c r="CC469" s="20">
        <v>31335</v>
      </c>
      <c r="CD469" s="20">
        <v>1759</v>
      </c>
      <c r="CE469" s="20">
        <v>5637</v>
      </c>
      <c r="CF469" s="20">
        <v>1899</v>
      </c>
      <c r="CG469" s="21">
        <f t="shared" si="2994"/>
        <v>7536</v>
      </c>
      <c r="CH469" s="20">
        <v>1201</v>
      </c>
      <c r="CI469" s="20">
        <v>466</v>
      </c>
      <c r="CJ469" s="21">
        <f t="shared" si="2995"/>
        <v>1667</v>
      </c>
      <c r="CK469" s="20">
        <v>230451</v>
      </c>
      <c r="CL469" s="20">
        <v>17780</v>
      </c>
      <c r="CM469" s="20">
        <v>69862</v>
      </c>
      <c r="CN469" s="20">
        <v>5510</v>
      </c>
      <c r="CO469" s="21">
        <f t="shared" si="5223"/>
        <v>75372</v>
      </c>
      <c r="CP469" s="20">
        <v>15394</v>
      </c>
      <c r="CQ469" s="20">
        <v>871</v>
      </c>
      <c r="CR469" s="21">
        <f t="shared" si="5224"/>
        <v>16265</v>
      </c>
    </row>
    <row r="470" spans="1:96" x14ac:dyDescent="0.35">
      <c r="A470" s="14">
        <f t="shared" si="2761"/>
        <v>44376</v>
      </c>
      <c r="B470" s="9">
        <f t="shared" ref="B470" si="7059">BQ470</f>
        <v>1794228</v>
      </c>
      <c r="C470">
        <f t="shared" ref="C470" si="7060">BT470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7061">-(J470-J469)+L470</f>
        <v>4</v>
      </c>
      <c r="N470" s="7">
        <f t="shared" ref="N470" si="7062">B470-C470</f>
        <v>1420522</v>
      </c>
      <c r="O470" s="4">
        <f t="shared" ref="O470" si="7063">C470/B470</f>
        <v>0.20828233647005842</v>
      </c>
      <c r="R470">
        <f t="shared" ref="R470" si="7064">C470-C469</f>
        <v>93</v>
      </c>
      <c r="S470">
        <f t="shared" ref="S470" si="7065">N470-N469</f>
        <v>1025</v>
      </c>
      <c r="T470" s="8">
        <f t="shared" ref="T470" si="7066">R470/V470</f>
        <v>8.3184257602862258E-2</v>
      </c>
      <c r="U470" s="8">
        <f t="shared" ref="U470" si="7067">SUM(R464:R470)/SUM(V464:V470)</f>
        <v>7.4755606670500283E-2</v>
      </c>
      <c r="V470">
        <f t="shared" ref="V470" si="7068">B470-B469</f>
        <v>1118</v>
      </c>
      <c r="W470">
        <f t="shared" ref="W470" si="7069">C470-D470-E470</f>
        <v>1725</v>
      </c>
      <c r="X470" s="3">
        <f t="shared" ref="X470" si="7070">F470/W470</f>
        <v>3.826086956521739E-2</v>
      </c>
      <c r="Y470">
        <f t="shared" ref="Y470" si="7071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7072">Z470-AC470-AF470</f>
        <v>21</v>
      </c>
      <c r="AJ470">
        <f t="shared" ref="AJ470" si="7073">AA470-AD470-AG470</f>
        <v>11</v>
      </c>
      <c r="AK470">
        <f t="shared" ref="AK470" si="7074">AB470-AE470-AH470</f>
        <v>310</v>
      </c>
      <c r="AS470">
        <f t="shared" ref="AS470" si="7075">BM470-BM469</f>
        <v>5282</v>
      </c>
      <c r="AT470">
        <f t="shared" ref="AT470" si="7076">BN470-BN469</f>
        <v>99</v>
      </c>
      <c r="AU470">
        <f t="shared" ref="AU470" si="7077">AT470/AS470</f>
        <v>1.8742900416508897E-2</v>
      </c>
      <c r="AV470">
        <f t="shared" ref="AV470" si="7078">BU470-BU469</f>
        <v>114</v>
      </c>
      <c r="AW470">
        <f t="shared" ref="AW470" si="7079">BV470-BV469</f>
        <v>1</v>
      </c>
      <c r="AX470">
        <f t="shared" ref="AX470" si="7080">CK470-CK469</f>
        <v>217</v>
      </c>
      <c r="AY470">
        <f t="shared" ref="AY470" si="7081">CL470-CL469</f>
        <v>20</v>
      </c>
      <c r="AZ470">
        <f t="shared" ref="AZ470" si="7082">CC470-CC469</f>
        <v>21</v>
      </c>
      <c r="BA470">
        <f t="shared" ref="BA470" si="7083">CD470-CD469</f>
        <v>1</v>
      </c>
      <c r="BB470">
        <f t="shared" ref="BB470" si="7084">AW470/AV470</f>
        <v>8.771929824561403E-3</v>
      </c>
      <c r="BC470">
        <f t="shared" ref="BC470" si="7085">AY470/AX470</f>
        <v>9.2165898617511524E-2</v>
      </c>
      <c r="BD470">
        <f t="shared" ref="BD470" si="7086">BA470/AZ470</f>
        <v>4.7619047619047616E-2</v>
      </c>
      <c r="BE470">
        <f t="shared" ref="BE470" si="7087">SUM(AT464:AT470)/SUM(AS464:AS470)</f>
        <v>2.103870327489249E-2</v>
      </c>
      <c r="BF470">
        <f t="shared" ref="BF470" si="7088">SUM(AT457:AT470)/SUM(AS457:AS470)</f>
        <v>1.9745699326851159E-2</v>
      </c>
      <c r="BG470">
        <f t="shared" ref="BG470" si="7089">SUM(AW464:AW470)/SUM(AV464:AV470)</f>
        <v>2.0161290322580645E-2</v>
      </c>
      <c r="BH470">
        <f t="shared" ref="BH470" si="7090">SUM(AY464:AY470)/SUM(AX464:AX470)</f>
        <v>6.0911270983213431E-2</v>
      </c>
      <c r="BI470">
        <f t="shared" ref="BI470" si="7091">SUM(BA464:BA470)/SUM(AZ464:AZ470)</f>
        <v>1.3245033112582781E-2</v>
      </c>
      <c r="BM470" s="20">
        <v>5184966</v>
      </c>
      <c r="BN470" s="20">
        <v>404545</v>
      </c>
      <c r="BO470" s="20">
        <v>1494456</v>
      </c>
      <c r="BP470" s="20">
        <v>299772</v>
      </c>
      <c r="BQ470" s="21">
        <f t="shared" si="2990"/>
        <v>1794228</v>
      </c>
      <c r="BR470" s="20">
        <v>308190</v>
      </c>
      <c r="BS470" s="20">
        <v>65516</v>
      </c>
      <c r="BT470" s="21">
        <f t="shared" si="2991"/>
        <v>373706</v>
      </c>
      <c r="BU470" s="20">
        <v>42888</v>
      </c>
      <c r="BV470" s="20">
        <v>3031</v>
      </c>
      <c r="BW470" s="20">
        <v>9628</v>
      </c>
      <c r="BX470" s="20">
        <v>3511</v>
      </c>
      <c r="BY470" s="21">
        <f t="shared" si="2992"/>
        <v>13139</v>
      </c>
      <c r="BZ470" s="20">
        <v>2229</v>
      </c>
      <c r="CA470" s="20">
        <v>661</v>
      </c>
      <c r="CB470" s="21">
        <f t="shared" si="2993"/>
        <v>2890</v>
      </c>
      <c r="CC470" s="20">
        <v>31356</v>
      </c>
      <c r="CD470" s="20">
        <v>1760</v>
      </c>
      <c r="CE470" s="20">
        <v>5641</v>
      </c>
      <c r="CF470" s="20">
        <v>1902</v>
      </c>
      <c r="CG470" s="21">
        <f t="shared" si="2994"/>
        <v>7543</v>
      </c>
      <c r="CH470" s="20">
        <v>1201</v>
      </c>
      <c r="CI470" s="20">
        <v>466</v>
      </c>
      <c r="CJ470" s="21">
        <f t="shared" si="2995"/>
        <v>1667</v>
      </c>
      <c r="CK470" s="20">
        <v>230668</v>
      </c>
      <c r="CL470" s="20">
        <v>17800</v>
      </c>
      <c r="CM470" s="20">
        <v>69899</v>
      </c>
      <c r="CN470" s="20">
        <v>5527</v>
      </c>
      <c r="CO470" s="21">
        <f t="shared" si="5223"/>
        <v>75426</v>
      </c>
      <c r="CP470" s="20">
        <v>15411</v>
      </c>
      <c r="CQ470" s="20">
        <v>871</v>
      </c>
      <c r="CR470" s="21">
        <f t="shared" si="5224"/>
        <v>16282</v>
      </c>
    </row>
    <row r="471" spans="1:96" x14ac:dyDescent="0.35">
      <c r="A471" s="14">
        <f t="shared" si="2761"/>
        <v>44377</v>
      </c>
      <c r="B471" s="9">
        <f t="shared" ref="B471" si="7092">BQ471</f>
        <v>1795400</v>
      </c>
      <c r="C471">
        <f t="shared" ref="C471" si="7093">BT471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7094">-(J471-J470)+L471</f>
        <v>3</v>
      </c>
      <c r="N471" s="7">
        <f t="shared" ref="N471" si="7095">B471-C471</f>
        <v>1421577</v>
      </c>
      <c r="O471" s="4">
        <f t="shared" ref="O471" si="7096">C471/B471</f>
        <v>0.20821154060376518</v>
      </c>
      <c r="R471">
        <f t="shared" ref="R471" si="7097">C471-C470</f>
        <v>117</v>
      </c>
      <c r="S471">
        <f t="shared" ref="S471" si="7098">N471-N470</f>
        <v>1055</v>
      </c>
      <c r="T471" s="8">
        <f t="shared" ref="T471" si="7099">R471/V471</f>
        <v>9.9829351535836178E-2</v>
      </c>
      <c r="U471" s="8">
        <f t="shared" ref="U471" si="7100">SUM(R465:R471)/SUM(V465:V471)</f>
        <v>7.7774408732565192E-2</v>
      </c>
      <c r="V471">
        <f t="shared" ref="V471" si="7101">B471-B470</f>
        <v>1172</v>
      </c>
      <c r="W471">
        <f t="shared" ref="W471" si="7102">C471-D471-E471</f>
        <v>1700</v>
      </c>
      <c r="X471" s="3">
        <f t="shared" ref="X471" si="7103">F471/W471</f>
        <v>4.1176470588235294E-2</v>
      </c>
      <c r="Y471">
        <f t="shared" ref="Y471" si="7104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7105">Z471-AC471-AF471</f>
        <v>20</v>
      </c>
      <c r="AJ471">
        <f t="shared" ref="AJ471" si="7106">AA471-AD471-AG471</f>
        <v>10</v>
      </c>
      <c r="AK471">
        <f t="shared" ref="AK471" si="7107">AB471-AE471-AH471</f>
        <v>316</v>
      </c>
      <c r="AS471">
        <f t="shared" ref="AS471" si="7108">BM471-BM470</f>
        <v>5091</v>
      </c>
      <c r="AT471">
        <f t="shared" ref="AT471" si="7109">BN471-BN470</f>
        <v>161</v>
      </c>
      <c r="AU471">
        <f t="shared" ref="AU471" si="7110">AT471/AS471</f>
        <v>3.1624435277941468E-2</v>
      </c>
      <c r="AV471">
        <f t="shared" ref="AV471" si="7111">BU471-BU470</f>
        <v>142</v>
      </c>
      <c r="AW471">
        <f t="shared" ref="AW471" si="7112">BV471-BV470</f>
        <v>-2</v>
      </c>
      <c r="AX471">
        <f t="shared" ref="AX471" si="7113">CK471-CK470</f>
        <v>378</v>
      </c>
      <c r="AY471">
        <f t="shared" ref="AY471" si="7114">CL471-CL470</f>
        <v>15</v>
      </c>
      <c r="AZ471">
        <f t="shared" ref="AZ471" si="7115">CC471-CC470</f>
        <v>46</v>
      </c>
      <c r="BA471">
        <f t="shared" ref="BA471" si="7116">CD471-CD470</f>
        <v>-2</v>
      </c>
      <c r="BB471">
        <f t="shared" ref="BB471" si="7117">AW471/AV471</f>
        <v>-1.4084507042253521E-2</v>
      </c>
      <c r="BC471">
        <f t="shared" ref="BC471" si="7118">AY471/AX471</f>
        <v>3.968253968253968E-2</v>
      </c>
      <c r="BD471">
        <f t="shared" ref="BD471" si="7119">BA471/AZ471</f>
        <v>-4.3478260869565216E-2</v>
      </c>
      <c r="BE471">
        <f t="shared" ref="BE471" si="7120">SUM(AT465:AT471)/SUM(AS465:AS471)</f>
        <v>2.1784552149340639E-2</v>
      </c>
      <c r="BF471">
        <f t="shared" ref="BF471" si="7121">SUM(AT458:AT471)/SUM(AS458:AS471)</f>
        <v>2.0854054770903786E-2</v>
      </c>
      <c r="BG471">
        <f t="shared" ref="BG471" si="7122">SUM(AW465:AW471)/SUM(AV465:AV471)</f>
        <v>3.9138943248532287E-3</v>
      </c>
      <c r="BH471">
        <f t="shared" ref="BH471" si="7123">SUM(AY465:AY471)/SUM(AX465:AX471)</f>
        <v>5.2459016393442623E-2</v>
      </c>
      <c r="BI471">
        <f t="shared" ref="BI471" si="7124">SUM(BA465:BA471)/SUM(AZ465:AZ471)</f>
        <v>6.5359477124183009E-3</v>
      </c>
      <c r="BM471" s="20">
        <v>5190057</v>
      </c>
      <c r="BN471" s="20">
        <v>404706</v>
      </c>
      <c r="BO471" s="20">
        <v>1495449</v>
      </c>
      <c r="BP471" s="20">
        <v>299951</v>
      </c>
      <c r="BQ471" s="21">
        <f t="shared" si="2990"/>
        <v>1795400</v>
      </c>
      <c r="BR471" s="20">
        <v>308279</v>
      </c>
      <c r="BS471" s="20">
        <v>65544</v>
      </c>
      <c r="BT471" s="21">
        <f t="shared" si="2991"/>
        <v>373823</v>
      </c>
      <c r="BU471" s="20">
        <v>43030</v>
      </c>
      <c r="BV471" s="20">
        <v>3029</v>
      </c>
      <c r="BW471" s="20">
        <v>9628</v>
      </c>
      <c r="BX471" s="20">
        <v>3519</v>
      </c>
      <c r="BY471" s="21">
        <f t="shared" si="2992"/>
        <v>13147</v>
      </c>
      <c r="BZ471" s="20">
        <v>2230</v>
      </c>
      <c r="CA471" s="20">
        <v>661</v>
      </c>
      <c r="CB471" s="21">
        <f t="shared" si="2993"/>
        <v>2891</v>
      </c>
      <c r="CC471" s="20">
        <v>31402</v>
      </c>
      <c r="CD471" s="20">
        <v>1758</v>
      </c>
      <c r="CE471" s="20">
        <v>5641</v>
      </c>
      <c r="CF471" s="20">
        <v>1905</v>
      </c>
      <c r="CG471" s="21">
        <f t="shared" si="2994"/>
        <v>7546</v>
      </c>
      <c r="CH471" s="20">
        <v>1201</v>
      </c>
      <c r="CI471" s="20">
        <v>466</v>
      </c>
      <c r="CJ471" s="21">
        <f t="shared" si="2995"/>
        <v>1667</v>
      </c>
      <c r="CK471" s="20">
        <v>231046</v>
      </c>
      <c r="CL471" s="20">
        <v>17815</v>
      </c>
      <c r="CM471" s="20">
        <v>69939</v>
      </c>
      <c r="CN471" s="20">
        <v>5547</v>
      </c>
      <c r="CO471" s="21">
        <f t="shared" si="5223"/>
        <v>75486</v>
      </c>
      <c r="CP471" s="20">
        <v>15422</v>
      </c>
      <c r="CQ471" s="20">
        <v>871</v>
      </c>
      <c r="CR471" s="21">
        <f t="shared" si="5224"/>
        <v>16293</v>
      </c>
    </row>
    <row r="472" spans="1:96" x14ac:dyDescent="0.35">
      <c r="A472" s="14">
        <f t="shared" si="2761"/>
        <v>44378</v>
      </c>
      <c r="B472" s="9">
        <f t="shared" ref="B472" si="7125">BQ472</f>
        <v>1796536</v>
      </c>
      <c r="C472">
        <f t="shared" ref="C472" si="7126">BT472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7127">-(J472-J471)+L472</f>
        <v>5</v>
      </c>
      <c r="N472" s="7">
        <f t="shared" ref="N472" si="7128">B472-C472</f>
        <v>1422594</v>
      </c>
      <c r="O472" s="4">
        <f t="shared" ref="O472" si="7129">C472/B472</f>
        <v>0.20814612120213566</v>
      </c>
      <c r="R472">
        <f t="shared" ref="R472" si="7130">C472-C471</f>
        <v>119</v>
      </c>
      <c r="S472">
        <f t="shared" ref="S472" si="7131">N472-N471</f>
        <v>1017</v>
      </c>
      <c r="T472" s="8">
        <f t="shared" ref="T472" si="7132">R472/V472</f>
        <v>0.10475352112676056</v>
      </c>
      <c r="U472" s="8">
        <f t="shared" ref="U472" si="7133">SUM(R466:R472)/SUM(V466:V472)</f>
        <v>8.4758364312267659E-2</v>
      </c>
      <c r="V472">
        <f t="shared" ref="V472" si="7134">B472-B471</f>
        <v>1136</v>
      </c>
      <c r="W472">
        <f t="shared" ref="W472" si="7135">C472-D472-E472</f>
        <v>1707</v>
      </c>
      <c r="X472" s="3">
        <f t="shared" ref="X472" si="7136">F472/W472</f>
        <v>4.1593438781487989E-2</v>
      </c>
      <c r="Y472">
        <f t="shared" ref="Y472" si="7137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7138">Z472-AC472-AF472</f>
        <v>20</v>
      </c>
      <c r="AJ472">
        <f t="shared" ref="AJ472" si="7139">AA472-AD472-AG472</f>
        <v>10</v>
      </c>
      <c r="AK472">
        <f t="shared" ref="AK472" si="7140">AB472-AE472-AH472</f>
        <v>317</v>
      </c>
      <c r="AS472">
        <f t="shared" ref="AS472" si="7141">BM472-BM471</f>
        <v>5102</v>
      </c>
      <c r="AT472">
        <f t="shared" ref="AT472" si="7142">BN472-BN471</f>
        <v>82</v>
      </c>
      <c r="AU472">
        <f t="shared" ref="AU472" si="7143">AT472/AS472</f>
        <v>1.6072128577028617E-2</v>
      </c>
      <c r="AV472">
        <f t="shared" ref="AV472" si="7144">BU472-BU471</f>
        <v>142</v>
      </c>
      <c r="AW472">
        <f t="shared" ref="AW472" si="7145">BV472-BV471</f>
        <v>6</v>
      </c>
      <c r="AX472">
        <f t="shared" ref="AX472" si="7146">CK472-CK471</f>
        <v>331</v>
      </c>
      <c r="AY472">
        <f t="shared" ref="AY472" si="7147">CL472-CL471</f>
        <v>17</v>
      </c>
      <c r="AZ472">
        <f t="shared" ref="AZ472" si="7148">CC472-CC471</f>
        <v>36</v>
      </c>
      <c r="BA472">
        <f t="shared" ref="BA472" si="7149">CD472-CD471</f>
        <v>4</v>
      </c>
      <c r="BB472">
        <f t="shared" ref="BB472" si="7150">AW472/AV472</f>
        <v>4.2253521126760563E-2</v>
      </c>
      <c r="BC472">
        <f t="shared" ref="BC472" si="7151">AY472/AX472</f>
        <v>5.1359516616314202E-2</v>
      </c>
      <c r="BD472">
        <f t="shared" ref="BD472" si="7152">BA472/AZ472</f>
        <v>0.1111111111111111</v>
      </c>
      <c r="BE472">
        <f t="shared" ref="BE472" si="7153">SUM(AT466:AT472)/SUM(AS466:AS472)</f>
        <v>2.239366423158326E-2</v>
      </c>
      <c r="BF472">
        <f t="shared" ref="BF472" si="7154">SUM(AT459:AT472)/SUM(AS459:AS472)</f>
        <v>2.0814061054579093E-2</v>
      </c>
      <c r="BG472">
        <f t="shared" ref="BG472" si="7155">SUM(AW466:AW472)/SUM(AV466:AV472)</f>
        <v>1.610305958132045E-2</v>
      </c>
      <c r="BH472">
        <f t="shared" ref="BH472" si="7156">SUM(AY466:AY472)/SUM(AX466:AX472)</f>
        <v>5.2083333333333336E-2</v>
      </c>
      <c r="BI472">
        <f t="shared" ref="BI472" si="7157">SUM(BA466:BA472)/SUM(AZ466:AZ472)</f>
        <v>1.9230769230769232E-2</v>
      </c>
      <c r="BM472" s="20">
        <v>5195159</v>
      </c>
      <c r="BN472" s="20">
        <v>404788</v>
      </c>
      <c r="BO472" s="20">
        <v>1496356</v>
      </c>
      <c r="BP472" s="20">
        <v>300180</v>
      </c>
      <c r="BQ472" s="21">
        <f t="shared" si="2990"/>
        <v>1796536</v>
      </c>
      <c r="BR472" s="20">
        <v>308376</v>
      </c>
      <c r="BS472" s="20">
        <v>65566</v>
      </c>
      <c r="BT472" s="21">
        <f t="shared" si="2991"/>
        <v>373942</v>
      </c>
      <c r="BU472" s="20">
        <v>43172</v>
      </c>
      <c r="BV472" s="20">
        <v>3035</v>
      </c>
      <c r="BW472" s="20">
        <v>9634</v>
      </c>
      <c r="BX472" s="20">
        <v>3524</v>
      </c>
      <c r="BY472" s="21">
        <f t="shared" si="2992"/>
        <v>13158</v>
      </c>
      <c r="BZ472" s="20">
        <v>2230</v>
      </c>
      <c r="CA472" s="20">
        <v>664</v>
      </c>
      <c r="CB472" s="21">
        <f t="shared" si="2993"/>
        <v>2894</v>
      </c>
      <c r="CC472" s="20">
        <v>31438</v>
      </c>
      <c r="CD472" s="20">
        <v>1762</v>
      </c>
      <c r="CE472" s="20">
        <v>5642</v>
      </c>
      <c r="CF472" s="20">
        <v>1911</v>
      </c>
      <c r="CG472" s="21">
        <f t="shared" si="2994"/>
        <v>7553</v>
      </c>
      <c r="CH472" s="20">
        <v>1202</v>
      </c>
      <c r="CI472" s="20">
        <v>467</v>
      </c>
      <c r="CJ472" s="21">
        <f t="shared" si="2995"/>
        <v>1669</v>
      </c>
      <c r="CK472" s="20">
        <v>231377</v>
      </c>
      <c r="CL472" s="20">
        <v>17832</v>
      </c>
      <c r="CM472" s="20">
        <v>70005</v>
      </c>
      <c r="CN472" s="20">
        <v>5556</v>
      </c>
      <c r="CO472" s="21">
        <f t="shared" si="5223"/>
        <v>75561</v>
      </c>
      <c r="CP472" s="20">
        <v>15442</v>
      </c>
      <c r="CQ472" s="20">
        <v>871</v>
      </c>
      <c r="CR472" s="21">
        <f t="shared" si="5224"/>
        <v>16313</v>
      </c>
    </row>
    <row r="473" spans="1:96" x14ac:dyDescent="0.35">
      <c r="A473" s="14">
        <f t="shared" si="2761"/>
        <v>44379</v>
      </c>
      <c r="B473" s="9">
        <f t="shared" ref="B473" si="7158">BQ473</f>
        <v>1797491</v>
      </c>
      <c r="C473">
        <f t="shared" ref="C473" si="7159">BT473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7160">-(J473-J472)+L473</f>
        <v>2</v>
      </c>
      <c r="N473" s="7">
        <f t="shared" ref="N473" si="7161">B473-C473</f>
        <v>1423453</v>
      </c>
      <c r="O473" s="4">
        <f t="shared" ref="O473" si="7162">C473/B473</f>
        <v>0.20808894175269863</v>
      </c>
      <c r="R473">
        <f t="shared" ref="R473" si="7163">C473-C472</f>
        <v>96</v>
      </c>
      <c r="S473">
        <f t="shared" ref="S473" si="7164">N473-N472</f>
        <v>859</v>
      </c>
      <c r="T473" s="8">
        <f t="shared" ref="T473" si="7165">R473/V473</f>
        <v>0.10052356020942409</v>
      </c>
      <c r="U473" s="8">
        <f t="shared" ref="U473" si="7166">SUM(R467:R473)/SUM(V467:V473)</f>
        <v>8.9338019917984762E-2</v>
      </c>
      <c r="V473">
        <f t="shared" ref="V473" si="7167">B473-B472</f>
        <v>955</v>
      </c>
      <c r="W473">
        <f t="shared" ref="W473" si="7168">C473-D473-E473</f>
        <v>1701</v>
      </c>
      <c r="X473" s="3">
        <f t="shared" ref="X473" si="7169">F473/W473</f>
        <v>4.2328042328042326E-2</v>
      </c>
      <c r="Y473">
        <f t="shared" ref="Y473" si="7170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7171">Z473-AC473-AF473</f>
        <v>23</v>
      </c>
      <c r="AJ473">
        <f t="shared" ref="AJ473" si="7172">AA473-AD473-AG473</f>
        <v>12</v>
      </c>
      <c r="AK473">
        <f t="shared" ref="AK473" si="7173">AB473-AE473-AH473</f>
        <v>326</v>
      </c>
      <c r="AS473">
        <f t="shared" ref="AS473" si="7174">BM473-BM472</f>
        <v>4698</v>
      </c>
      <c r="AT473">
        <f t="shared" ref="AT473" si="7175">BN473-BN472</f>
        <v>112</v>
      </c>
      <c r="AU473">
        <f t="shared" ref="AU473" si="7176">AT473/AS473</f>
        <v>2.3839931885908897E-2</v>
      </c>
      <c r="AV473">
        <f t="shared" ref="AV473" si="7177">BU473-BU472</f>
        <v>70</v>
      </c>
      <c r="AW473">
        <f t="shared" ref="AW473" si="7178">BV473-BV472</f>
        <v>-3</v>
      </c>
      <c r="AX473">
        <f t="shared" ref="AX473" si="7179">CK473-CK472</f>
        <v>420</v>
      </c>
      <c r="AY473">
        <f t="shared" ref="AY473" si="7180">CL473-CL472</f>
        <v>16</v>
      </c>
      <c r="AZ473">
        <f t="shared" ref="AZ473" si="7181">CC473-CC472</f>
        <v>24</v>
      </c>
      <c r="BA473">
        <f t="shared" ref="BA473" si="7182">CD473-CD472</f>
        <v>1</v>
      </c>
      <c r="BB473">
        <f t="shared" ref="BB473" si="7183">AW473/AV473</f>
        <v>-4.2857142857142858E-2</v>
      </c>
      <c r="BC473">
        <f t="shared" ref="BC473" si="7184">AY473/AX473</f>
        <v>3.8095238095238099E-2</v>
      </c>
      <c r="BD473">
        <f t="shared" ref="BD473" si="7185">BA473/AZ473</f>
        <v>4.1666666666666664E-2</v>
      </c>
      <c r="BE473">
        <f t="shared" ref="BE473" si="7186">SUM(AT467:AT473)/SUM(AS467:AS473)</f>
        <v>2.1800512180707859E-2</v>
      </c>
      <c r="BF473">
        <f t="shared" ref="BF473" si="7187">SUM(AT460:AT473)/SUM(AS460:AS473)</f>
        <v>2.1617816239976648E-2</v>
      </c>
      <c r="BG473">
        <f t="shared" ref="BG473" si="7188">SUM(AW467:AW473)/SUM(AV467:AV473)</f>
        <v>4.9099836333878887E-3</v>
      </c>
      <c r="BH473">
        <f t="shared" ref="BH473" si="7189">SUM(AY467:AY473)/SUM(AX467:AX473)</f>
        <v>4.3969342476805166E-2</v>
      </c>
      <c r="BI473">
        <f t="shared" ref="BI473" si="7190">SUM(BA467:BA473)/SUM(AZ467:AZ473)</f>
        <v>4.2682926829268296E-2</v>
      </c>
      <c r="BM473" s="20">
        <v>5199857</v>
      </c>
      <c r="BN473" s="20">
        <v>404900</v>
      </c>
      <c r="BO473" s="20">
        <v>1497051</v>
      </c>
      <c r="BP473" s="20">
        <v>300440</v>
      </c>
      <c r="BQ473" s="21">
        <f t="shared" si="2990"/>
        <v>1797491</v>
      </c>
      <c r="BR473" s="20">
        <v>308450</v>
      </c>
      <c r="BS473" s="20">
        <v>65588</v>
      </c>
      <c r="BT473" s="21">
        <f t="shared" si="2991"/>
        <v>374038</v>
      </c>
      <c r="BU473" s="20">
        <v>43242</v>
      </c>
      <c r="BV473" s="20">
        <v>3032</v>
      </c>
      <c r="BW473" s="20">
        <v>9639</v>
      </c>
      <c r="BX473" s="20">
        <v>3524</v>
      </c>
      <c r="BY473" s="21">
        <f t="shared" si="2992"/>
        <v>13163</v>
      </c>
      <c r="BZ473" s="20">
        <v>2230</v>
      </c>
      <c r="CA473" s="20">
        <v>664</v>
      </c>
      <c r="CB473" s="21">
        <f t="shared" si="2993"/>
        <v>2894</v>
      </c>
      <c r="CC473" s="20">
        <v>31462</v>
      </c>
      <c r="CD473" s="20">
        <v>1763</v>
      </c>
      <c r="CE473" s="20">
        <v>5646</v>
      </c>
      <c r="CF473" s="20">
        <v>1909</v>
      </c>
      <c r="CG473" s="21">
        <f t="shared" si="2994"/>
        <v>7555</v>
      </c>
      <c r="CH473" s="20">
        <v>1202</v>
      </c>
      <c r="CI473" s="20">
        <v>467</v>
      </c>
      <c r="CJ473" s="21">
        <f t="shared" si="2995"/>
        <v>1669</v>
      </c>
      <c r="CK473" s="20">
        <v>231797</v>
      </c>
      <c r="CL473" s="20">
        <v>17848</v>
      </c>
      <c r="CM473" s="20">
        <v>70053</v>
      </c>
      <c r="CN473" s="20">
        <v>5560</v>
      </c>
      <c r="CO473" s="21">
        <f t="shared" si="5223"/>
        <v>75613</v>
      </c>
      <c r="CP473" s="20">
        <v>15455</v>
      </c>
      <c r="CQ473" s="20">
        <v>871</v>
      </c>
      <c r="CR473" s="21">
        <f t="shared" si="5224"/>
        <v>16326</v>
      </c>
    </row>
    <row r="474" spans="1:96" x14ac:dyDescent="0.35">
      <c r="A474" s="14">
        <f t="shared" si="2761"/>
        <v>44380</v>
      </c>
      <c r="B474" s="9">
        <f t="shared" ref="B474" si="7191">BQ474</f>
        <v>1798414</v>
      </c>
      <c r="C474">
        <f t="shared" ref="C474" si="7192">BT474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7193">-(J474-J473)+L474</f>
        <v>6</v>
      </c>
      <c r="N474" s="7">
        <f t="shared" ref="N474" si="7194">B474-C474</f>
        <v>1424300</v>
      </c>
      <c r="O474" s="4">
        <f t="shared" ref="O474" si="7195">C474/B474</f>
        <v>0.20802440372461514</v>
      </c>
      <c r="R474">
        <f t="shared" ref="R474" si="7196">C474-C473</f>
        <v>76</v>
      </c>
      <c r="S474">
        <f t="shared" ref="S474" si="7197">N474-N473</f>
        <v>847</v>
      </c>
      <c r="T474" s="8">
        <f t="shared" ref="T474" si="7198">R474/V474</f>
        <v>8.2340195016251352E-2</v>
      </c>
      <c r="U474" s="8">
        <f t="shared" ref="U474" si="7199">SUM(R468:R474)/SUM(V468:V474)</f>
        <v>9.1792656587473001E-2</v>
      </c>
      <c r="V474">
        <f t="shared" ref="V474" si="7200">B474-B473</f>
        <v>923</v>
      </c>
      <c r="W474">
        <f t="shared" ref="W474" si="7201">C474-D474-E474</f>
        <v>1687</v>
      </c>
      <c r="X474" s="3">
        <f t="shared" ref="X474" si="7202">F474/W474</f>
        <v>4.3864848844101953E-2</v>
      </c>
      <c r="Y474">
        <f t="shared" ref="Y474" si="7203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7204">Z474-AC474-AF474</f>
        <v>22</v>
      </c>
      <c r="AJ474">
        <f t="shared" ref="AJ474" si="7205">AA474-AD474-AG474</f>
        <v>12</v>
      </c>
      <c r="AK474">
        <f t="shared" ref="AK474" si="7206">AB474-AE474-AH474</f>
        <v>332</v>
      </c>
      <c r="AS474">
        <f t="shared" ref="AS474" si="7207">BM474-BM473</f>
        <v>4307</v>
      </c>
      <c r="AT474">
        <f t="shared" ref="AT474" si="7208">BN474-BN473</f>
        <v>111</v>
      </c>
      <c r="AU474">
        <f t="shared" ref="AU474" si="7209">AT474/AS474</f>
        <v>2.5771999071279313E-2</v>
      </c>
      <c r="AV474">
        <f t="shared" ref="AV474" si="7210">BU474-BU473</f>
        <v>58</v>
      </c>
      <c r="AW474">
        <f t="shared" ref="AW474" si="7211">BV474-BV473</f>
        <v>1</v>
      </c>
      <c r="AX474">
        <f t="shared" ref="AX474" si="7212">CK474-CK473</f>
        <v>296</v>
      </c>
      <c r="AY474">
        <f t="shared" ref="AY474" si="7213">CL474-CL473</f>
        <v>22</v>
      </c>
      <c r="AZ474">
        <f t="shared" ref="AZ474" si="7214">CC474-CC473</f>
        <v>19</v>
      </c>
      <c r="BA474">
        <f t="shared" ref="BA474" si="7215">CD474-CD473</f>
        <v>1</v>
      </c>
      <c r="BB474">
        <f t="shared" ref="BB474" si="7216">AW474/AV474</f>
        <v>1.7241379310344827E-2</v>
      </c>
      <c r="BC474">
        <f t="shared" ref="BC474" si="7217">AY474/AX474</f>
        <v>7.4324324324324328E-2</v>
      </c>
      <c r="BD474">
        <f t="shared" ref="BD474" si="7218">BA474/AZ474</f>
        <v>5.2631578947368418E-2</v>
      </c>
      <c r="BE474">
        <f t="shared" ref="BE474" si="7219">SUM(AT468:AT474)/SUM(AS468:AS474)</f>
        <v>2.5076928518374422E-2</v>
      </c>
      <c r="BF474">
        <f t="shared" ref="BF474" si="7220">SUM(AT461:AT474)/SUM(AS461:AS474)</f>
        <v>2.2289219615907428E-2</v>
      </c>
      <c r="BG474">
        <f t="shared" ref="BG474" si="7221">SUM(AW468:AW474)/SUM(AV468:AV474)</f>
        <v>1.107011070110701E-2</v>
      </c>
      <c r="BH474">
        <f t="shared" ref="BH474" si="7222">SUM(AY468:AY474)/SUM(AX468:AX474)</f>
        <v>5.9220779220779222E-2</v>
      </c>
      <c r="BI474">
        <f t="shared" ref="BI474" si="7223">SUM(BA468:BA474)/SUM(AZ468:AZ474)</f>
        <v>3.1055900621118012E-2</v>
      </c>
      <c r="BM474" s="20">
        <v>5204164</v>
      </c>
      <c r="BN474" s="20">
        <v>405011</v>
      </c>
      <c r="BO474" s="20">
        <v>1497760</v>
      </c>
      <c r="BP474" s="20">
        <v>300654</v>
      </c>
      <c r="BQ474" s="21">
        <f t="shared" si="2990"/>
        <v>1798414</v>
      </c>
      <c r="BR474" s="20">
        <v>308503</v>
      </c>
      <c r="BS474" s="20">
        <v>65611</v>
      </c>
      <c r="BT474" s="21">
        <f t="shared" si="2991"/>
        <v>374114</v>
      </c>
      <c r="BU474" s="20">
        <v>43300</v>
      </c>
      <c r="BV474" s="20">
        <v>3033</v>
      </c>
      <c r="BW474" s="20">
        <v>9644</v>
      </c>
      <c r="BX474" s="20">
        <v>3523</v>
      </c>
      <c r="BY474" s="21">
        <f t="shared" si="2992"/>
        <v>13167</v>
      </c>
      <c r="BZ474" s="20">
        <v>2232</v>
      </c>
      <c r="CA474" s="20">
        <v>663</v>
      </c>
      <c r="CB474" s="21">
        <f t="shared" si="2993"/>
        <v>2895</v>
      </c>
      <c r="CC474" s="20">
        <v>31481</v>
      </c>
      <c r="CD474" s="20">
        <v>1764</v>
      </c>
      <c r="CE474" s="20">
        <v>5646</v>
      </c>
      <c r="CF474" s="20">
        <v>1910</v>
      </c>
      <c r="CG474" s="21">
        <f t="shared" si="2994"/>
        <v>7556</v>
      </c>
      <c r="CH474" s="20">
        <v>1202</v>
      </c>
      <c r="CI474" s="20">
        <v>467</v>
      </c>
      <c r="CJ474" s="21">
        <f t="shared" si="2995"/>
        <v>1669</v>
      </c>
      <c r="CK474" s="20">
        <v>232093</v>
      </c>
      <c r="CL474" s="20">
        <v>17870</v>
      </c>
      <c r="CM474" s="20">
        <v>70096</v>
      </c>
      <c r="CN474" s="20">
        <v>5566</v>
      </c>
      <c r="CO474" s="21">
        <f t="shared" si="5223"/>
        <v>75662</v>
      </c>
      <c r="CP474" s="20">
        <v>15465</v>
      </c>
      <c r="CQ474" s="20">
        <v>872</v>
      </c>
      <c r="CR474" s="21">
        <f t="shared" si="5224"/>
        <v>16337</v>
      </c>
    </row>
    <row r="475" spans="1:96" x14ac:dyDescent="0.35">
      <c r="A475" s="14">
        <f t="shared" si="2761"/>
        <v>44381</v>
      </c>
      <c r="B475" s="9">
        <f t="shared" ref="B475" si="7224">BQ475</f>
        <v>1799087</v>
      </c>
      <c r="C475">
        <f t="shared" ref="C475" si="7225">BT475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7226">-(J475-J474)+L475</f>
        <v>4</v>
      </c>
      <c r="N475" s="7">
        <f t="shared" ref="N475" si="7227">B475-C475</f>
        <v>1424912</v>
      </c>
      <c r="O475" s="4">
        <f t="shared" ref="O475" si="7228">C475/B475</f>
        <v>0.20798049232749721</v>
      </c>
      <c r="R475">
        <f t="shared" ref="R475" si="7229">C475-C474</f>
        <v>61</v>
      </c>
      <c r="S475">
        <f t="shared" ref="S475" si="7230">N475-N474</f>
        <v>612</v>
      </c>
      <c r="T475" s="8">
        <f t="shared" ref="T475" si="7231">R475/V475</f>
        <v>9.0638930163447248E-2</v>
      </c>
      <c r="U475" s="8">
        <f t="shared" ref="U475" si="7232">SUM(R469:R475)/SUM(V469:V475)</f>
        <v>9.2700061087354915E-2</v>
      </c>
      <c r="V475">
        <f t="shared" ref="V475" si="7233">B475-B474</f>
        <v>673</v>
      </c>
      <c r="W475">
        <f t="shared" ref="W475" si="7234">C475-D475-E475</f>
        <v>1702</v>
      </c>
      <c r="X475" s="3">
        <f t="shared" ref="X475" si="7235">F475/W475</f>
        <v>4.230317273795535E-2</v>
      </c>
      <c r="Y475">
        <f t="shared" ref="Y475" si="7236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7237">Z475-AC475-AF475</f>
        <v>23</v>
      </c>
      <c r="AJ475">
        <f t="shared" ref="AJ475" si="7238">AA475-AD475-AG475</f>
        <v>12</v>
      </c>
      <c r="AK475">
        <f t="shared" ref="AK475" si="7239">AB475-AE475-AH475</f>
        <v>340</v>
      </c>
      <c r="AS475">
        <f t="shared" ref="AS475" si="7240">BM475-BM474</f>
        <v>2227</v>
      </c>
      <c r="AT475">
        <f t="shared" ref="AT475" si="7241">BN475-BN474</f>
        <v>79</v>
      </c>
      <c r="AU475">
        <f t="shared" ref="AU475" si="7242">AT475/AS475</f>
        <v>3.5473731477323751E-2</v>
      </c>
      <c r="AV475">
        <f t="shared" ref="AV475" si="7243">BU475-BU474</f>
        <v>7</v>
      </c>
      <c r="AW475">
        <f t="shared" ref="AW475" si="7244">BV475-BV474</f>
        <v>2</v>
      </c>
      <c r="AX475">
        <f t="shared" ref="AX475" si="7245">CK475-CK474</f>
        <v>110</v>
      </c>
      <c r="AY475">
        <f t="shared" ref="AY475" si="7246">CL475-CL474</f>
        <v>8</v>
      </c>
      <c r="AZ475">
        <f t="shared" ref="AZ475" si="7247">CC475-CC474</f>
        <v>13</v>
      </c>
      <c r="BA475">
        <f t="shared" ref="BA475" si="7248">CD475-CD474</f>
        <v>-3</v>
      </c>
      <c r="BB475">
        <f t="shared" ref="BB475" si="7249">AW475/AV475</f>
        <v>0.2857142857142857</v>
      </c>
      <c r="BC475">
        <f t="shared" ref="BC475" si="7250">AY475/AX475</f>
        <v>7.2727272727272724E-2</v>
      </c>
      <c r="BD475">
        <f t="shared" ref="BD475" si="7251">BA475/AZ475</f>
        <v>-0.23076923076923078</v>
      </c>
      <c r="BE475">
        <f t="shared" ref="BE475" si="7252">SUM(AT469:AT475)/SUM(AS469:AS475)</f>
        <v>2.3648176610311582E-2</v>
      </c>
      <c r="BF475">
        <f t="shared" ref="BF475" si="7253">SUM(AT462:AT475)/SUM(AS462:AS475)</f>
        <v>2.2752409543371779E-2</v>
      </c>
      <c r="BG475">
        <f t="shared" ref="BG475" si="7254">SUM(AW469:AW475)/SUM(AV469:AV475)</f>
        <v>1.2987012987012988E-2</v>
      </c>
      <c r="BH475">
        <f t="shared" ref="BH475" si="7255">SUM(AY469:AY475)/SUM(AX469:AX475)</f>
        <v>5.7096247960848286E-2</v>
      </c>
      <c r="BI475">
        <f t="shared" ref="BI475" si="7256">SUM(BA469:BA475)/SUM(AZ469:AZ475)</f>
        <v>6.024096385542169E-3</v>
      </c>
      <c r="BM475" s="20">
        <v>5206391</v>
      </c>
      <c r="BN475" s="20">
        <v>405090</v>
      </c>
      <c r="BO475" s="20">
        <v>1498392</v>
      </c>
      <c r="BP475" s="20">
        <v>300695</v>
      </c>
      <c r="BQ475" s="21">
        <f t="shared" si="2990"/>
        <v>1799087</v>
      </c>
      <c r="BR475" s="20">
        <v>308556</v>
      </c>
      <c r="BS475" s="20">
        <v>65619</v>
      </c>
      <c r="BT475" s="21">
        <f t="shared" si="2991"/>
        <v>374175</v>
      </c>
      <c r="BU475" s="20">
        <v>43307</v>
      </c>
      <c r="BV475" s="20">
        <v>3035</v>
      </c>
      <c r="BW475" s="20">
        <v>9645</v>
      </c>
      <c r="BX475" s="20">
        <v>3523</v>
      </c>
      <c r="BY475" s="21">
        <f t="shared" si="2992"/>
        <v>13168</v>
      </c>
      <c r="BZ475" s="20">
        <v>2232</v>
      </c>
      <c r="CA475" s="20">
        <v>663</v>
      </c>
      <c r="CB475" s="21">
        <f t="shared" si="2993"/>
        <v>2895</v>
      </c>
      <c r="CC475" s="20">
        <v>31494</v>
      </c>
      <c r="CD475" s="20">
        <v>1761</v>
      </c>
      <c r="CE475" s="20">
        <v>5652</v>
      </c>
      <c r="CF475" s="20">
        <v>1910</v>
      </c>
      <c r="CG475" s="21">
        <f t="shared" si="2994"/>
        <v>7562</v>
      </c>
      <c r="CH475" s="20">
        <v>1203</v>
      </c>
      <c r="CI475" s="20">
        <v>467</v>
      </c>
      <c r="CJ475" s="21">
        <f t="shared" si="2995"/>
        <v>1670</v>
      </c>
      <c r="CK475" s="20">
        <v>232203</v>
      </c>
      <c r="CL475" s="20">
        <v>17878</v>
      </c>
      <c r="CM475" s="20">
        <v>70122</v>
      </c>
      <c r="CN475" s="20">
        <v>5564</v>
      </c>
      <c r="CO475" s="21">
        <f t="shared" si="5223"/>
        <v>75686</v>
      </c>
      <c r="CP475" s="20">
        <v>15479</v>
      </c>
      <c r="CQ475" s="20">
        <v>872</v>
      </c>
      <c r="CR475" s="21">
        <f t="shared" si="5224"/>
        <v>16351</v>
      </c>
    </row>
    <row r="476" spans="1:96" x14ac:dyDescent="0.35">
      <c r="A476" s="14">
        <f t="shared" si="2761"/>
        <v>44382</v>
      </c>
      <c r="B476" s="9">
        <f t="shared" ref="B476" si="7257">BQ476</f>
        <v>1799409</v>
      </c>
      <c r="C476">
        <f t="shared" ref="C476" si="7258">BT476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7259">-(J476-J475)+L476</f>
        <v>6</v>
      </c>
      <c r="N476" s="7">
        <f t="shared" ref="N476" si="7260">B476-C476</f>
        <v>1425211</v>
      </c>
      <c r="O476" s="4">
        <f t="shared" ref="O476" si="7261">C476/B476</f>
        <v>0.20795605668305539</v>
      </c>
      <c r="R476">
        <f t="shared" ref="R476" si="7262">C476-C475</f>
        <v>23</v>
      </c>
      <c r="S476">
        <f t="shared" ref="S476" si="7263">N476-N475</f>
        <v>299</v>
      </c>
      <c r="T476" s="8">
        <f t="shared" ref="T476" si="7264">R476/V476</f>
        <v>7.1428571428571425E-2</v>
      </c>
      <c r="U476" s="8">
        <f t="shared" ref="U476" si="7265">SUM(R470:R476)/SUM(V470:V476)</f>
        <v>9.287188442609938E-2</v>
      </c>
      <c r="V476">
        <f t="shared" ref="V476" si="7266">B476-B475</f>
        <v>322</v>
      </c>
      <c r="W476">
        <f t="shared" ref="W476" si="7267">C476-D476-E476</f>
        <v>1725</v>
      </c>
      <c r="X476" s="3">
        <f t="shared" ref="X476" si="7268">F476/W476</f>
        <v>4.5217391304347827E-2</v>
      </c>
      <c r="Y476">
        <f t="shared" ref="Y476" si="726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7270">Z476-AC476-AF476</f>
        <v>20</v>
      </c>
      <c r="AJ476">
        <f t="shared" ref="AJ476" si="7271">AA476-AD476-AG476</f>
        <v>13</v>
      </c>
      <c r="AK476">
        <f t="shared" ref="AK476" si="7272">AB476-AE476-AH476</f>
        <v>348</v>
      </c>
      <c r="AS476">
        <f t="shared" ref="AS476" si="7273">BM476-BM475</f>
        <v>1087</v>
      </c>
      <c r="AT476">
        <f t="shared" ref="AT476" si="7274">BN476-BN475</f>
        <v>7</v>
      </c>
      <c r="AU476">
        <f t="shared" ref="AU476" si="7275">AT476/AS476</f>
        <v>6.439742410303588E-3</v>
      </c>
      <c r="AV476">
        <f t="shared" ref="AV476" si="7276">BU476-BU475</f>
        <v>6</v>
      </c>
      <c r="AW476">
        <f t="shared" ref="AW476" si="7277">BV476-BV475</f>
        <v>0</v>
      </c>
      <c r="AX476">
        <f t="shared" ref="AX476" si="7278">CK476-CK475</f>
        <v>31549</v>
      </c>
      <c r="AY476">
        <f t="shared" ref="AY476" si="7279">CL476-CL475</f>
        <v>1</v>
      </c>
      <c r="AZ476">
        <f t="shared" ref="AZ476" si="7280">CC476-CC475</f>
        <v>2</v>
      </c>
      <c r="BA476">
        <f t="shared" ref="BA476" si="7281">CD476-CD475</f>
        <v>4</v>
      </c>
      <c r="BB476">
        <f t="shared" ref="BB476" si="7282">AW476/AV476</f>
        <v>0</v>
      </c>
      <c r="BC476">
        <f t="shared" ref="BC476" si="7283">AY476/AX476</f>
        <v>3.1696725728232273E-5</v>
      </c>
      <c r="BD476">
        <f t="shared" ref="BD476" si="7284">BA476/AZ476</f>
        <v>2</v>
      </c>
      <c r="BE476">
        <f t="shared" ref="BE476" si="7285">SUM(AT470:AT476)/SUM(AS470:AS476)</f>
        <v>2.3422321364323234E-2</v>
      </c>
      <c r="BF476">
        <f t="shared" ref="BF476" si="7286">SUM(AT463:AT476)/SUM(AS463:AS476)</f>
        <v>2.2373990680468112E-2</v>
      </c>
      <c r="BG476">
        <f t="shared" ref="BG476" si="7287">SUM(AW470:AW476)/SUM(AV470:AV476)</f>
        <v>9.2764378478664197E-3</v>
      </c>
      <c r="BH476">
        <f t="shared" ref="BH476" si="7288">SUM(AY470:AY476)/SUM(AX470:AX476)</f>
        <v>2.9728836971862705E-3</v>
      </c>
      <c r="BI476">
        <f t="shared" ref="BI476" si="7289">SUM(BA470:BA476)/SUM(AZ470:AZ476)</f>
        <v>3.7267080745341616E-2</v>
      </c>
      <c r="BM476" s="20">
        <v>5207478</v>
      </c>
      <c r="BN476" s="20">
        <v>405097</v>
      </c>
      <c r="BO476" s="20">
        <v>1498721</v>
      </c>
      <c r="BP476" s="20">
        <v>300688</v>
      </c>
      <c r="BQ476" s="21">
        <f t="shared" si="2990"/>
        <v>1799409</v>
      </c>
      <c r="BR476" s="20">
        <v>308580</v>
      </c>
      <c r="BS476" s="20">
        <v>65618</v>
      </c>
      <c r="BT476" s="21">
        <f t="shared" si="2991"/>
        <v>374198</v>
      </c>
      <c r="BU476" s="20">
        <v>43313</v>
      </c>
      <c r="BV476" s="20">
        <v>3035</v>
      </c>
      <c r="BW476" s="20">
        <v>9646</v>
      </c>
      <c r="BX476" s="20">
        <v>3523</v>
      </c>
      <c r="BY476" s="21">
        <f t="shared" si="2992"/>
        <v>13169</v>
      </c>
      <c r="BZ476" s="20">
        <v>2233</v>
      </c>
      <c r="CA476" s="20">
        <v>663</v>
      </c>
      <c r="CB476" s="21">
        <f t="shared" si="2993"/>
        <v>2896</v>
      </c>
      <c r="CC476" s="20">
        <v>31496</v>
      </c>
      <c r="CD476" s="20">
        <v>1765</v>
      </c>
      <c r="CE476" s="20">
        <v>5653</v>
      </c>
      <c r="CF476" s="20">
        <v>1910</v>
      </c>
      <c r="CG476" s="21">
        <f t="shared" si="2994"/>
        <v>7563</v>
      </c>
      <c r="CH476" s="20">
        <v>1205</v>
      </c>
      <c r="CI476" s="20">
        <v>467</v>
      </c>
      <c r="CJ476" s="21">
        <f t="shared" si="2995"/>
        <v>1672</v>
      </c>
      <c r="CK476" s="20">
        <v>263752</v>
      </c>
      <c r="CL476" s="20">
        <v>17879</v>
      </c>
      <c r="CM476" s="20">
        <v>70144</v>
      </c>
      <c r="CN476" s="20">
        <v>5563</v>
      </c>
      <c r="CO476" s="21">
        <f t="shared" si="5223"/>
        <v>75707</v>
      </c>
      <c r="CP476" s="20">
        <v>15480</v>
      </c>
      <c r="CQ476" s="20">
        <v>872</v>
      </c>
      <c r="CR476" s="21">
        <f t="shared" si="5224"/>
        <v>16352</v>
      </c>
    </row>
    <row r="477" spans="1:96" x14ac:dyDescent="0.35">
      <c r="A477" s="14">
        <f t="shared" si="2761"/>
        <v>44383</v>
      </c>
      <c r="B477" s="9">
        <f t="shared" ref="B477" si="7290">BQ477</f>
        <v>1799958</v>
      </c>
      <c r="C477">
        <f t="shared" ref="C477" si="7291">BT477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7292">-(J477-J476)+L477</f>
        <v>3</v>
      </c>
      <c r="N477" s="7">
        <f t="shared" ref="N477" si="7293">B477-C477</f>
        <v>1425705</v>
      </c>
      <c r="O477" s="4">
        <f t="shared" ref="O477" si="7294">C477/B477</f>
        <v>0.20792318487431374</v>
      </c>
      <c r="R477">
        <f t="shared" ref="R477" si="7295">C477-C476</f>
        <v>55</v>
      </c>
      <c r="S477">
        <f t="shared" ref="S477" si="7296">N477-N476</f>
        <v>494</v>
      </c>
      <c r="T477" s="8">
        <f t="shared" ref="T477:T478" si="7297">R477/V477</f>
        <v>0.10018214936247723</v>
      </c>
      <c r="U477" s="8">
        <f t="shared" ref="U477" si="7298">SUM(R471:R477)/SUM(V471:V477)</f>
        <v>9.5462478184991276E-2</v>
      </c>
      <c r="V477">
        <f t="shared" ref="V477" si="7299">B477-B476</f>
        <v>549</v>
      </c>
      <c r="W477">
        <f t="shared" ref="W477" si="7300">C477-D477-E477</f>
        <v>1618</v>
      </c>
      <c r="X477" s="3">
        <f t="shared" ref="X477:X478" si="7301">F477/W477</f>
        <v>4.6971569839307788E-2</v>
      </c>
      <c r="Y477">
        <f t="shared" ref="Y477" si="7302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7303">Z477-AC477-AF477</f>
        <v>20</v>
      </c>
      <c r="AJ477">
        <f t="shared" ref="AJ477" si="7304">AA477-AD477-AG477</f>
        <v>15</v>
      </c>
      <c r="AK477">
        <f t="shared" ref="AK477" si="7305">AB477-AE477-AH477</f>
        <v>336</v>
      </c>
      <c r="AS477">
        <f t="shared" ref="AS477" si="7306">BM477-BM476</f>
        <v>2081</v>
      </c>
      <c r="AT477">
        <f t="shared" ref="AT477" si="7307">BN477-BN476</f>
        <v>62</v>
      </c>
      <c r="AU477">
        <f t="shared" ref="AU477" si="7308">AT477/AS477</f>
        <v>2.9793368572801536E-2</v>
      </c>
      <c r="AV477">
        <f t="shared" ref="AV477" si="7309">BU477-BU476</f>
        <v>9</v>
      </c>
      <c r="AW477">
        <f t="shared" ref="AW477" si="7310">BV477-BV476</f>
        <v>-3</v>
      </c>
      <c r="AX477">
        <f t="shared" ref="AX477" si="7311">CK477-CK476</f>
        <v>-31366</v>
      </c>
      <c r="AY477">
        <f t="shared" ref="AY477" si="7312">CL477-CL476</f>
        <v>8</v>
      </c>
      <c r="AZ477">
        <f t="shared" ref="AZ477" si="7313">CC477-CC476</f>
        <v>9</v>
      </c>
      <c r="BA477">
        <f t="shared" ref="BA477" si="7314">CD477-CD476</f>
        <v>1</v>
      </c>
      <c r="BB477">
        <f t="shared" ref="BB477" si="7315">AW477/AV477</f>
        <v>-0.33333333333333331</v>
      </c>
      <c r="BC477">
        <f t="shared" ref="BC477" si="7316">AY477/AX477</f>
        <v>-2.5505324236434353E-4</v>
      </c>
      <c r="BD477">
        <f t="shared" ref="BD477" si="7317">BA477/AZ477</f>
        <v>0.1111111111111111</v>
      </c>
      <c r="BE477">
        <f t="shared" ref="BE477" si="7318">SUM(AT471:AT477)/SUM(AS471:AS477)</f>
        <v>2.4966453868987111E-2</v>
      </c>
      <c r="BF477">
        <f t="shared" ref="BF477" si="7319">SUM(AT464:AT477)/SUM(AS464:AS477)</f>
        <v>2.2800649362493843E-2</v>
      </c>
      <c r="BG477">
        <f t="shared" ref="BG477" si="7320">SUM(AW471:AW477)/SUM(AV471:AV477)</f>
        <v>2.304147465437788E-3</v>
      </c>
      <c r="BH477">
        <f t="shared" ref="BH477" si="7321">SUM(AY471:AY477)/SUM(AX471:AX477)</f>
        <v>5.0640279394644938E-2</v>
      </c>
      <c r="BI477">
        <f t="shared" ref="BI477" si="7322">SUM(BA471:BA477)/SUM(AZ471:AZ477)</f>
        <v>4.0268456375838924E-2</v>
      </c>
      <c r="BM477" s="20">
        <v>5209559</v>
      </c>
      <c r="BN477" s="20">
        <v>405159</v>
      </c>
      <c r="BO477" s="20">
        <v>1499251</v>
      </c>
      <c r="BP477" s="20">
        <v>300707</v>
      </c>
      <c r="BQ477" s="21">
        <f t="shared" si="2990"/>
        <v>1799958</v>
      </c>
      <c r="BR477" s="20">
        <v>308621</v>
      </c>
      <c r="BS477" s="20">
        <v>65632</v>
      </c>
      <c r="BT477" s="21">
        <f t="shared" si="2991"/>
        <v>374253</v>
      </c>
      <c r="BU477" s="20">
        <v>43322</v>
      </c>
      <c r="BV477" s="20">
        <v>3032</v>
      </c>
      <c r="BW477" s="20">
        <v>9649</v>
      </c>
      <c r="BX477" s="20">
        <v>3523</v>
      </c>
      <c r="BY477" s="21">
        <f t="shared" si="2992"/>
        <v>13172</v>
      </c>
      <c r="BZ477" s="20">
        <v>2233</v>
      </c>
      <c r="CA477" s="20">
        <v>663</v>
      </c>
      <c r="CB477" s="21">
        <f t="shared" si="2993"/>
        <v>2896</v>
      </c>
      <c r="CC477" s="20">
        <v>31505</v>
      </c>
      <c r="CD477" s="20">
        <v>1766</v>
      </c>
      <c r="CE477" s="20">
        <v>5654</v>
      </c>
      <c r="CF477" s="20">
        <v>1910</v>
      </c>
      <c r="CG477" s="21">
        <f t="shared" si="2994"/>
        <v>7564</v>
      </c>
      <c r="CH477" s="20">
        <v>1205</v>
      </c>
      <c r="CI477" s="20">
        <v>467</v>
      </c>
      <c r="CJ477" s="21">
        <f t="shared" si="2995"/>
        <v>1672</v>
      </c>
      <c r="CK477" s="20">
        <v>232386</v>
      </c>
      <c r="CL477" s="20">
        <v>17887</v>
      </c>
      <c r="CM477" s="20">
        <v>70172</v>
      </c>
      <c r="CN477" s="20">
        <v>5565</v>
      </c>
      <c r="CO477" s="21">
        <f t="shared" si="5223"/>
        <v>75737</v>
      </c>
      <c r="CP477" s="20">
        <v>15491</v>
      </c>
      <c r="CQ477" s="20">
        <v>872</v>
      </c>
      <c r="CR477" s="21">
        <f t="shared" si="5224"/>
        <v>16363</v>
      </c>
    </row>
    <row r="478" spans="1:96" x14ac:dyDescent="0.35">
      <c r="A478" s="14">
        <f t="shared" si="2761"/>
        <v>44384</v>
      </c>
      <c r="B478" s="9">
        <f t="shared" ref="B478" si="7323">BQ478</f>
        <v>1800984</v>
      </c>
      <c r="C478">
        <f t="shared" ref="C478" si="7324">BT478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7325">-(J478-J477)+L478</f>
        <v>3</v>
      </c>
      <c r="N478" s="7">
        <f t="shared" ref="N478" si="7326">B478-C478</f>
        <v>1426664</v>
      </c>
      <c r="O478" s="4">
        <f t="shared" ref="O478" si="7327">C478/B478</f>
        <v>0.20784193529759287</v>
      </c>
      <c r="R478">
        <f>C478-MAX(C$2:C477)</f>
        <v>67</v>
      </c>
      <c r="S478">
        <f>N478-MAX(N$2:N477)</f>
        <v>959</v>
      </c>
      <c r="T478" s="8">
        <f t="shared" si="7297"/>
        <v>6.5302144249512667E-2</v>
      </c>
      <c r="U478" s="8">
        <f t="shared" ref="U478" si="7328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7301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7329">Z478-AC478-AF478</f>
        <v>20</v>
      </c>
      <c r="AJ478">
        <f t="shared" ref="AJ478" si="7330">AA478-AD478-AG478</f>
        <v>15</v>
      </c>
      <c r="AK478">
        <f t="shared" ref="AK478" si="7331">AB478-AE478-AH478</f>
        <v>347</v>
      </c>
      <c r="AS478">
        <f t="shared" ref="AS478" si="7332">BM478-BM477</f>
        <v>4439</v>
      </c>
      <c r="AT478">
        <f t="shared" ref="AT478" si="7333">BN478-BN477</f>
        <v>102</v>
      </c>
      <c r="AU478">
        <f t="shared" ref="AU478" si="7334">AT478/AS478</f>
        <v>2.297814823158369E-2</v>
      </c>
      <c r="AV478">
        <f t="shared" ref="AV478" si="7335">BU478-BU477</f>
        <v>64</v>
      </c>
      <c r="AW478">
        <f t="shared" ref="AW478" si="7336">BV478-BV477</f>
        <v>3</v>
      </c>
      <c r="AX478">
        <f t="shared" ref="AX478" si="7337">CK478-CK477</f>
        <v>458</v>
      </c>
      <c r="AY478">
        <f t="shared" ref="AY478" si="7338">CL478-CL477</f>
        <v>23</v>
      </c>
      <c r="AZ478">
        <f t="shared" ref="AZ478" si="7339">CC478-CC477</f>
        <v>38</v>
      </c>
      <c r="BA478">
        <f t="shared" ref="BA478" si="7340">CD478-CD477</f>
        <v>1</v>
      </c>
      <c r="BB478">
        <f t="shared" ref="BB478" si="7341">AW478/AV478</f>
        <v>4.6875E-2</v>
      </c>
      <c r="BC478">
        <f t="shared" ref="BC478" si="7342">AY478/AX478</f>
        <v>5.0218340611353711E-2</v>
      </c>
      <c r="BD478">
        <f t="shared" ref="BD478" si="7343">BA478/AZ478</f>
        <v>2.6315789473684209E-2</v>
      </c>
      <c r="BE478">
        <f t="shared" ref="BE478" si="7344">SUM(AT472:AT478)/SUM(AS472:AS478)</f>
        <v>2.3181989056430392E-2</v>
      </c>
      <c r="BF478">
        <f t="shared" ref="BF478" si="7345">SUM(AT465:AT478)/SUM(AS465:AS478)</f>
        <v>2.2414182475158084E-2</v>
      </c>
      <c r="BG478">
        <f t="shared" ref="BG478" si="7346">SUM(AW472:AW478)/SUM(AV472:AV478)</f>
        <v>1.6853932584269662E-2</v>
      </c>
      <c r="BH478">
        <f t="shared" ref="BH478" si="7347">SUM(AY472:AY478)/SUM(AX472:AX478)</f>
        <v>5.2836484983314794E-2</v>
      </c>
      <c r="BI478">
        <f t="shared" ref="BI478" si="7348">SUM(BA472:BA478)/SUM(AZ472:AZ478)</f>
        <v>6.3829787234042548E-2</v>
      </c>
      <c r="BM478" s="20">
        <v>5213998</v>
      </c>
      <c r="BN478" s="20">
        <v>405261</v>
      </c>
      <c r="BO478" s="20">
        <v>1500083</v>
      </c>
      <c r="BP478" s="20">
        <v>300901</v>
      </c>
      <c r="BQ478" s="21">
        <f t="shared" si="2990"/>
        <v>1800984</v>
      </c>
      <c r="BR478" s="20">
        <v>308676</v>
      </c>
      <c r="BS478" s="20">
        <v>65644</v>
      </c>
      <c r="BT478" s="21">
        <f t="shared" si="2991"/>
        <v>374320</v>
      </c>
      <c r="BU478" s="20">
        <v>43386</v>
      </c>
      <c r="BV478" s="20">
        <v>3035</v>
      </c>
      <c r="BW478" s="20">
        <v>9656</v>
      </c>
      <c r="BX478" s="20">
        <v>3525</v>
      </c>
      <c r="BY478" s="21">
        <f t="shared" si="2992"/>
        <v>13181</v>
      </c>
      <c r="BZ478" s="20">
        <v>2233</v>
      </c>
      <c r="CA478" s="20">
        <v>663</v>
      </c>
      <c r="CB478" s="21">
        <f t="shared" si="2993"/>
        <v>2896</v>
      </c>
      <c r="CC478" s="20">
        <v>31543</v>
      </c>
      <c r="CD478" s="20">
        <v>1767</v>
      </c>
      <c r="CE478" s="20">
        <v>5657</v>
      </c>
      <c r="CF478" s="20">
        <v>1913</v>
      </c>
      <c r="CG478" s="21">
        <f t="shared" si="2994"/>
        <v>7570</v>
      </c>
      <c r="CH478" s="20">
        <v>1206</v>
      </c>
      <c r="CI478" s="20">
        <v>467</v>
      </c>
      <c r="CJ478" s="21">
        <f t="shared" si="2995"/>
        <v>1673</v>
      </c>
      <c r="CK478" s="20">
        <v>232844</v>
      </c>
      <c r="CL478" s="20">
        <v>17910</v>
      </c>
      <c r="CM478" s="20">
        <v>70239</v>
      </c>
      <c r="CN478" s="20">
        <v>5565</v>
      </c>
      <c r="CO478" s="21">
        <f t="shared" si="5223"/>
        <v>75804</v>
      </c>
      <c r="CP478" s="20">
        <v>15509</v>
      </c>
      <c r="CQ478" s="20">
        <v>873</v>
      </c>
      <c r="CR478" s="21">
        <f t="shared" si="5224"/>
        <v>16382</v>
      </c>
    </row>
    <row r="479" spans="1:96" x14ac:dyDescent="0.35">
      <c r="A479" s="14">
        <f t="shared" si="2761"/>
        <v>44385</v>
      </c>
      <c r="B479" s="9">
        <f t="shared" ref="B479" si="7349">BQ479</f>
        <v>1801504</v>
      </c>
      <c r="C479">
        <f t="shared" ref="C479" si="7350">BT479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7351">-(J479-J478)+L479</f>
        <v>2</v>
      </c>
      <c r="N479" s="7">
        <f t="shared" ref="N479" si="7352">B479-C479</f>
        <v>1427123</v>
      </c>
      <c r="O479" s="4">
        <f t="shared" ref="O479" si="7353">C479/B479</f>
        <v>0.2078158027958861</v>
      </c>
      <c r="R479">
        <f>C479-MAX(C$2:C478)</f>
        <v>61</v>
      </c>
      <c r="S479">
        <f>N479-MAX(N$2:N478)</f>
        <v>459</v>
      </c>
      <c r="T479" s="8">
        <f t="shared" ref="T479" si="7354">R479/V479</f>
        <v>0.11730769230769231</v>
      </c>
      <c r="U479" s="8">
        <f t="shared" ref="U479" si="7355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7356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7357">Z479-AC479-AF479</f>
        <v>10</v>
      </c>
      <c r="AJ479">
        <f t="shared" ref="AJ479" si="7358">AA479-AD479-AG479</f>
        <v>17</v>
      </c>
      <c r="AK479">
        <f t="shared" ref="AK479" si="7359">AB479-AE479-AH479</f>
        <v>317</v>
      </c>
      <c r="AS479">
        <f t="shared" ref="AS479" si="7360">BM479-BM478</f>
        <v>2311</v>
      </c>
      <c r="AT479">
        <f t="shared" ref="AT479" si="7361">BN479-BN478</f>
        <v>42</v>
      </c>
      <c r="AU479">
        <f t="shared" ref="AU479" si="7362">AT479/AS479</f>
        <v>1.8173950670705322E-2</v>
      </c>
      <c r="AV479">
        <f t="shared" ref="AV479" si="7363">BU479-BU478</f>
        <v>18</v>
      </c>
      <c r="AW479">
        <f t="shared" ref="AW479" si="7364">BV479-BV478</f>
        <v>-1</v>
      </c>
      <c r="AX479">
        <f t="shared" ref="AX479" si="7365">CK479-CK478</f>
        <v>92</v>
      </c>
      <c r="AY479">
        <f t="shared" ref="AY479" si="7366">CL479-CL478</f>
        <v>3</v>
      </c>
      <c r="AZ479">
        <f t="shared" ref="AZ479" si="7367">CC479-CC478</f>
        <v>6</v>
      </c>
      <c r="BA479">
        <f t="shared" ref="BA479" si="7368">CD479-CD478</f>
        <v>0</v>
      </c>
      <c r="BB479">
        <f t="shared" ref="BB479" si="7369">AW479/AV479</f>
        <v>-5.5555555555555552E-2</v>
      </c>
      <c r="BC479">
        <f t="shared" ref="BC479" si="7370">AY479/AX479</f>
        <v>3.2608695652173912E-2</v>
      </c>
      <c r="BD479">
        <f t="shared" ref="BD479" si="7371">BA479/AZ479</f>
        <v>0</v>
      </c>
      <c r="BE479">
        <f t="shared" ref="BE479" si="7372">SUM(AT473:AT479)/SUM(AS473:AS479)</f>
        <v>2.4349881796690308E-2</v>
      </c>
      <c r="BF479">
        <f t="shared" ref="BF479" si="7373">SUM(AT466:AT479)/SUM(AS466:AS479)</f>
        <v>2.3213860915074141E-2</v>
      </c>
      <c r="BG479">
        <f t="shared" ref="BG479" si="7374">SUM(AW473:AW479)/SUM(AV473:AV479)</f>
        <v>-4.3103448275862068E-3</v>
      </c>
      <c r="BH479">
        <f t="shared" ref="BH479" si="7375">SUM(AY473:AY479)/SUM(AX473:AX479)</f>
        <v>5.1956382296343813E-2</v>
      </c>
      <c r="BI479">
        <f t="shared" ref="BI479" si="7376">SUM(BA473:BA479)/SUM(AZ473:AZ479)</f>
        <v>4.5045045045045043E-2</v>
      </c>
      <c r="BM479" s="20">
        <v>5216309</v>
      </c>
      <c r="BN479" s="20">
        <v>405303</v>
      </c>
      <c r="BO479" s="20">
        <v>1500404</v>
      </c>
      <c r="BP479" s="20">
        <v>301100</v>
      </c>
      <c r="BQ479" s="21">
        <f t="shared" si="2990"/>
        <v>1801504</v>
      </c>
      <c r="BR479" s="20">
        <v>308704</v>
      </c>
      <c r="BS479" s="20">
        <v>65677</v>
      </c>
      <c r="BT479" s="21">
        <f t="shared" si="2991"/>
        <v>374381</v>
      </c>
      <c r="BU479" s="20">
        <v>43404</v>
      </c>
      <c r="BV479" s="20">
        <v>3034</v>
      </c>
      <c r="BW479" s="20">
        <v>9665</v>
      </c>
      <c r="BX479" s="20">
        <v>3531</v>
      </c>
      <c r="BY479" s="21">
        <f t="shared" si="2992"/>
        <v>13196</v>
      </c>
      <c r="BZ479" s="20">
        <v>2243</v>
      </c>
      <c r="CA479" s="20">
        <v>665</v>
      </c>
      <c r="CB479" s="21">
        <f t="shared" si="2993"/>
        <v>2908</v>
      </c>
      <c r="CC479" s="20">
        <v>31549</v>
      </c>
      <c r="CD479" s="20">
        <v>1767</v>
      </c>
      <c r="CE479" s="20">
        <v>5654</v>
      </c>
      <c r="CF479" s="20">
        <v>1915</v>
      </c>
      <c r="CG479" s="21">
        <f t="shared" si="2994"/>
        <v>7569</v>
      </c>
      <c r="CH479" s="20">
        <v>1202</v>
      </c>
      <c r="CI479" s="20">
        <v>468</v>
      </c>
      <c r="CJ479" s="21">
        <f t="shared" si="2995"/>
        <v>1670</v>
      </c>
      <c r="CK479" s="20">
        <v>232936</v>
      </c>
      <c r="CL479" s="20">
        <v>17913</v>
      </c>
      <c r="CM479" s="20">
        <v>70290</v>
      </c>
      <c r="CN479" s="20">
        <v>5568</v>
      </c>
      <c r="CO479" s="21">
        <f t="shared" si="5223"/>
        <v>75858</v>
      </c>
      <c r="CP479" s="20">
        <v>15545</v>
      </c>
      <c r="CQ479" s="20">
        <v>877</v>
      </c>
      <c r="CR479" s="21">
        <f t="shared" si="5224"/>
        <v>16422</v>
      </c>
    </row>
    <row r="480" spans="1:96" x14ac:dyDescent="0.35">
      <c r="A480" s="14">
        <f t="shared" si="2761"/>
        <v>44386</v>
      </c>
      <c r="B480" s="9"/>
      <c r="E480" s="9"/>
      <c r="F480" s="9"/>
      <c r="N480" s="7"/>
      <c r="O480" s="4"/>
      <c r="T480" s="8"/>
      <c r="U480" s="8"/>
      <c r="X480" s="3"/>
      <c r="AC480">
        <v>2824</v>
      </c>
      <c r="AD480">
        <v>1621</v>
      </c>
      <c r="AE480" t="s">
        <v>19</v>
      </c>
      <c r="AF480">
        <v>62</v>
      </c>
      <c r="AG480">
        <v>35</v>
      </c>
      <c r="AH480">
        <v>316</v>
      </c>
      <c r="BM480" s="20"/>
      <c r="BN480" s="20"/>
      <c r="BO480" s="20"/>
      <c r="BP480" s="20"/>
      <c r="BR480" s="20"/>
      <c r="BS480" s="20"/>
      <c r="BU480" s="20"/>
      <c r="BV480" s="20"/>
      <c r="BW480" s="20"/>
      <c r="BX480" s="20"/>
      <c r="BZ480" s="20"/>
      <c r="CA480" s="20"/>
      <c r="CC480" s="20"/>
      <c r="CD480" s="20"/>
      <c r="CE480" s="20"/>
      <c r="CF480" s="20"/>
      <c r="CH480" s="20"/>
      <c r="CI480" s="20"/>
      <c r="CK480" s="20"/>
      <c r="CL480" s="20"/>
      <c r="CM480" s="20"/>
      <c r="CN480" s="20"/>
      <c r="CP480" s="20"/>
      <c r="CQ480" s="20"/>
    </row>
    <row r="481" spans="1:96" x14ac:dyDescent="0.35">
      <c r="A481" s="14">
        <f t="shared" si="2761"/>
        <v>44387</v>
      </c>
      <c r="B481" s="9">
        <f t="shared" ref="B481" si="7377">BQ481</f>
        <v>1803507</v>
      </c>
      <c r="C481">
        <f t="shared" ref="C481" si="7378">BT481</f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ref="N481:N488" si="7379">B481-C481</f>
        <v>1428880</v>
      </c>
      <c r="O481" s="4">
        <f t="shared" ref="O481" si="7380">C481/B481</f>
        <v>0.20772140058230992</v>
      </c>
      <c r="R481">
        <f>C481-MAX(C$2:C480)</f>
        <v>246</v>
      </c>
      <c r="S481">
        <f>N481-MAX(N$2:N480)</f>
        <v>1757</v>
      </c>
      <c r="T481" s="8">
        <f t="shared" ref="T481" si="7381">R481/V481</f>
        <v>0.12281577633549676</v>
      </c>
      <c r="U481" s="8">
        <f t="shared" ref="U481" si="7382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7383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7384">Z481-AC481-AF481</f>
        <v>24</v>
      </c>
      <c r="AJ481">
        <f t="shared" ref="AJ481:AJ488" si="7385">AA481-AD481-AG481</f>
        <v>14</v>
      </c>
      <c r="AK481">
        <f t="shared" ref="AK481:AK488" si="7386">AB481-AE481-AH481</f>
        <v>368</v>
      </c>
      <c r="AS481">
        <f>BM481-MAX(BM$1:BM480)</f>
        <v>8825</v>
      </c>
      <c r="AT481">
        <f>BN481-MAX(BN$1:BN480)</f>
        <v>296</v>
      </c>
      <c r="AU481">
        <f t="shared" ref="AU481" si="7387">AT481/AS481</f>
        <v>3.3541076487252124E-2</v>
      </c>
      <c r="AV481">
        <f>BU481-MAX(BU$1:BU480)</f>
        <v>159</v>
      </c>
      <c r="AW481">
        <f>BV481-MAX(BV$1:BV480)</f>
        <v>13</v>
      </c>
      <c r="AX481">
        <f>CK481--MAX(CK$1:CK480)</f>
        <v>497512</v>
      </c>
      <c r="AY481">
        <f>CL481--MAX(CL$1:CL480)</f>
        <v>35915</v>
      </c>
      <c r="AZ481">
        <f>CC481-MAX(CC$2:CC480)</f>
        <v>58</v>
      </c>
      <c r="BA481">
        <f>CD481-MAX(CD$2:CD480)</f>
        <v>-7</v>
      </c>
      <c r="BB481">
        <f t="shared" ref="BB481" si="7388">AW481/AV481</f>
        <v>8.1761006289308172E-2</v>
      </c>
      <c r="BC481">
        <f t="shared" ref="BC481" si="7389">AY481/AX481</f>
        <v>7.2189213526507909E-2</v>
      </c>
      <c r="BD481">
        <f t="shared" ref="BD481" si="7390">BA481/AZ481</f>
        <v>-0.1206896551724138</v>
      </c>
      <c r="BE481">
        <f t="shared" ref="BE481" si="7391">SUM(AT475:AT481)/SUM(AS475:AS481)</f>
        <v>2.804005722460658E-2</v>
      </c>
      <c r="BF481">
        <f t="shared" ref="BF481" si="7392">SUM(AT468:AT481)/SUM(AS468:AS481)</f>
        <v>2.6338768962085982E-2</v>
      </c>
      <c r="BG481">
        <f t="shared" ref="BG481" si="7393">SUM(AW475:AW481)/SUM(AV475:AV481)</f>
        <v>5.3231939163498096E-2</v>
      </c>
      <c r="BH481">
        <f t="shared" ref="BH481" si="7394">SUM(AY475:AY481)/SUM(AX475:AX481)</f>
        <v>7.2153384635450638E-2</v>
      </c>
      <c r="BI481">
        <f t="shared" ref="BI481" si="7395">SUM(BA475:BA481)/SUM(AZ475:AZ481)</f>
        <v>-3.1746031746031744E-2</v>
      </c>
      <c r="BM481" s="20">
        <v>5225134</v>
      </c>
      <c r="BN481" s="20">
        <v>405599</v>
      </c>
      <c r="BO481" s="20">
        <v>1502024</v>
      </c>
      <c r="BP481" s="20">
        <v>301483</v>
      </c>
      <c r="BQ481" s="21">
        <f t="shared" si="2990"/>
        <v>1803507</v>
      </c>
      <c r="BR481" s="20">
        <v>308887</v>
      </c>
      <c r="BS481" s="20">
        <v>65740</v>
      </c>
      <c r="BT481" s="21">
        <f t="shared" ref="BT481" si="7396">SUM(BR481:BS481)</f>
        <v>374627</v>
      </c>
      <c r="BU481" s="20">
        <v>43563</v>
      </c>
      <c r="BV481" s="20">
        <v>3048</v>
      </c>
      <c r="BW481" s="20">
        <v>9671</v>
      </c>
      <c r="BX481" s="20">
        <v>3531</v>
      </c>
      <c r="BY481" s="21">
        <f t="shared" ref="BY481" si="7397">SUM(BW481:BX481)</f>
        <v>13202</v>
      </c>
      <c r="BZ481" s="20">
        <v>2244</v>
      </c>
      <c r="CA481" s="20">
        <v>666</v>
      </c>
      <c r="CB481" s="21">
        <f t="shared" ref="CB481" si="7398">SUM(BZ481:CA481)</f>
        <v>2910</v>
      </c>
      <c r="CC481" s="20">
        <v>31607</v>
      </c>
      <c r="CD481" s="20">
        <v>1760</v>
      </c>
      <c r="CE481" s="20">
        <v>5654</v>
      </c>
      <c r="CF481" s="20">
        <v>1920</v>
      </c>
      <c r="CG481" s="21">
        <f t="shared" ref="CG481" si="7399">SUM(CE481:CF481)</f>
        <v>7574</v>
      </c>
      <c r="CH481" s="20">
        <v>1202</v>
      </c>
      <c r="CI481" s="20">
        <v>468</v>
      </c>
      <c r="CJ481" s="21">
        <f t="shared" ref="CJ481" si="7400">SUM(CH481:CI481)</f>
        <v>1670</v>
      </c>
      <c r="CK481" s="20">
        <v>233760</v>
      </c>
      <c r="CL481" s="20">
        <v>18002</v>
      </c>
      <c r="CM481" s="20">
        <v>70367</v>
      </c>
      <c r="CN481" s="20">
        <v>5578</v>
      </c>
      <c r="CO481" s="21">
        <f t="shared" ref="CO481" si="7401">SUM(CM481:CN481)</f>
        <v>75945</v>
      </c>
      <c r="CP481" s="20">
        <v>15583</v>
      </c>
      <c r="CQ481" s="20">
        <v>876</v>
      </c>
      <c r="CR481" s="21">
        <f t="shared" ref="CR481" si="7402">SUM(CP481:CQ481)</f>
        <v>16459</v>
      </c>
    </row>
    <row r="482" spans="1:96" x14ac:dyDescent="0.35">
      <c r="A482" s="14">
        <f t="shared" si="2761"/>
        <v>44388</v>
      </c>
      <c r="B482" s="9"/>
      <c r="E482" s="9"/>
      <c r="F482" s="9">
        <v>79</v>
      </c>
      <c r="H482">
        <v>20</v>
      </c>
      <c r="I482">
        <v>19</v>
      </c>
      <c r="N482" s="7"/>
      <c r="O482" s="4"/>
      <c r="T482" s="8"/>
      <c r="U482" s="8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7384"/>
        <v>26</v>
      </c>
      <c r="AJ482">
        <f t="shared" si="7385"/>
        <v>13</v>
      </c>
      <c r="AK482">
        <f t="shared" si="7386"/>
        <v>372</v>
      </c>
      <c r="BM482" s="20"/>
      <c r="BN482" s="20"/>
      <c r="BO482" s="20"/>
      <c r="BP482" s="20"/>
      <c r="BR482" s="20"/>
      <c r="BS482" s="20"/>
      <c r="BU482" s="20"/>
      <c r="BV482" s="20"/>
      <c r="BW482" s="20"/>
      <c r="BX482" s="20"/>
      <c r="BZ482" s="20"/>
      <c r="CA482" s="20"/>
      <c r="CC482" s="20"/>
      <c r="CD482" s="20"/>
      <c r="CE482" s="20"/>
      <c r="CF482" s="20"/>
      <c r="CH482" s="20"/>
      <c r="CI482" s="20"/>
      <c r="CK482" s="20"/>
      <c r="CL482" s="20"/>
      <c r="CM482" s="20"/>
      <c r="CN482" s="20"/>
      <c r="CP482" s="20"/>
      <c r="CQ482" s="20"/>
    </row>
    <row r="483" spans="1:96" x14ac:dyDescent="0.35">
      <c r="A483" s="14">
        <f t="shared" si="2761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7379"/>
        <v>1428880</v>
      </c>
      <c r="O483" s="4"/>
      <c r="T483" s="8"/>
      <c r="U483" s="8"/>
      <c r="X483" s="3"/>
      <c r="Z483" t="s">
        <v>19</v>
      </c>
      <c r="AA483" t="s">
        <v>19</v>
      </c>
      <c r="AB483" t="s">
        <v>19</v>
      </c>
      <c r="AC483" t="s">
        <v>19</v>
      </c>
      <c r="AD483" t="s">
        <v>19</v>
      </c>
      <c r="AE483" t="s">
        <v>19</v>
      </c>
      <c r="AF483">
        <v>62</v>
      </c>
      <c r="AG483">
        <v>35</v>
      </c>
      <c r="AH483">
        <v>316</v>
      </c>
      <c r="BM483" s="20"/>
      <c r="BN483" s="20"/>
      <c r="BO483" s="20"/>
      <c r="BP483" s="20"/>
      <c r="BR483" s="20"/>
      <c r="BS483" s="20"/>
      <c r="BU483" s="20"/>
      <c r="BV483" s="20"/>
      <c r="BW483" s="20"/>
      <c r="BX483" s="20"/>
      <c r="BZ483" s="20"/>
      <c r="CA483" s="20"/>
      <c r="CC483" s="20"/>
      <c r="CD483" s="20"/>
      <c r="CE483" s="20"/>
      <c r="CF483" s="20"/>
      <c r="CH483" s="20"/>
      <c r="CI483" s="20"/>
      <c r="CK483" s="20"/>
      <c r="CL483" s="20"/>
      <c r="CM483" s="20"/>
      <c r="CN483" s="20"/>
      <c r="CP483" s="20"/>
      <c r="CQ483" s="20"/>
    </row>
    <row r="484" spans="1:96" x14ac:dyDescent="0.35">
      <c r="A484" s="14">
        <f t="shared" si="2761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7379"/>
        <v>1432146</v>
      </c>
      <c r="O484" s="4">
        <f t="shared" ref="O484:O488" si="7403">C484/B484</f>
        <v>0.20754284753062988</v>
      </c>
      <c r="R484">
        <f t="shared" ref="R484" si="7404">C484-C483</f>
        <v>449</v>
      </c>
      <c r="S484">
        <f t="shared" ref="S484" si="7405">N484-N483</f>
        <v>3266</v>
      </c>
      <c r="T484" s="8">
        <f t="shared" ref="T484:T489" si="7406">R484/V484</f>
        <v>0.12086137281292059</v>
      </c>
      <c r="U484" s="8">
        <f t="shared" ref="U484" si="7407">SUM(R478:R484)/SUM(V478:V484)</f>
        <v>0.11329845814977973</v>
      </c>
      <c r="V484">
        <f t="shared" ref="V484" si="7408">B484-B483</f>
        <v>3715</v>
      </c>
      <c r="W484">
        <f t="shared" ref="W484" si="7409">C484-D484-E484</f>
        <v>1875</v>
      </c>
      <c r="X484" s="3">
        <f t="shared" ref="X484:X489" si="7410">F484/W484</f>
        <v>4.1066666666666668E-2</v>
      </c>
      <c r="Y484">
        <f t="shared" ref="Y484" si="7411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7384"/>
        <v>25</v>
      </c>
      <c r="AJ484">
        <f t="shared" si="7385"/>
        <v>14</v>
      </c>
      <c r="AK484">
        <f t="shared" si="7386"/>
        <v>374</v>
      </c>
      <c r="BM484" s="20"/>
      <c r="BN484" s="20"/>
      <c r="BO484" s="20"/>
      <c r="BP484" s="20"/>
      <c r="BR484" s="20"/>
      <c r="BS484" s="20"/>
      <c r="BU484" s="20"/>
      <c r="BV484" s="20"/>
      <c r="BW484" s="20"/>
      <c r="BX484" s="20"/>
      <c r="BZ484" s="20"/>
      <c r="CA484" s="20"/>
      <c r="CC484" s="20"/>
      <c r="CD484" s="20"/>
      <c r="CE484" s="20"/>
      <c r="CF484" s="20"/>
      <c r="CH484" s="20"/>
      <c r="CI484" s="20"/>
      <c r="CK484" s="20"/>
      <c r="CL484" s="20"/>
      <c r="CM484" s="20"/>
      <c r="CN484" s="20"/>
      <c r="CP484" s="20"/>
      <c r="CQ484" s="20"/>
    </row>
    <row r="485" spans="1:96" x14ac:dyDescent="0.35">
      <c r="A485" s="14">
        <f t="shared" si="2761"/>
        <v>44391</v>
      </c>
      <c r="N485" s="7"/>
      <c r="O485" s="4"/>
      <c r="T485" s="8"/>
      <c r="U485" s="8"/>
      <c r="X485" s="3"/>
      <c r="Z485" t="s">
        <v>19</v>
      </c>
      <c r="AA485" t="s">
        <v>19</v>
      </c>
      <c r="AB485" t="s">
        <v>19</v>
      </c>
      <c r="AC485" t="s">
        <v>19</v>
      </c>
      <c r="AD485" t="s">
        <v>19</v>
      </c>
      <c r="AE485" t="s">
        <v>19</v>
      </c>
      <c r="AF485">
        <v>62</v>
      </c>
      <c r="AG485">
        <v>35</v>
      </c>
      <c r="AH485">
        <v>316</v>
      </c>
      <c r="BM485" s="20"/>
      <c r="BN485" s="20"/>
      <c r="BO485" s="20"/>
      <c r="BP485" s="20"/>
      <c r="BR485" s="20"/>
      <c r="BS485" s="20"/>
      <c r="BU485" s="20"/>
      <c r="BV485" s="20"/>
      <c r="BW485" s="20"/>
      <c r="BX485" s="20"/>
      <c r="BZ485" s="20"/>
      <c r="CA485" s="20"/>
      <c r="CC485" s="20"/>
      <c r="CD485" s="20"/>
      <c r="CE485" s="20"/>
      <c r="CF485" s="20"/>
      <c r="CH485" s="20"/>
      <c r="CI485" s="20"/>
      <c r="CK485" s="20"/>
      <c r="CL485" s="20"/>
      <c r="CM485" s="20"/>
      <c r="CN485" s="20"/>
      <c r="CP485" s="20"/>
      <c r="CQ485" s="20"/>
    </row>
    <row r="486" spans="1:96" x14ac:dyDescent="0.35">
      <c r="A486" s="14">
        <f t="shared" ref="A486:A493" si="7412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7379"/>
        <v>1434293</v>
      </c>
      <c r="O486" s="4">
        <f t="shared" si="7403"/>
        <v>0.20747090647580599</v>
      </c>
      <c r="R486">
        <f>C486-MAX(C$2:C485)</f>
        <v>398</v>
      </c>
      <c r="S486">
        <f>N486-MAX(N$2:N485)</f>
        <v>2147</v>
      </c>
      <c r="T486" s="8">
        <f t="shared" ref="T486" si="7413">R486/V486</f>
        <v>0.15638506876227898</v>
      </c>
      <c r="U486" s="8">
        <f t="shared" ref="U486" si="7414">SUM(R479:R486)/SUM(V479:V486)</f>
        <v>0.13139018558579074</v>
      </c>
      <c r="V486">
        <f>B486-MAX(B$2:B485)</f>
        <v>2545</v>
      </c>
      <c r="W486">
        <f t="shared" ref="W486:W492" si="7415">C486-D486-E486</f>
        <v>2135</v>
      </c>
      <c r="X486" s="3">
        <f t="shared" ref="X486" si="7416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7384"/>
        <v>28</v>
      </c>
      <c r="AJ486">
        <f t="shared" si="7385"/>
        <v>14</v>
      </c>
      <c r="AK486">
        <f t="shared" si="7386"/>
        <v>381</v>
      </c>
      <c r="BM486" s="20"/>
      <c r="BN486" s="20"/>
      <c r="BO486" s="20"/>
      <c r="BP486" s="20"/>
      <c r="BR486" s="20"/>
      <c r="BS486" s="20"/>
      <c r="BU486" s="20"/>
      <c r="BV486" s="20"/>
      <c r="BW486" s="20"/>
      <c r="BX486" s="20"/>
      <c r="BZ486" s="20"/>
      <c r="CA486" s="20"/>
      <c r="CC486" s="20"/>
      <c r="CD486" s="20"/>
      <c r="CE486" s="20"/>
      <c r="CF486" s="20"/>
      <c r="CH486" s="20"/>
      <c r="CI486" s="20"/>
      <c r="CK486" s="20"/>
      <c r="CL486" s="20"/>
      <c r="CM486" s="20"/>
      <c r="CN486" s="20"/>
      <c r="CP486" s="20"/>
      <c r="CQ486" s="20"/>
    </row>
    <row r="487" spans="1:96" x14ac:dyDescent="0.35">
      <c r="A487" s="14">
        <f t="shared" si="7412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7379"/>
        <v>1433193</v>
      </c>
      <c r="O487" s="4">
        <f t="shared" si="7403"/>
        <v>0.20751120698092476</v>
      </c>
      <c r="R487">
        <f>C487-MAX(C$2:C486)</f>
        <v>-196</v>
      </c>
      <c r="S487">
        <f>N487-MAX(N$2:N486)</f>
        <v>-1100</v>
      </c>
      <c r="T487" s="8">
        <f t="shared" si="7406"/>
        <v>0.15123456790123457</v>
      </c>
      <c r="U487" s="8">
        <f t="shared" ref="U487" si="7417">SUM(R480:R487)/SUM(V480:V487)</f>
        <v>0.12874982058274723</v>
      </c>
      <c r="V487">
        <f>B487-MAX(B$2:B486)</f>
        <v>-1296</v>
      </c>
      <c r="W487">
        <f t="shared" si="7415"/>
        <v>1993</v>
      </c>
      <c r="X487" s="3">
        <f t="shared" si="7410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7384"/>
        <v>27</v>
      </c>
      <c r="AJ487">
        <f t="shared" si="7385"/>
        <v>14</v>
      </c>
      <c r="AK487">
        <f t="shared" si="7386"/>
        <v>401</v>
      </c>
      <c r="BM487" s="20"/>
      <c r="BN487" s="20"/>
      <c r="BO487" s="20"/>
      <c r="BP487" s="20"/>
      <c r="BR487" s="20"/>
      <c r="BS487" s="20"/>
      <c r="BU487" s="20"/>
      <c r="BV487" s="20"/>
      <c r="BW487" s="20"/>
      <c r="BX487" s="20"/>
      <c r="BZ487" s="20"/>
      <c r="CA487" s="20"/>
      <c r="CC487" s="20"/>
      <c r="CD487" s="20"/>
      <c r="CE487" s="20"/>
      <c r="CF487" s="20"/>
      <c r="CH487" s="20"/>
      <c r="CI487" s="20"/>
      <c r="CK487" s="20"/>
      <c r="CL487" s="20"/>
      <c r="CM487" s="20"/>
      <c r="CN487" s="20"/>
      <c r="CP487" s="20"/>
      <c r="CQ487" s="20"/>
    </row>
    <row r="488" spans="1:96" x14ac:dyDescent="0.35">
      <c r="A488" s="14">
        <f t="shared" si="7412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7379"/>
        <v>1436196</v>
      </c>
      <c r="O488" s="4">
        <f t="shared" si="7403"/>
        <v>0.20742140829058719</v>
      </c>
      <c r="R488">
        <f>C488-MAX(C$2:C487)</f>
        <v>385</v>
      </c>
      <c r="S488">
        <f>N488-MAX(N$2:N487)</f>
        <v>1903</v>
      </c>
      <c r="T488" s="8">
        <f t="shared" si="7406"/>
        <v>0.16826923076923078</v>
      </c>
      <c r="U488" s="8">
        <f t="shared" ref="U488" si="7418">SUM(R481:R488)/SUM(V481:V488)</f>
        <v>0.13851971907077257</v>
      </c>
      <c r="V488">
        <f>B488-MAX(B$2:B487)</f>
        <v>2288</v>
      </c>
      <c r="W488">
        <f t="shared" si="7415"/>
        <v>2393</v>
      </c>
      <c r="X488" s="3">
        <f t="shared" si="7410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7384"/>
        <v>26</v>
      </c>
      <c r="AJ488">
        <f t="shared" si="7385"/>
        <v>15</v>
      </c>
      <c r="AK488">
        <f t="shared" si="7386"/>
        <v>410</v>
      </c>
      <c r="BM488" s="20"/>
      <c r="BN488" s="20"/>
      <c r="BO488" s="20"/>
      <c r="BP488" s="20"/>
      <c r="BR488" s="20"/>
      <c r="BS488" s="20"/>
      <c r="BU488" s="20"/>
      <c r="BV488" s="20"/>
      <c r="BW488" s="20"/>
      <c r="BX488" s="20"/>
      <c r="BZ488" s="20"/>
      <c r="CA488" s="20"/>
      <c r="CC488" s="20"/>
      <c r="CD488" s="20"/>
      <c r="CE488" s="20"/>
      <c r="CF488" s="20"/>
      <c r="CH488" s="20"/>
      <c r="CI488" s="20"/>
      <c r="CK488" s="20"/>
      <c r="CL488" s="20"/>
      <c r="CM488" s="20"/>
      <c r="CN488" s="20"/>
      <c r="CP488" s="20"/>
      <c r="CQ488" s="20"/>
    </row>
    <row r="489" spans="1:96" x14ac:dyDescent="0.35">
      <c r="A489" s="14">
        <f t="shared" si="7412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2" si="7419">B489-C489</f>
        <v>1436691</v>
      </c>
      <c r="O489" s="4">
        <f t="shared" ref="O489:O490" si="7420">C489/B489</f>
        <v>0.20740892758727411</v>
      </c>
      <c r="R489">
        <f>C489-MAX(C$2:C488)</f>
        <v>101</v>
      </c>
      <c r="S489">
        <f>N489-MAX(N$2:N488)</f>
        <v>495</v>
      </c>
      <c r="T489" s="8">
        <f t="shared" si="7406"/>
        <v>0.16946308724832215</v>
      </c>
      <c r="U489" s="8">
        <f t="shared" ref="U489" si="7421">SUM(R482:R489)/SUM(V482:V489)</f>
        <v>0.1448776758409786</v>
      </c>
      <c r="V489">
        <f>B489-MAX(B$2:B488)</f>
        <v>596</v>
      </c>
      <c r="W489">
        <f t="shared" si="7415"/>
        <v>2462</v>
      </c>
      <c r="X489" s="3">
        <f t="shared" si="7410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7422">Z489-AC489-AF489</f>
        <v>26</v>
      </c>
      <c r="AJ489">
        <f t="shared" ref="AJ489:AJ490" si="7423">AA489-AD489-AG489</f>
        <v>15</v>
      </c>
      <c r="AK489">
        <f t="shared" ref="AK489:AK490" si="7424">AB489-AE489-AH489</f>
        <v>412</v>
      </c>
      <c r="BM489" s="20"/>
      <c r="BN489" s="20"/>
      <c r="BO489" s="20"/>
      <c r="BP489" s="20"/>
      <c r="BR489" s="20"/>
      <c r="BS489" s="20"/>
      <c r="BU489" s="20"/>
      <c r="BV489" s="20"/>
      <c r="BW489" s="20"/>
      <c r="BX489" s="20"/>
      <c r="BZ489" s="20"/>
      <c r="CA489" s="20"/>
      <c r="CC489" s="20"/>
      <c r="CD489" s="20"/>
      <c r="CE489" s="20"/>
      <c r="CF489" s="20"/>
      <c r="CH489" s="20"/>
      <c r="CI489" s="20"/>
      <c r="CK489" s="20"/>
      <c r="CL489" s="20"/>
      <c r="CM489" s="20"/>
      <c r="CN489" s="20"/>
      <c r="CP489" s="20"/>
      <c r="CQ489" s="20"/>
    </row>
    <row r="490" spans="1:96" x14ac:dyDescent="0.35">
      <c r="A490" s="14">
        <f t="shared" si="7412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G490" t="s">
        <v>19</v>
      </c>
      <c r="H490">
        <v>23</v>
      </c>
      <c r="I490">
        <v>13</v>
      </c>
      <c r="N490" s="7">
        <f t="shared" si="7419"/>
        <v>1437259</v>
      </c>
      <c r="O490" s="4">
        <f t="shared" si="7420"/>
        <v>0.207405589623682</v>
      </c>
      <c r="R490">
        <f>C490-MAX(C$2:C489)</f>
        <v>141</v>
      </c>
      <c r="S490">
        <f>N490-MAX(N$2:N489)</f>
        <v>568</v>
      </c>
      <c r="T490" s="8">
        <f t="shared" ref="T490:T491" si="7425">R490/V490</f>
        <v>0.19887165021156558</v>
      </c>
      <c r="U490" s="8">
        <f t="shared" ref="U490" si="7426">SUM(R483:R490)/SUM(V483:V490)</f>
        <v>0.14935140820380974</v>
      </c>
      <c r="V490">
        <f>B490-MAX(B$2:B489)</f>
        <v>709</v>
      </c>
      <c r="W490">
        <f t="shared" si="7415"/>
        <v>2567</v>
      </c>
      <c r="X490" s="3">
        <f t="shared" ref="X490:X491" si="7427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7422"/>
        <v>26</v>
      </c>
      <c r="AJ490">
        <f t="shared" si="7423"/>
        <v>16</v>
      </c>
      <c r="AK490">
        <f t="shared" si="7424"/>
        <v>417</v>
      </c>
      <c r="BM490" s="20"/>
      <c r="BN490" s="20"/>
      <c r="BO490" s="20"/>
      <c r="BP490" s="20"/>
      <c r="BR490" s="20"/>
      <c r="BS490" s="20"/>
      <c r="BU490" s="20"/>
      <c r="BV490" s="20"/>
      <c r="BW490" s="20"/>
      <c r="BX490" s="20"/>
      <c r="BZ490" s="20"/>
      <c r="CA490" s="20"/>
      <c r="CC490" s="20"/>
      <c r="CD490" s="20"/>
      <c r="CE490" s="20"/>
      <c r="CF490" s="20"/>
      <c r="CH490" s="20"/>
      <c r="CI490" s="20"/>
      <c r="CK490" s="20"/>
      <c r="CL490" s="20"/>
      <c r="CM490" s="20"/>
      <c r="CN490" s="20"/>
      <c r="CP490" s="20"/>
      <c r="CQ490" s="20"/>
    </row>
    <row r="491" spans="1:96" x14ac:dyDescent="0.35">
      <c r="A491" s="14">
        <f t="shared" si="7412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si="7419"/>
        <v>1438433</v>
      </c>
      <c r="O491" s="4">
        <f t="shared" ref="O491:O492" si="7428">C491/B491</f>
        <v>0.20738016611352431</v>
      </c>
      <c r="R491">
        <f>C491-MAX(C$2:C490)</f>
        <v>249</v>
      </c>
      <c r="S491">
        <f>N491-MAX(N$2:N490)</f>
        <v>1174</v>
      </c>
      <c r="T491" s="8">
        <f t="shared" si="7425"/>
        <v>0.17498243148278286</v>
      </c>
      <c r="U491" s="8">
        <f t="shared" ref="U491" si="7429">SUM(R484:R491)/SUM(V484:V491)</f>
        <v>0.15300601202404809</v>
      </c>
      <c r="V491">
        <f>B491-MAX(B$2:B490)</f>
        <v>1423</v>
      </c>
      <c r="W491">
        <f t="shared" si="7415"/>
        <v>2710</v>
      </c>
      <c r="X491" s="3">
        <f t="shared" si="7427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7430">Z491-AC491-AF491</f>
        <v>27</v>
      </c>
      <c r="AJ491">
        <f t="shared" ref="AJ491:AJ492" si="7431">AA491-AD491-AG491</f>
        <v>17</v>
      </c>
      <c r="AK491">
        <f t="shared" ref="AK491:AK492" si="7432">AB491-AE491-AH491</f>
        <v>426</v>
      </c>
      <c r="CC491" s="20"/>
      <c r="CD491" s="20"/>
      <c r="CE491" s="20"/>
      <c r="CF491" s="20"/>
      <c r="CH491" s="20"/>
      <c r="CI491" s="20"/>
      <c r="CK491" s="20"/>
      <c r="CL491" s="20"/>
      <c r="CM491" s="20"/>
      <c r="CN491" s="20"/>
      <c r="CP491" s="20"/>
      <c r="CQ491" s="20"/>
    </row>
    <row r="492" spans="1:96" x14ac:dyDescent="0.35">
      <c r="A492" s="14">
        <f t="shared" si="7412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7419"/>
        <v>1439591</v>
      </c>
      <c r="O492" s="4">
        <f t="shared" si="7428"/>
        <v>0.2073893402119184</v>
      </c>
      <c r="R492">
        <f>C492-MAX(C$2:C491)</f>
        <v>324</v>
      </c>
      <c r="S492">
        <f>N492-MAX(N$2:N491)</f>
        <v>1158</v>
      </c>
      <c r="T492" s="8">
        <f t="shared" ref="T492" si="7433">R492/V492</f>
        <v>0.21862348178137653</v>
      </c>
      <c r="U492" s="8">
        <f t="shared" ref="U492" si="7434">SUM(R485:R492)/SUM(V485:V492)</f>
        <v>0.18097327997934684</v>
      </c>
      <c r="V492">
        <f>B492-MAX(B$2:B491)</f>
        <v>1482</v>
      </c>
      <c r="W492">
        <f t="shared" si="7415"/>
        <v>2958</v>
      </c>
      <c r="X492" s="3">
        <f t="shared" ref="X492" si="7435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7430"/>
        <v>29</v>
      </c>
      <c r="AJ492">
        <f t="shared" si="7431"/>
        <v>18</v>
      </c>
      <c r="AK492">
        <f t="shared" si="7432"/>
        <v>429</v>
      </c>
      <c r="CC492" s="20"/>
      <c r="CD492" s="20"/>
      <c r="CE492" s="20"/>
      <c r="CF492" s="20"/>
      <c r="CH492" s="20"/>
      <c r="CI492" s="20"/>
      <c r="CK492" s="20"/>
      <c r="CL492" s="20"/>
      <c r="CM492" s="20"/>
      <c r="CN492" s="20"/>
      <c r="CP492" s="20"/>
      <c r="CQ492" s="20"/>
    </row>
    <row r="493" spans="1:96" x14ac:dyDescent="0.35">
      <c r="A493" s="14">
        <f t="shared" si="7412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7436">-(J493-J492)+L493</f>
        <v>4</v>
      </c>
      <c r="N493" s="7"/>
      <c r="O493" s="4"/>
      <c r="T493" s="8"/>
      <c r="U493" s="8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S493">
        <f>BM493-MAX(BM$1:BM492)</f>
        <v>53842</v>
      </c>
      <c r="AT493">
        <f>BN493-MAX(BN$1:BN492)</f>
        <v>2239</v>
      </c>
      <c r="AU493">
        <f t="shared" ref="AU493" si="7437">AT493/AS493</f>
        <v>4.1584636529103672E-2</v>
      </c>
      <c r="AV493">
        <f>BU493-MAX(BU$1:BU492)</f>
        <v>478</v>
      </c>
      <c r="AW493">
        <f>BV493-MAX(BV$1:BV492)</f>
        <v>17</v>
      </c>
      <c r="AX493">
        <f>CK493--MAX(CK$1:CK492)</f>
        <v>501543</v>
      </c>
      <c r="AY493">
        <f>CL493--MAX(CL$1:CL492)</f>
        <v>36247</v>
      </c>
      <c r="AZ493">
        <f>CC493-MAX(CC$2:CC492)</f>
        <v>241</v>
      </c>
      <c r="BA493">
        <f>CD493-MAX(CD$2:CD492)</f>
        <v>5</v>
      </c>
      <c r="BB493">
        <f t="shared" ref="BB493" si="7438">AW493/AV493</f>
        <v>3.5564853556485358E-2</v>
      </c>
      <c r="BC493">
        <f t="shared" ref="BC493" si="7439">AY493/AX493</f>
        <v>7.2270971781083576E-2</v>
      </c>
      <c r="BD493">
        <f t="shared" ref="BD493" si="7440">BA493/AZ493</f>
        <v>2.0746887966804978E-2</v>
      </c>
      <c r="BM493" s="21">
        <v>5278976</v>
      </c>
      <c r="BN493" s="21">
        <v>407838</v>
      </c>
      <c r="BO493" s="21">
        <v>1512653</v>
      </c>
      <c r="BP493" s="21">
        <v>303622</v>
      </c>
      <c r="BQ493" s="21">
        <f t="shared" ref="BQ493:BQ496" si="7441">SUM(BO493:BP493)</f>
        <v>1816275</v>
      </c>
      <c r="BR493" s="21">
        <v>310505</v>
      </c>
      <c r="BS493" s="21">
        <v>66168</v>
      </c>
      <c r="BT493" s="21">
        <f t="shared" ref="BT493:BT496" si="7442">SUM(BR493:BS493)</f>
        <v>376673</v>
      </c>
      <c r="BU493" s="21">
        <v>44041</v>
      </c>
      <c r="BV493" s="21">
        <v>3065</v>
      </c>
      <c r="BW493" s="21">
        <v>9733</v>
      </c>
      <c r="BX493" s="21">
        <v>3545</v>
      </c>
      <c r="BY493" s="21">
        <f t="shared" ref="BY493:BY496" si="7443">SUM(BW493:BX493)</f>
        <v>13278</v>
      </c>
      <c r="BZ493" s="21">
        <v>2259</v>
      </c>
      <c r="CA493" s="21">
        <v>668</v>
      </c>
      <c r="CB493" s="21">
        <f t="shared" ref="CB493:CB496" si="7444">SUM(BZ493:CA493)</f>
        <v>2927</v>
      </c>
      <c r="CC493" s="21">
        <v>31848</v>
      </c>
      <c r="CD493" s="21">
        <v>1772</v>
      </c>
      <c r="CE493" s="21">
        <v>5683</v>
      </c>
      <c r="CF493" s="21">
        <v>1931</v>
      </c>
      <c r="CG493" s="21">
        <f t="shared" ref="CG493:CG496" si="7445">SUM(CE493:CF493)</f>
        <v>7614</v>
      </c>
      <c r="CH493" s="21">
        <v>1207</v>
      </c>
      <c r="CI493" s="21">
        <v>471</v>
      </c>
      <c r="CJ493" s="21">
        <f t="shared" ref="CJ493:CJ496" si="7446">SUM(CH493:CI493)</f>
        <v>1678</v>
      </c>
      <c r="CK493" s="21">
        <v>237791</v>
      </c>
      <c r="CL493" s="21">
        <v>18245</v>
      </c>
      <c r="CM493" s="21">
        <v>71026</v>
      </c>
      <c r="CN493" s="21">
        <v>5647</v>
      </c>
      <c r="CO493" s="21">
        <f t="shared" ref="CO493:CO496" si="7447">SUM(CM493:CN493)</f>
        <v>76673</v>
      </c>
      <c r="CP493" s="21">
        <v>15800</v>
      </c>
      <c r="CQ493" s="21">
        <v>880</v>
      </c>
      <c r="CR493" s="21">
        <f t="shared" ref="CR493:CR496" si="7448">SUM(CP493:CQ493)</f>
        <v>16680</v>
      </c>
    </row>
    <row r="494" spans="1:96" x14ac:dyDescent="0.35">
      <c r="A494" s="14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7436"/>
        <v>-1</v>
      </c>
      <c r="N494" s="7">
        <f t="shared" ref="N494:N496" si="7449">B494-C494</f>
        <v>1447500</v>
      </c>
      <c r="O494" s="4">
        <f t="shared" ref="O494:O496" si="7450">C494/B494</f>
        <v>0.20742735024483513</v>
      </c>
      <c r="R494">
        <f>C494-MAX(C$2:C493)</f>
        <v>2157</v>
      </c>
      <c r="S494">
        <f>N494-MAX(N$2:N493)</f>
        <v>7909</v>
      </c>
      <c r="T494" s="8">
        <f t="shared" ref="T494" si="7451">R494/V494</f>
        <v>0.21428571428571427</v>
      </c>
      <c r="U494" s="8">
        <f t="shared" ref="U494" si="7452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7453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7454">Z494-AC494-AF494</f>
        <v>41</v>
      </c>
      <c r="AJ494">
        <f t="shared" ref="AJ494" si="7455">AA494-AD494-AG494</f>
        <v>28</v>
      </c>
      <c r="AK494">
        <f t="shared" ref="AK494" si="7456">AB494-AE494-AH494</f>
        <v>501</v>
      </c>
    </row>
    <row r="495" spans="1:96" x14ac:dyDescent="0.35">
      <c r="A495" s="14">
        <v>44410</v>
      </c>
      <c r="B495" s="9">
        <f t="shared" ref="B495" si="7457">BQ495</f>
        <v>1826330</v>
      </c>
      <c r="C495">
        <f t="shared" ref="C495" si="7458">BT495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7436"/>
        <v>3</v>
      </c>
      <c r="N495" s="7">
        <f t="shared" si="7449"/>
        <v>1447499</v>
      </c>
      <c r="O495" s="4">
        <f t="shared" si="7450"/>
        <v>0.2074274638208867</v>
      </c>
      <c r="R495">
        <f>C495-MAX(C$2:C494)</f>
        <v>0</v>
      </c>
      <c r="S495">
        <f>N495-MAX(N$2:N494)</f>
        <v>-1</v>
      </c>
      <c r="T495" s="8">
        <f t="shared" ref="T495:T496" si="7459">R495/V495</f>
        <v>0</v>
      </c>
      <c r="U495" s="8">
        <f t="shared" ref="U495" si="7460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7461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7462">Z495-AC495-AF495</f>
        <v>41</v>
      </c>
      <c r="AJ495">
        <f t="shared" ref="AJ495:AJ496" si="7463">AA495-AD495-AG495</f>
        <v>28</v>
      </c>
      <c r="AK495">
        <f t="shared" ref="AK495:AK496" si="7464">AB495-AE495-AH495</f>
        <v>501</v>
      </c>
      <c r="AS495">
        <f>BM495-MAX(BM$1:BM494)</f>
        <v>39341</v>
      </c>
      <c r="AT495">
        <f>BN495-MAX(BN$1:BN494)</f>
        <v>2328</v>
      </c>
      <c r="AU495">
        <f t="shared" ref="AU495" si="7465">AT495/AS495</f>
        <v>5.9174906586004425E-2</v>
      </c>
      <c r="AV495">
        <f>BU495-MAX(BU$1:BU494)</f>
        <v>282</v>
      </c>
      <c r="AW495">
        <f>BV495-MAX(BV$1:BV494)</f>
        <v>19</v>
      </c>
      <c r="AX495">
        <f>CK495--MAX(CK$1:CK494)</f>
        <v>504712</v>
      </c>
      <c r="AY495">
        <f>CL495--MAX(CL$1:CL494)</f>
        <v>36675</v>
      </c>
      <c r="AZ495">
        <f>CC495-MAX(CC$2:CC494)</f>
        <v>171</v>
      </c>
      <c r="BA495">
        <f>CD495-MAX(CD$2:CD494)</f>
        <v>14</v>
      </c>
      <c r="BB495">
        <f t="shared" ref="BB495" si="7466">AW495/AV495</f>
        <v>6.7375886524822695E-2</v>
      </c>
      <c r="BC495">
        <f t="shared" ref="BC495" si="7467">AY495/AX495</f>
        <v>7.2665203125742997E-2</v>
      </c>
      <c r="BD495">
        <f t="shared" ref="BD495" si="7468">BA495/AZ495</f>
        <v>8.1871345029239762E-2</v>
      </c>
      <c r="BM495" s="21">
        <v>5318317</v>
      </c>
      <c r="BN495" s="21">
        <v>410166</v>
      </c>
      <c r="BO495" s="21">
        <v>1520705</v>
      </c>
      <c r="BP495" s="21">
        <v>305625</v>
      </c>
      <c r="BQ495" s="21">
        <f t="shared" si="7441"/>
        <v>1826330</v>
      </c>
      <c r="BR495" s="21">
        <v>312177</v>
      </c>
      <c r="BS495" s="21">
        <v>66654</v>
      </c>
      <c r="BT495" s="21">
        <f t="shared" si="7442"/>
        <v>378831</v>
      </c>
      <c r="BU495" s="21">
        <v>44323</v>
      </c>
      <c r="BV495" s="21">
        <v>3084</v>
      </c>
      <c r="BW495" s="21">
        <v>9799</v>
      </c>
      <c r="BX495" s="21">
        <v>3556</v>
      </c>
      <c r="BY495" s="21">
        <f t="shared" si="7443"/>
        <v>13355</v>
      </c>
      <c r="BZ495" s="21">
        <v>2276</v>
      </c>
      <c r="CA495" s="21">
        <v>670</v>
      </c>
      <c r="CB495" s="21">
        <f t="shared" si="7444"/>
        <v>2946</v>
      </c>
      <c r="CC495" s="20">
        <v>32019</v>
      </c>
      <c r="CD495" s="20">
        <v>1786</v>
      </c>
      <c r="CE495" s="20">
        <v>5722</v>
      </c>
      <c r="CF495" s="20">
        <v>1942</v>
      </c>
      <c r="CG495" s="21">
        <f t="shared" si="7445"/>
        <v>7664</v>
      </c>
      <c r="CH495" s="20">
        <v>1219</v>
      </c>
      <c r="CI495" s="20">
        <v>472</v>
      </c>
      <c r="CJ495" s="21">
        <f t="shared" si="7446"/>
        <v>1691</v>
      </c>
      <c r="CK495" s="20">
        <v>240960</v>
      </c>
      <c r="CL495" s="20">
        <v>18430</v>
      </c>
      <c r="CM495" s="20">
        <v>71524</v>
      </c>
      <c r="CN495" s="20">
        <v>5671</v>
      </c>
      <c r="CO495" s="21">
        <f t="shared" si="7447"/>
        <v>77195</v>
      </c>
      <c r="CP495" s="20">
        <v>15959</v>
      </c>
      <c r="CQ495" s="20">
        <v>891</v>
      </c>
      <c r="CR495" s="21">
        <f t="shared" si="7448"/>
        <v>16850</v>
      </c>
    </row>
    <row r="496" spans="1:96" x14ac:dyDescent="0.35">
      <c r="A496" s="14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 s="7">
        <f t="shared" si="7449"/>
        <v>1456284</v>
      </c>
      <c r="O496" s="4">
        <f t="shared" si="7450"/>
        <v>0.20797526493118723</v>
      </c>
      <c r="R496">
        <f>C496-MAX(C$2:C495)</f>
        <v>3570</v>
      </c>
      <c r="S496">
        <f>N496-MAX(N$2:N495)</f>
        <v>8784</v>
      </c>
      <c r="T496" s="8">
        <f t="shared" si="7459"/>
        <v>0.28897523069451192</v>
      </c>
      <c r="U496" s="8">
        <f t="shared" ref="U496" si="7469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7461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7462"/>
        <v>62</v>
      </c>
      <c r="AJ496">
        <f t="shared" si="7463"/>
        <v>52</v>
      </c>
      <c r="AK496">
        <f t="shared" si="7464"/>
        <v>684</v>
      </c>
      <c r="AS496">
        <f>BM496-MAX(BM$1:BM495)</f>
        <v>53445</v>
      </c>
      <c r="AT496">
        <f>BN496-MAX(BN$1:BN495)</f>
        <v>3822</v>
      </c>
      <c r="AU496">
        <f t="shared" ref="AU496" si="7470">AT496/AS496</f>
        <v>7.1512770137524564E-2</v>
      </c>
      <c r="AV496">
        <f>BU496-MAX(BU$1:BU495)</f>
        <v>336</v>
      </c>
      <c r="AW496">
        <f>BV496-MAX(BV$1:BV495)</f>
        <v>28</v>
      </c>
      <c r="AX496">
        <f>CK496--MAX(CK$1:CK495)</f>
        <v>508258</v>
      </c>
      <c r="AY496">
        <f>CL496--MAX(CL$1:CL495)</f>
        <v>37157</v>
      </c>
      <c r="AZ496">
        <f>CC496-MAX(CC$2:CC495)</f>
        <v>310</v>
      </c>
      <c r="BA496">
        <f>CD496-MAX(CD$2:CD495)</f>
        <v>27</v>
      </c>
      <c r="BB496">
        <f t="shared" ref="BB496" si="7471">AW496/AV496</f>
        <v>8.3333333333333329E-2</v>
      </c>
      <c r="BC496">
        <f t="shared" ref="BC496" si="7472">AY496/AX496</f>
        <v>7.310657185917388E-2</v>
      </c>
      <c r="BD496">
        <f t="shared" ref="BD496" si="7473">BA496/AZ496</f>
        <v>8.7096774193548387E-2</v>
      </c>
      <c r="BM496" s="21">
        <v>5371762</v>
      </c>
      <c r="BN496" s="21">
        <v>413988</v>
      </c>
      <c r="BO496" s="21">
        <v>1529873</v>
      </c>
      <c r="BP496" s="21">
        <v>308811</v>
      </c>
      <c r="BQ496" s="21">
        <f t="shared" si="7441"/>
        <v>1838684</v>
      </c>
      <c r="BR496" s="21">
        <v>314928</v>
      </c>
      <c r="BS496" s="21">
        <v>67473</v>
      </c>
      <c r="BT496" s="21">
        <f t="shared" si="7442"/>
        <v>382401</v>
      </c>
      <c r="BU496" s="21">
        <v>44659</v>
      </c>
      <c r="BV496" s="21">
        <v>3112</v>
      </c>
      <c r="BW496" s="21">
        <v>9853</v>
      </c>
      <c r="BX496" s="21">
        <v>3570</v>
      </c>
      <c r="BY496" s="21">
        <f t="shared" si="7443"/>
        <v>13423</v>
      </c>
      <c r="BZ496" s="21">
        <v>2293</v>
      </c>
      <c r="CA496" s="21">
        <v>673</v>
      </c>
      <c r="CB496" s="21">
        <f t="shared" si="7444"/>
        <v>2966</v>
      </c>
      <c r="CC496" s="20">
        <v>32329</v>
      </c>
      <c r="CD496" s="20">
        <v>1813</v>
      </c>
      <c r="CE496" s="20">
        <v>5754</v>
      </c>
      <c r="CF496" s="20">
        <v>1977</v>
      </c>
      <c r="CG496" s="21">
        <f t="shared" si="7445"/>
        <v>7731</v>
      </c>
      <c r="CH496" s="20">
        <v>1230</v>
      </c>
      <c r="CI496" s="20">
        <v>489</v>
      </c>
      <c r="CJ496" s="21">
        <f t="shared" si="7446"/>
        <v>1719</v>
      </c>
      <c r="CK496" s="20">
        <v>244506</v>
      </c>
      <c r="CL496" s="20">
        <v>18727</v>
      </c>
      <c r="CM496" s="20">
        <v>72095</v>
      </c>
      <c r="CN496" s="20">
        <v>5760</v>
      </c>
      <c r="CO496" s="21">
        <f t="shared" si="7447"/>
        <v>77855</v>
      </c>
      <c r="CP496" s="20">
        <v>16218</v>
      </c>
      <c r="CQ496" s="20">
        <v>896</v>
      </c>
      <c r="CR496" s="21">
        <f t="shared" si="7448"/>
        <v>17114</v>
      </c>
    </row>
    <row r="497" spans="1:96" x14ac:dyDescent="0.35">
      <c r="A497" s="14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N497" s="7"/>
      <c r="O497" s="4"/>
      <c r="T497" s="8"/>
      <c r="U497" s="8"/>
      <c r="X497" s="3"/>
      <c r="CC497" s="20"/>
      <c r="CD497" s="20"/>
      <c r="CE497" s="20"/>
      <c r="CF497" s="20"/>
      <c r="CH497" s="20"/>
      <c r="CI497" s="20"/>
      <c r="CK497" s="20"/>
      <c r="CL497" s="20"/>
      <c r="CM497" s="20"/>
      <c r="CN497" s="20"/>
      <c r="CP497" s="20"/>
      <c r="CQ497" s="20"/>
    </row>
    <row r="498" spans="1:96" x14ac:dyDescent="0.35">
      <c r="A498" s="14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7474">-(J498-J497)+L498</f>
        <v>1</v>
      </c>
      <c r="N498" s="7"/>
      <c r="O498" s="4"/>
      <c r="T498" s="8"/>
      <c r="U498" s="8"/>
      <c r="X498" s="3"/>
      <c r="CC498" s="20"/>
      <c r="CD498" s="20"/>
      <c r="CE498" s="20"/>
      <c r="CF498" s="20"/>
      <c r="CH498" s="20"/>
      <c r="CI498" s="20"/>
      <c r="CK498" s="20"/>
      <c r="CL498" s="20"/>
      <c r="CM498" s="20"/>
      <c r="CN498" s="20"/>
      <c r="CP498" s="20"/>
      <c r="CQ498" s="20"/>
    </row>
    <row r="499" spans="1:96" x14ac:dyDescent="0.35">
      <c r="A499" s="14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7474"/>
        <v>-6</v>
      </c>
      <c r="N499" s="7"/>
      <c r="O499" s="4"/>
      <c r="T499" s="8"/>
      <c r="U499" s="8"/>
      <c r="X499" s="3"/>
      <c r="CC499" s="20"/>
      <c r="CD499" s="20"/>
      <c r="CE499" s="20"/>
      <c r="CF499" s="20"/>
      <c r="CH499" s="20"/>
      <c r="CI499" s="20"/>
      <c r="CK499" s="20"/>
      <c r="CL499" s="20"/>
      <c r="CM499" s="20"/>
      <c r="CN499" s="20"/>
      <c r="CP499" s="20"/>
      <c r="CQ499" s="20"/>
    </row>
    <row r="500" spans="1:96" x14ac:dyDescent="0.35">
      <c r="A500" s="14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7474"/>
        <v>6</v>
      </c>
      <c r="N500" s="7">
        <f t="shared" ref="N500" si="7475">B500-C500</f>
        <v>1467336</v>
      </c>
      <c r="O500" s="4">
        <f t="shared" ref="O500" si="7476">C500/B500</f>
        <v>0.20881652143389792</v>
      </c>
      <c r="R500">
        <f>C500-MAX(C$2:C499)</f>
        <v>4872</v>
      </c>
      <c r="S500">
        <f>N500-MAX(N$2:N499)</f>
        <v>11052</v>
      </c>
      <c r="T500" s="8">
        <f t="shared" ref="T500" si="7477">R500/V500</f>
        <v>0.3059532780708365</v>
      </c>
      <c r="U500" s="8">
        <f t="shared" ref="U500" si="7478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7479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7480">Z500-AC500-AF500</f>
        <v>74</v>
      </c>
      <c r="AJ500">
        <f t="shared" ref="AJ500" si="7481">AA500-AD500-AG500</f>
        <v>87</v>
      </c>
      <c r="AK500">
        <f t="shared" ref="AK500" si="7482">AB500-AE500-AH500</f>
        <v>856</v>
      </c>
      <c r="AS500">
        <f>BM500-MAX(BM$1:BM499)</f>
        <v>69659</v>
      </c>
      <c r="AT500">
        <f>BN500-MAX(BN$1:BN499)</f>
        <v>5250</v>
      </c>
      <c r="AU500">
        <f t="shared" ref="AU500" si="7483">AT500/AS500</f>
        <v>7.5367145666748014E-2</v>
      </c>
      <c r="AV500">
        <f>BU500-MAX(BU$1:BU499)</f>
        <v>468</v>
      </c>
      <c r="AW500">
        <f>BV500-MAX(BV$1:BV499)</f>
        <v>23</v>
      </c>
      <c r="AX500">
        <f>CK500--MAX(CK$1:CK499)</f>
        <v>513095</v>
      </c>
      <c r="AY500">
        <f>CL500--MAX(CL$1:CL499)</f>
        <v>37774</v>
      </c>
      <c r="AZ500">
        <f>CC500-MAX(CC$2:CC499)</f>
        <v>516</v>
      </c>
      <c r="BA500">
        <f>CD500-MAX(CD$2:CD499)</f>
        <v>40</v>
      </c>
      <c r="BB500">
        <f t="shared" ref="BB500" si="7484">AW500/AV500</f>
        <v>4.9145299145299144E-2</v>
      </c>
      <c r="BC500">
        <f t="shared" ref="BC500" si="7485">AY500/AX500</f>
        <v>7.3619894951227352E-2</v>
      </c>
      <c r="BD500">
        <f t="shared" ref="BD500" si="7486">BA500/AZ500</f>
        <v>7.7519379844961239E-2</v>
      </c>
      <c r="BM500" s="21">
        <v>5441421</v>
      </c>
      <c r="BN500" s="21">
        <v>419238</v>
      </c>
      <c r="BO500" s="21">
        <v>1541795</v>
      </c>
      <c r="BP500" s="21">
        <v>312813</v>
      </c>
      <c r="BQ500" s="21">
        <f t="shared" ref="BQ500:BQ506" si="7487">SUM(BO500:BP500)</f>
        <v>1854608</v>
      </c>
      <c r="BR500" s="21">
        <v>318584</v>
      </c>
      <c r="BS500" s="21">
        <v>68689</v>
      </c>
      <c r="BT500" s="21">
        <f t="shared" ref="BT500:BT506" si="7488">SUM(BR500:BS500)</f>
        <v>387273</v>
      </c>
      <c r="BU500" s="21">
        <v>45127</v>
      </c>
      <c r="BV500" s="21">
        <v>3135</v>
      </c>
      <c r="BW500" s="21">
        <v>9928</v>
      </c>
      <c r="BX500" s="21">
        <v>3597</v>
      </c>
      <c r="BY500" s="21">
        <f t="shared" ref="BY500:BY506" si="7489">SUM(BW500:BX500)</f>
        <v>13525</v>
      </c>
      <c r="BZ500" s="21">
        <v>2308</v>
      </c>
      <c r="CA500" s="21">
        <v>684</v>
      </c>
      <c r="CB500" s="21">
        <f t="shared" ref="CB500:CB506" si="7490">SUM(BZ500:CA500)</f>
        <v>2992</v>
      </c>
      <c r="CC500" s="20">
        <v>32845</v>
      </c>
      <c r="CD500" s="20">
        <v>1853</v>
      </c>
      <c r="CE500" s="20">
        <v>5843</v>
      </c>
      <c r="CF500" s="20">
        <v>1967</v>
      </c>
      <c r="CG500" s="21">
        <f t="shared" ref="CG500:CG506" si="7491">SUM(CE500:CF500)</f>
        <v>7810</v>
      </c>
      <c r="CH500" s="20">
        <v>1257</v>
      </c>
      <c r="CI500" s="20">
        <v>499</v>
      </c>
      <c r="CJ500" s="21">
        <f t="shared" ref="CJ500:CJ506" si="7492">SUM(CH500:CI500)</f>
        <v>1756</v>
      </c>
      <c r="CK500" s="20">
        <v>249343</v>
      </c>
      <c r="CL500" s="20">
        <v>19047</v>
      </c>
      <c r="CM500" s="20">
        <v>72841</v>
      </c>
      <c r="CN500" s="20">
        <v>5836</v>
      </c>
      <c r="CO500" s="21">
        <f t="shared" ref="CO500:CO506" si="7493">SUM(CM500:CN500)</f>
        <v>78677</v>
      </c>
      <c r="CP500" s="20">
        <v>16503</v>
      </c>
      <c r="CQ500" s="20">
        <v>905</v>
      </c>
      <c r="CR500" s="21">
        <f t="shared" ref="CR500:CR506" si="7494">SUM(CP500:CQ500)</f>
        <v>17408</v>
      </c>
    </row>
    <row r="501" spans="1:96" x14ac:dyDescent="0.35">
      <c r="A501" s="14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7474"/>
        <v>-22</v>
      </c>
      <c r="N501" s="7"/>
      <c r="O501" s="4"/>
      <c r="T501" s="8"/>
      <c r="U501" s="8"/>
      <c r="X501" s="3"/>
      <c r="CC501" s="20"/>
      <c r="CD501" s="20"/>
      <c r="CE501" s="20"/>
      <c r="CF501" s="20"/>
      <c r="CH501" s="20"/>
      <c r="CI501" s="20"/>
      <c r="CK501" s="20"/>
      <c r="CL501" s="20"/>
      <c r="CM501" s="20"/>
      <c r="CN501" s="20"/>
      <c r="CP501" s="20"/>
      <c r="CQ501" s="20"/>
    </row>
    <row r="502" spans="1:96" x14ac:dyDescent="0.35">
      <c r="A502" s="14">
        <v>44426</v>
      </c>
      <c r="B502" s="9">
        <f t="shared" ref="B502" si="7495">BQ502</f>
        <v>1871216</v>
      </c>
      <c r="C502">
        <f t="shared" ref="C502" si="7496">BT502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7474"/>
        <v>11</v>
      </c>
      <c r="N502" s="7">
        <f t="shared" ref="N502" si="7497">B502-C502</f>
        <v>1478246</v>
      </c>
      <c r="O502" s="4">
        <f t="shared" ref="O502" si="7498">C502/B502</f>
        <v>0.21000782378945029</v>
      </c>
      <c r="R502">
        <f>C502-MAX(C$2:C501)</f>
        <v>5697</v>
      </c>
      <c r="S502">
        <f>N502-MAX(N$2:N501)</f>
        <v>10910</v>
      </c>
      <c r="T502" s="8">
        <f t="shared" ref="T502" si="7499">R502/V502</f>
        <v>0.34304811224182574</v>
      </c>
      <c r="U502" s="8">
        <f t="shared" ref="U502" si="7500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7501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7502">Z502-AC502-AF502</f>
        <v>98</v>
      </c>
      <c r="AJ502">
        <f t="shared" ref="AJ502" si="7503">AA502-AD502-AG502</f>
        <v>116</v>
      </c>
      <c r="AK502">
        <f t="shared" ref="AK502" si="7504">AB502-AE502-AH502</f>
        <v>1076</v>
      </c>
      <c r="AS502">
        <f>BM502-MAX(BM$1:BM500)</f>
        <v>79001</v>
      </c>
      <c r="AT502">
        <f>BN502-MAX(BN$1:BN500)</f>
        <v>6125</v>
      </c>
      <c r="AU502">
        <f t="shared" ref="AU502" si="7505">AT502/AS502</f>
        <v>7.7530664168807994E-2</v>
      </c>
      <c r="AV502">
        <f>BU502-MAX(BU$1:BU500)</f>
        <v>661</v>
      </c>
      <c r="AW502">
        <f>BV502-MAX(BV$1:BV500)</f>
        <v>34</v>
      </c>
      <c r="AX502">
        <f>CK502--MAX(CK$1:CK500)</f>
        <v>517544</v>
      </c>
      <c r="AY502">
        <f>CL502--MAX(CL$1:CL500)</f>
        <v>38485</v>
      </c>
      <c r="AZ502">
        <f>CC502-MAX(CC$2:CC500)</f>
        <v>459</v>
      </c>
      <c r="BA502">
        <f>CD502-MAX(CD$2:CD500)</f>
        <v>39</v>
      </c>
      <c r="BB502">
        <f t="shared" ref="BB502" si="7506">AW502/AV502</f>
        <v>5.1437216338880487E-2</v>
      </c>
      <c r="BC502">
        <f t="shared" ref="BC502" si="7507">AY502/AX502</f>
        <v>7.4360827291979043E-2</v>
      </c>
      <c r="BD502">
        <f t="shared" ref="BD502" si="7508">BA502/AZ502</f>
        <v>8.4967320261437912E-2</v>
      </c>
      <c r="BM502" s="21">
        <v>5520422</v>
      </c>
      <c r="BN502" s="21">
        <v>425363</v>
      </c>
      <c r="BO502" s="21">
        <v>1553703</v>
      </c>
      <c r="BP502" s="21">
        <v>317513</v>
      </c>
      <c r="BQ502" s="21">
        <f t="shared" si="7487"/>
        <v>1871216</v>
      </c>
      <c r="BR502" s="21">
        <v>322974</v>
      </c>
      <c r="BS502" s="21">
        <v>69996</v>
      </c>
      <c r="BT502" s="21">
        <f t="shared" si="7488"/>
        <v>392970</v>
      </c>
      <c r="BU502" s="21">
        <v>45788</v>
      </c>
      <c r="BV502" s="21">
        <v>3169</v>
      </c>
      <c r="BW502" s="21">
        <v>9993</v>
      </c>
      <c r="BX502" s="21">
        <v>3670</v>
      </c>
      <c r="BY502" s="21">
        <f t="shared" si="7489"/>
        <v>13663</v>
      </c>
      <c r="BZ502" s="21">
        <v>2328</v>
      </c>
      <c r="CA502" s="21">
        <v>695</v>
      </c>
      <c r="CB502" s="21">
        <f t="shared" si="7490"/>
        <v>3023</v>
      </c>
      <c r="CC502" s="21">
        <v>33304</v>
      </c>
      <c r="CD502" s="21">
        <v>1892</v>
      </c>
      <c r="CE502" s="21">
        <v>5854</v>
      </c>
      <c r="CF502" s="21">
        <v>2028</v>
      </c>
      <c r="CG502" s="21">
        <f t="shared" si="7491"/>
        <v>7882</v>
      </c>
      <c r="CH502" s="21">
        <v>1277</v>
      </c>
      <c r="CI502" s="21">
        <v>516</v>
      </c>
      <c r="CJ502" s="21">
        <f t="shared" si="7492"/>
        <v>1793</v>
      </c>
      <c r="CK502" s="21">
        <v>253792</v>
      </c>
      <c r="CL502" s="21">
        <v>19438</v>
      </c>
      <c r="CM502" s="21">
        <v>73637</v>
      </c>
      <c r="CN502" s="21">
        <v>5891</v>
      </c>
      <c r="CO502" s="21">
        <f t="shared" si="7493"/>
        <v>79528</v>
      </c>
      <c r="CP502" s="21">
        <v>16848</v>
      </c>
      <c r="CQ502" s="21">
        <v>914</v>
      </c>
      <c r="CR502" s="21">
        <f t="shared" si="7494"/>
        <v>17762</v>
      </c>
    </row>
    <row r="503" spans="1:96" x14ac:dyDescent="0.35">
      <c r="A503" s="14">
        <v>44432</v>
      </c>
      <c r="B503" s="9"/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7474"/>
        <v>24</v>
      </c>
      <c r="N503" s="7"/>
      <c r="O503" s="4"/>
      <c r="T503" s="8"/>
      <c r="U503" s="8"/>
      <c r="X503" s="3"/>
    </row>
    <row r="504" spans="1:96" x14ac:dyDescent="0.35">
      <c r="A504" s="14">
        <v>44433</v>
      </c>
      <c r="B504" s="9">
        <f t="shared" ref="B504" si="7509">BQ504</f>
        <v>1890758</v>
      </c>
      <c r="C504">
        <f t="shared" ref="C504" si="7510">BT504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7474"/>
        <v>22</v>
      </c>
      <c r="N504" s="7">
        <f t="shared" ref="N504" si="7511">B504-C504</f>
        <v>1490676</v>
      </c>
      <c r="O504" s="4">
        <f t="shared" ref="O504" si="7512">C504/B504</f>
        <v>0.21159873447580282</v>
      </c>
      <c r="R504">
        <f>C504-MAX(C$2:C503)</f>
        <v>7112</v>
      </c>
      <c r="S504">
        <f>N504-MAX(N$2:N503)</f>
        <v>12430</v>
      </c>
      <c r="T504" s="8">
        <f t="shared" ref="T504" si="7513">R504/V504</f>
        <v>0.36393409067649168</v>
      </c>
      <c r="U504" s="8">
        <f t="shared" ref="U504" si="7514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7515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7516">Z504-AC504-AF504</f>
        <v>127</v>
      </c>
      <c r="AJ504">
        <f t="shared" ref="AJ504" si="7517">AA504-AD504-AG504</f>
        <v>137</v>
      </c>
      <c r="AK504">
        <f t="shared" ref="AK504" si="7518">AB504-AE504-AH504</f>
        <v>1298</v>
      </c>
      <c r="AS504">
        <f>BM504-MAX(BM$1:BM501)</f>
        <v>172239</v>
      </c>
      <c r="AT504">
        <f>BN504-MAX(BN$1:BN501)</f>
        <v>13744</v>
      </c>
      <c r="AU504">
        <f t="shared" ref="AU504" si="7519">AT504/AS504</f>
        <v>7.9796097283425932E-2</v>
      </c>
      <c r="AV504">
        <f>BU504-MAX(BU$1:BU501)</f>
        <v>1543</v>
      </c>
      <c r="AW504">
        <f>BV504-MAX(BV$1:BV501)</f>
        <v>87</v>
      </c>
      <c r="AX504">
        <f>CK504--MAX(CK$1:CK501)</f>
        <v>522885</v>
      </c>
      <c r="AY504">
        <f>CL504--MAX(CL$1:CL501)</f>
        <v>38907</v>
      </c>
      <c r="AZ504">
        <f>CC504-MAX(CC$2:CC501)</f>
        <v>944</v>
      </c>
      <c r="BA504">
        <f>CD504-MAX(CD$2:CD501)</f>
        <v>75</v>
      </c>
      <c r="BB504">
        <f t="shared" ref="BB504" si="7520">AW504/AV504</f>
        <v>5.6383668178872325E-2</v>
      </c>
      <c r="BC504">
        <f t="shared" ref="BC504" si="7521">AY504/AX504</f>
        <v>7.4408330703692016E-2</v>
      </c>
      <c r="BD504">
        <f t="shared" ref="BD504" si="7522">BA504/AZ504</f>
        <v>7.9449152542372878E-2</v>
      </c>
      <c r="BM504" s="21">
        <v>5613660</v>
      </c>
      <c r="BN504" s="21">
        <v>432982</v>
      </c>
      <c r="BO504" s="21">
        <v>1567512</v>
      </c>
      <c r="BP504" s="21">
        <v>323246</v>
      </c>
      <c r="BQ504" s="21">
        <f t="shared" si="7487"/>
        <v>1890758</v>
      </c>
      <c r="BR504" s="21">
        <v>328341</v>
      </c>
      <c r="BS504" s="21">
        <v>71741</v>
      </c>
      <c r="BT504" s="21">
        <f t="shared" si="7488"/>
        <v>400082</v>
      </c>
      <c r="BU504" s="21">
        <v>46670</v>
      </c>
      <c r="BV504" s="21">
        <v>3222</v>
      </c>
      <c r="BW504" s="21">
        <v>10107</v>
      </c>
      <c r="BX504" s="21">
        <v>3722</v>
      </c>
      <c r="BY504" s="21">
        <f t="shared" si="7489"/>
        <v>13829</v>
      </c>
      <c r="BZ504" s="21">
        <v>2366</v>
      </c>
      <c r="CA504" s="21">
        <v>711</v>
      </c>
      <c r="CB504" s="21">
        <f t="shared" si="7490"/>
        <v>3077</v>
      </c>
      <c r="CC504" s="21">
        <v>33789</v>
      </c>
      <c r="CD504" s="21">
        <v>1928</v>
      </c>
      <c r="CE504" s="21">
        <v>5905</v>
      </c>
      <c r="CF504" s="21">
        <v>2050</v>
      </c>
      <c r="CG504" s="21">
        <f t="shared" si="7491"/>
        <v>7955</v>
      </c>
      <c r="CH504" s="21">
        <v>1301</v>
      </c>
      <c r="CI504" s="21">
        <v>526</v>
      </c>
      <c r="CJ504" s="21">
        <f t="shared" si="7492"/>
        <v>1827</v>
      </c>
      <c r="CK504" s="21">
        <v>259133</v>
      </c>
      <c r="CL504" s="21">
        <v>19860</v>
      </c>
      <c r="CM504" s="21">
        <v>74499</v>
      </c>
      <c r="CN504" s="21">
        <v>6085</v>
      </c>
      <c r="CO504" s="21">
        <f t="shared" si="7493"/>
        <v>80584</v>
      </c>
      <c r="CP504" s="21">
        <v>17233</v>
      </c>
      <c r="CQ504" s="21">
        <v>926</v>
      </c>
      <c r="CR504" s="21">
        <f t="shared" si="7494"/>
        <v>18159</v>
      </c>
    </row>
    <row r="505" spans="1:96" x14ac:dyDescent="0.35">
      <c r="A505" s="14">
        <f>A506-1</f>
        <v>44439</v>
      </c>
      <c r="B505" s="9"/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N505" s="7"/>
      <c r="O505" s="4"/>
      <c r="T505" s="8"/>
      <c r="U505" s="8"/>
      <c r="X505" s="3"/>
      <c r="AL505">
        <v>2</v>
      </c>
      <c r="AM505">
        <v>2</v>
      </c>
      <c r="AN505">
        <v>3</v>
      </c>
    </row>
    <row r="506" spans="1:96" x14ac:dyDescent="0.35">
      <c r="A506" s="14">
        <v>44440</v>
      </c>
      <c r="B506" s="9">
        <f t="shared" ref="B506" si="7523">BQ506</f>
        <v>1912356</v>
      </c>
      <c r="C506">
        <f t="shared" ref="C506" si="7524">BT506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7474"/>
        <v>18</v>
      </c>
      <c r="N506" s="7">
        <f t="shared" ref="N506" si="7525">B506-C506</f>
        <v>1503966</v>
      </c>
      <c r="O506" s="4">
        <f t="shared" ref="O506" si="7526">C506/B506</f>
        <v>0.21355333421183084</v>
      </c>
      <c r="R506">
        <f>C506-MAX(C$2:C505)</f>
        <v>8308</v>
      </c>
      <c r="S506">
        <f>N506-MAX(N$2:N505)</f>
        <v>13290</v>
      </c>
      <c r="T506" s="8">
        <f t="shared" ref="T506" si="7527">R506/V506</f>
        <v>0.38466524678210945</v>
      </c>
      <c r="U506" s="8">
        <f t="shared" ref="U506" si="7528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7529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7530">Z506-AC506-AF506</f>
        <v>162</v>
      </c>
      <c r="AJ506">
        <f t="shared" ref="AJ506" si="7531">AA506-AD506-AG506</f>
        <v>128</v>
      </c>
      <c r="AK506">
        <f t="shared" ref="AK506" si="7532">AB506-AE506-AH506</f>
        <v>1375</v>
      </c>
      <c r="AL506">
        <v>2</v>
      </c>
      <c r="AM506">
        <v>2</v>
      </c>
      <c r="AN506">
        <v>3</v>
      </c>
      <c r="AS506">
        <f>BM506-MAX(BM$1:BM502)</f>
        <v>195774</v>
      </c>
      <c r="AT506">
        <f>BN506-MAX(BN$1:BN502)</f>
        <v>16526</v>
      </c>
      <c r="AU506">
        <f t="shared" ref="AU506" si="7533">AT506/AS506</f>
        <v>8.441366064952445E-2</v>
      </c>
      <c r="AV506">
        <f>BU506-MAX(BU$1:BU502)</f>
        <v>1734</v>
      </c>
      <c r="AW506">
        <f>BV506-MAX(BV$1:BV502)</f>
        <v>107</v>
      </c>
      <c r="AX506">
        <f>CK506--MAX(CK$1:CK502)</f>
        <v>527424</v>
      </c>
      <c r="AY506">
        <f>CL506--MAX(CL$1:CL502)</f>
        <v>39670</v>
      </c>
      <c r="AZ506">
        <f>CC506-MAX(CC$2:CC502)</f>
        <v>1032</v>
      </c>
      <c r="BA506">
        <f>CD506-MAX(CD$2:CD502)</f>
        <v>57</v>
      </c>
      <c r="BB506">
        <f t="shared" ref="BB506" si="7534">AW506/AV506</f>
        <v>6.1707035755478659E-2</v>
      </c>
      <c r="BC506">
        <f t="shared" ref="BC506" si="7535">AY506/AX506</f>
        <v>7.5214628079116608E-2</v>
      </c>
      <c r="BD506">
        <f t="shared" ref="BD506" si="7536">BA506/AZ506</f>
        <v>5.5232558139534885E-2</v>
      </c>
      <c r="BM506" s="21">
        <v>5716196</v>
      </c>
      <c r="BN506" s="21">
        <v>441889</v>
      </c>
      <c r="BO506" s="21">
        <v>1582989</v>
      </c>
      <c r="BP506" s="21">
        <v>329367</v>
      </c>
      <c r="BQ506" s="21">
        <f t="shared" si="7487"/>
        <v>1912356</v>
      </c>
      <c r="BR506" s="21">
        <v>334523</v>
      </c>
      <c r="BS506" s="21">
        <v>73867</v>
      </c>
      <c r="BT506" s="21">
        <f t="shared" si="7488"/>
        <v>408390</v>
      </c>
      <c r="BU506" s="21">
        <v>47522</v>
      </c>
      <c r="BV506" s="21">
        <v>3276</v>
      </c>
      <c r="BW506" s="21">
        <v>10203</v>
      </c>
      <c r="BX506" s="21">
        <v>3769</v>
      </c>
      <c r="BY506" s="21">
        <f t="shared" si="7489"/>
        <v>13972</v>
      </c>
      <c r="BZ506" s="21">
        <v>2399</v>
      </c>
      <c r="CA506" s="21">
        <v>732</v>
      </c>
      <c r="CB506" s="21">
        <f t="shared" si="7490"/>
        <v>3131</v>
      </c>
      <c r="CC506" s="21">
        <v>34336</v>
      </c>
      <c r="CD506" s="21">
        <v>1949</v>
      </c>
      <c r="CE506" s="21">
        <v>5962</v>
      </c>
      <c r="CF506" s="21">
        <v>2063</v>
      </c>
      <c r="CG506" s="21">
        <f t="shared" si="7491"/>
        <v>8025</v>
      </c>
      <c r="CH506" s="21">
        <v>1313</v>
      </c>
      <c r="CI506" s="21">
        <v>534</v>
      </c>
      <c r="CJ506" s="21">
        <f t="shared" si="7492"/>
        <v>1847</v>
      </c>
      <c r="CK506" s="21">
        <v>263672</v>
      </c>
      <c r="CL506" s="21">
        <v>20232</v>
      </c>
      <c r="CM506" s="21">
        <v>75458</v>
      </c>
      <c r="CN506" s="21">
        <v>6123</v>
      </c>
      <c r="CO506" s="21">
        <f t="shared" si="7493"/>
        <v>81581</v>
      </c>
      <c r="CP506" s="21">
        <v>17570</v>
      </c>
      <c r="CQ506" s="21">
        <v>942</v>
      </c>
      <c r="CR506" s="21">
        <f t="shared" si="7494"/>
        <v>18512</v>
      </c>
    </row>
    <row r="507" spans="1:96" x14ac:dyDescent="0.35">
      <c r="A507" s="14">
        <v>44441</v>
      </c>
      <c r="E507">
        <v>6307</v>
      </c>
      <c r="F507">
        <v>527</v>
      </c>
      <c r="H507">
        <v>142</v>
      </c>
      <c r="I507">
        <v>100</v>
      </c>
    </row>
    <row r="508" spans="1:96" x14ac:dyDescent="0.35">
      <c r="A508" s="14">
        <v>44444</v>
      </c>
      <c r="E508">
        <v>6307</v>
      </c>
      <c r="F508">
        <v>539</v>
      </c>
      <c r="H508">
        <v>137</v>
      </c>
      <c r="I508">
        <v>81</v>
      </c>
      <c r="BN508" s="21">
        <v>448636</v>
      </c>
    </row>
    <row r="509" spans="1:96" x14ac:dyDescent="0.35">
      <c r="A509" s="14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</row>
    <row r="510" spans="1:96" x14ac:dyDescent="0.35">
      <c r="A510" s="14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7537">-(J510-J509)+L510</f>
        <v>11</v>
      </c>
      <c r="N510" s="7">
        <f>B510-C510</f>
        <v>1519149</v>
      </c>
      <c r="O510" s="4">
        <f t="shared" ref="O510" si="7538">C510/B510</f>
        <v>0.21529249569847872</v>
      </c>
      <c r="R510">
        <f>C510-MAX(C$2:C508)</f>
        <v>8404</v>
      </c>
      <c r="S510">
        <f>N510-MAX(N$2:N508)</f>
        <v>15183</v>
      </c>
      <c r="T510" s="8">
        <f t="shared" ref="T510" si="7539">R510/V510</f>
        <v>0.35629796074108622</v>
      </c>
      <c r="U510" s="8">
        <f t="shared" ref="U510" si="7540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7541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7542">Z510-AC510-AF510</f>
        <v>188</v>
      </c>
      <c r="AJ510">
        <f t="shared" ref="AJ510" si="7543">AA510-AD510-AG510</f>
        <v>108</v>
      </c>
      <c r="AK510">
        <f t="shared" ref="AK510" si="7544">AB510-AE510-AH510</f>
        <v>1416</v>
      </c>
      <c r="AL510">
        <v>2</v>
      </c>
      <c r="AM510">
        <v>2</v>
      </c>
      <c r="AN510">
        <v>5</v>
      </c>
      <c r="AS510">
        <f>BM510-MAX(BM$1:BM505)</f>
        <v>205537</v>
      </c>
      <c r="AT510">
        <f>BN510-MAX(BN$1:BN505)</f>
        <v>17933</v>
      </c>
      <c r="AU510">
        <f t="shared" ref="AU510" si="7545">AT510/AS510</f>
        <v>8.7249497657356095E-2</v>
      </c>
      <c r="AV510">
        <f>BU510-MAX(BU$1:BU505)</f>
        <v>1640</v>
      </c>
      <c r="AW510">
        <f>BV510-MAX(BV$1:BV505)</f>
        <v>111</v>
      </c>
      <c r="AX510">
        <f>CK510--MAX(CK$1:CK505)</f>
        <v>531643</v>
      </c>
      <c r="AY510">
        <f>CL510--MAX(CL$1:CL505)</f>
        <v>40425</v>
      </c>
      <c r="AZ510">
        <f>CC510-MAX(CC$2:CC505)</f>
        <v>1058</v>
      </c>
      <c r="BA510">
        <f>CD510-MAX(CD$2:CD505)</f>
        <v>38</v>
      </c>
      <c r="BB510">
        <f t="shared" ref="BB510" si="7546">AW510/AV510</f>
        <v>6.7682926829268297E-2</v>
      </c>
      <c r="BC510">
        <f t="shared" ref="BC510" si="7547">AY510/AX510</f>
        <v>7.6037867516359658E-2</v>
      </c>
      <c r="BD510">
        <f t="shared" ref="BD510" si="7548">BA510/AZ510</f>
        <v>3.5916824196597356E-2</v>
      </c>
      <c r="BM510" s="21">
        <v>5819197</v>
      </c>
      <c r="BN510" s="21">
        <v>450915</v>
      </c>
      <c r="BO510" s="21">
        <v>1600146</v>
      </c>
      <c r="BP510" s="21">
        <v>335796</v>
      </c>
      <c r="BQ510" s="21">
        <f t="shared" ref="BQ510:BQ513" si="7549">SUM(BO510:BP510)</f>
        <v>1935942</v>
      </c>
      <c r="BR510" s="21">
        <v>340657</v>
      </c>
      <c r="BS510" s="21">
        <v>76137</v>
      </c>
      <c r="BT510" s="21">
        <f t="shared" ref="BT510:BT513" si="7550">SUM(BR510:BS510)</f>
        <v>416794</v>
      </c>
      <c r="BU510" s="21">
        <v>48310</v>
      </c>
      <c r="BV510" s="21">
        <v>3333</v>
      </c>
      <c r="BW510" s="21">
        <v>10315</v>
      </c>
      <c r="BX510" s="21">
        <v>3824</v>
      </c>
      <c r="BY510" s="21">
        <f t="shared" ref="BY510" si="7551">SUM(BW510:BX510)</f>
        <v>14139</v>
      </c>
      <c r="BZ510" s="21">
        <v>2441</v>
      </c>
      <c r="CA510" s="21">
        <v>747</v>
      </c>
      <c r="CB510" s="21">
        <f t="shared" ref="CB510" si="7552">SUM(BZ510:CA510)</f>
        <v>3188</v>
      </c>
      <c r="CC510" s="21">
        <v>34847</v>
      </c>
      <c r="CD510" s="21">
        <v>1966</v>
      </c>
      <c r="CE510" s="21">
        <v>6003</v>
      </c>
      <c r="CF510" s="21">
        <v>2105</v>
      </c>
      <c r="CG510" s="21">
        <f t="shared" ref="CG510:CG513" si="7553">SUM(CE510:CF510)</f>
        <v>8108</v>
      </c>
      <c r="CH510" s="21">
        <v>1322</v>
      </c>
      <c r="CI510" s="21">
        <v>541</v>
      </c>
      <c r="CJ510" s="21">
        <f t="shared" ref="CJ510:CJ513" si="7554">SUM(CH510:CI510)</f>
        <v>1863</v>
      </c>
      <c r="CK510" s="21">
        <v>267891</v>
      </c>
      <c r="CL510" s="21">
        <v>20565</v>
      </c>
      <c r="CM510" s="21">
        <v>76539</v>
      </c>
      <c r="CN510" s="21">
        <v>6164</v>
      </c>
      <c r="CO510" s="21">
        <f t="shared" ref="CO510" si="7555">SUM(CM510:CN510)</f>
        <v>82703</v>
      </c>
      <c r="CP510" s="21">
        <v>17850</v>
      </c>
      <c r="CQ510" s="21">
        <v>944</v>
      </c>
      <c r="CR510" s="21">
        <f t="shared" ref="CR510:CR513" si="7556">SUM(CP510:CQ510)</f>
        <v>18794</v>
      </c>
    </row>
    <row r="511" spans="1:96" x14ac:dyDescent="0.35">
      <c r="A511" s="14">
        <v>44448</v>
      </c>
      <c r="F511">
        <v>554</v>
      </c>
      <c r="H511">
        <v>153</v>
      </c>
      <c r="I511">
        <v>77</v>
      </c>
      <c r="BN511" s="21">
        <v>454989</v>
      </c>
    </row>
    <row r="512" spans="1:96" x14ac:dyDescent="0.35">
      <c r="A512" s="14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 s="7">
        <f>B512-C512</f>
        <v>1538869</v>
      </c>
      <c r="O512" s="4">
        <f t="shared" ref="O512" si="7557">C512/B512</f>
        <v>0.21781033310189257</v>
      </c>
      <c r="R512">
        <f>C512-MAX(C$2:C510)</f>
        <v>11723</v>
      </c>
      <c r="S512">
        <f>N512-MAX(N$2:N510)</f>
        <v>19720</v>
      </c>
      <c r="T512" s="8">
        <f t="shared" ref="T512" si="7558">R512/V512</f>
        <v>0.37283338103870495</v>
      </c>
      <c r="U512" s="8">
        <f t="shared" ref="U512" si="7559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7560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7561">Z512-AC512-AF512</f>
        <v>225</v>
      </c>
      <c r="AJ512">
        <f t="shared" ref="AJ512" si="7562">AA512-AD512-AG512</f>
        <v>95</v>
      </c>
      <c r="AK512">
        <f t="shared" ref="AK512" si="7563">AB512-AE512-AH512</f>
        <v>1346</v>
      </c>
      <c r="AL512">
        <v>2</v>
      </c>
      <c r="AM512">
        <v>2</v>
      </c>
      <c r="AN512">
        <v>5</v>
      </c>
    </row>
    <row r="513" spans="1:96" x14ac:dyDescent="0.35">
      <c r="A513" s="14">
        <v>44454</v>
      </c>
      <c r="E513">
        <v>6401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7564">-(J513-J512)+L513</f>
        <v>22</v>
      </c>
      <c r="AS513">
        <f>BM513-MAX(BM$1:BM507)</f>
        <v>242979</v>
      </c>
      <c r="AT513">
        <f>BN513-MAX(BN$1:BN507)</f>
        <v>21487</v>
      </c>
      <c r="AU513">
        <f t="shared" ref="AU513" si="7565">AT513/AS513</f>
        <v>8.8431510542063302E-2</v>
      </c>
      <c r="AV513">
        <f>BU513-MAX(BU$1:BU507)</f>
        <v>2311</v>
      </c>
      <c r="AW513">
        <f>BV513-MAX(BV$1:BV507)</f>
        <v>127</v>
      </c>
      <c r="AX513">
        <f>CK513--MAX(CK$1:CK507)</f>
        <v>536729</v>
      </c>
      <c r="AY513">
        <f>CL513--MAX(CL$1:CL507)</f>
        <v>41169</v>
      </c>
      <c r="AZ513">
        <f>CC513-MAX(CC$2:CC507)</f>
        <v>1044</v>
      </c>
      <c r="BA513">
        <f>CD513-MAX(CD$2:CD507)</f>
        <v>50</v>
      </c>
      <c r="BB513">
        <f t="shared" ref="BB513" si="7566">AW513/AV513</f>
        <v>5.4954565123323237E-2</v>
      </c>
      <c r="BC513">
        <f t="shared" ref="BC513" si="7567">AY513/AX513</f>
        <v>7.6703513318639394E-2</v>
      </c>
      <c r="BD513">
        <f t="shared" ref="BD513" si="7568">BA513/AZ513</f>
        <v>4.7892720306513412E-2</v>
      </c>
      <c r="BM513" s="21">
        <v>5959175</v>
      </c>
      <c r="BN513" s="21">
        <v>463376</v>
      </c>
      <c r="BO513" s="21">
        <v>16200748</v>
      </c>
      <c r="BP513" s="21">
        <v>347337</v>
      </c>
      <c r="BQ513" s="21">
        <f t="shared" si="7549"/>
        <v>16548085</v>
      </c>
      <c r="BR513" s="21">
        <v>348771</v>
      </c>
      <c r="BS513" s="21">
        <v>79746</v>
      </c>
      <c r="BT513" s="21">
        <f t="shared" si="7550"/>
        <v>428517</v>
      </c>
      <c r="BU513" s="21">
        <v>49833</v>
      </c>
      <c r="BV513" s="21">
        <v>3403</v>
      </c>
      <c r="BW513" s="21">
        <v>10456</v>
      </c>
      <c r="BX513" s="21">
        <v>3935</v>
      </c>
      <c r="BY513" s="21">
        <f t="shared" ref="BY513" si="7569">SUM(BW513:BX513)</f>
        <v>14391</v>
      </c>
      <c r="BZ513" s="21">
        <v>2479</v>
      </c>
      <c r="CA513" s="21">
        <v>774</v>
      </c>
      <c r="CB513" s="21">
        <f t="shared" ref="CB513" si="7570">SUM(BZ513:CA513)</f>
        <v>3253</v>
      </c>
      <c r="CC513" s="21">
        <v>35380</v>
      </c>
      <c r="CD513" s="21">
        <v>1999</v>
      </c>
      <c r="CE513" s="21">
        <v>6056</v>
      </c>
      <c r="CF513" s="21">
        <v>2144</v>
      </c>
      <c r="CG513" s="21">
        <f t="shared" si="7553"/>
        <v>8200</v>
      </c>
      <c r="CH513" s="21">
        <v>1377</v>
      </c>
      <c r="CI513" s="21">
        <v>551</v>
      </c>
      <c r="CJ513" s="21">
        <f t="shared" si="7554"/>
        <v>1928</v>
      </c>
      <c r="CK513" s="21">
        <v>272977</v>
      </c>
      <c r="CL513" s="21">
        <v>20937</v>
      </c>
      <c r="CM513" s="21">
        <v>77711</v>
      </c>
      <c r="CN513" s="21">
        <v>6221</v>
      </c>
      <c r="CO513" s="21">
        <f t="shared" ref="CO513" si="7571">SUM(CM513:CN513)</f>
        <v>83932</v>
      </c>
      <c r="CP513" s="21">
        <v>18170</v>
      </c>
      <c r="CQ513" s="21">
        <v>951</v>
      </c>
      <c r="CR513" s="21">
        <f t="shared" si="7556"/>
        <v>19121</v>
      </c>
    </row>
    <row r="514" spans="1:96" x14ac:dyDescent="0.35">
      <c r="A514" s="14">
        <v>44455</v>
      </c>
      <c r="E514">
        <v>6401</v>
      </c>
      <c r="F514">
        <v>581</v>
      </c>
      <c r="H514">
        <v>148</v>
      </c>
      <c r="I514">
        <v>95</v>
      </c>
      <c r="BN514" s="21">
        <v>468223</v>
      </c>
    </row>
    <row r="515" spans="1:96" x14ac:dyDescent="0.35">
      <c r="A515" s="14">
        <v>44458</v>
      </c>
      <c r="F515">
        <v>579</v>
      </c>
      <c r="H515">
        <v>158</v>
      </c>
      <c r="I515">
        <v>72</v>
      </c>
      <c r="BN515" s="21">
        <v>472681</v>
      </c>
    </row>
  </sheetData>
  <conditionalFormatting sqref="AH228">
    <cfRule type="cellIs" dxfId="107" priority="101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08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07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06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H490:H1048576 H1:H488 I499:L499 I502:L506 J509:L510 J513:L513 I507:I515</xm:sqref>
        </x14:conditionalFormatting>
        <x14:conditionalFormatting xmlns:xm="http://schemas.microsoft.com/office/excel/2006/main">
          <x14:cfRule type="cellIs" priority="105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04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03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02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00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99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98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97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AF513:AF1048576</xm:sqref>
        </x14:conditionalFormatting>
        <x14:conditionalFormatting xmlns:xm="http://schemas.microsoft.com/office/excel/2006/main">
          <x14:cfRule type="cellIs" priority="96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5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94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AI513:AI1048576</xm:sqref>
        </x14:conditionalFormatting>
        <x14:conditionalFormatting xmlns:xm="http://schemas.microsoft.com/office/excel/2006/main">
          <x14:cfRule type="cellIs" priority="93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AJ513:AJ1048576</xm:sqref>
        </x14:conditionalFormatting>
        <x14:conditionalFormatting xmlns:xm="http://schemas.microsoft.com/office/excel/2006/main">
          <x14:cfRule type="cellIs" priority="92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AK513:AK1048576</xm:sqref>
        </x14:conditionalFormatting>
        <x14:conditionalFormatting xmlns:xm="http://schemas.microsoft.com/office/excel/2006/main">
          <x14:cfRule type="cellIs" priority="91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90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89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88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87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86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85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84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83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81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80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79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78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77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76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75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74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73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72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71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70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69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68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67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66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65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64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63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62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61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60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59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58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57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56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55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54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53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52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51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50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49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48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47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46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45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44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43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42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41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40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39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38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37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36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35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34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33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32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31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30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29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28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27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26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25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24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23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22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21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20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9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8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7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16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15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14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13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12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11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10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9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8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7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6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5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4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3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2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1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11723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65</v>
      </c>
      <c r="S2">
        <f>MAX(covid19!AG:AG)</f>
        <v>36</v>
      </c>
      <c r="T2">
        <f>MAX(covid19!AH:AH)</f>
        <v>334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2021-09-20T18:28:37Z</dcterms:modified>
</cp:coreProperties>
</file>