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7643F196-B945-481F-A3D5-33A47F9AC778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CR421" i="1" l="1"/>
  <c r="CO421" i="1"/>
  <c r="CJ421" i="1"/>
  <c r="CG421" i="1"/>
  <c r="CB421" i="1"/>
  <c r="BY421" i="1"/>
  <c r="BT421" i="1"/>
  <c r="BQ421" i="1"/>
  <c r="AS421" i="1"/>
  <c r="AT421" i="1"/>
  <c r="AV421" i="1"/>
  <c r="AW421" i="1"/>
  <c r="AX421" i="1"/>
  <c r="AY421" i="1"/>
  <c r="AZ421" i="1"/>
  <c r="BA421" i="1"/>
  <c r="BE421" i="1"/>
  <c r="BF421" i="1"/>
  <c r="M421" i="1"/>
  <c r="Y421" i="1"/>
  <c r="A421" i="1"/>
  <c r="B421" i="1"/>
  <c r="N421" i="1" s="1"/>
  <c r="S421" i="1" s="1"/>
  <c r="C421" i="1"/>
  <c r="W421" i="1" s="1"/>
  <c r="X421" i="1" s="1"/>
  <c r="AI420" i="1"/>
  <c r="AJ420" i="1"/>
  <c r="AK420" i="1"/>
  <c r="BH421" i="1" l="1"/>
  <c r="BC421" i="1"/>
  <c r="BI421" i="1"/>
  <c r="BB421" i="1"/>
  <c r="R421" i="1"/>
  <c r="O421" i="1"/>
  <c r="V421" i="1"/>
  <c r="U421" i="1" s="1"/>
  <c r="T421" i="1"/>
  <c r="AU421" i="1"/>
  <c r="BD421" i="1"/>
  <c r="BG421" i="1"/>
  <c r="CR420" i="1"/>
  <c r="CO420" i="1"/>
  <c r="CJ420" i="1"/>
  <c r="CG420" i="1"/>
  <c r="CB420" i="1"/>
  <c r="BY420" i="1"/>
  <c r="BT420" i="1"/>
  <c r="C420" i="1" s="1"/>
  <c r="R420" i="1" s="1"/>
  <c r="BQ420" i="1"/>
  <c r="AS420" i="1"/>
  <c r="AT420" i="1"/>
  <c r="BE420" i="1" s="1"/>
  <c r="AV420" i="1"/>
  <c r="AW420" i="1"/>
  <c r="AX420" i="1"/>
  <c r="AY420" i="1"/>
  <c r="BC420" i="1" s="1"/>
  <c r="AZ420" i="1"/>
  <c r="BI420" i="1" s="1"/>
  <c r="BA420" i="1"/>
  <c r="BH420" i="1"/>
  <c r="M420" i="1"/>
  <c r="Y420" i="1"/>
  <c r="A420" i="1"/>
  <c r="B420" i="1"/>
  <c r="AI419" i="1"/>
  <c r="AJ419" i="1"/>
  <c r="AK419" i="1"/>
  <c r="BB420" i="1" l="1"/>
  <c r="W420" i="1"/>
  <c r="X420" i="1" s="1"/>
  <c r="N420" i="1"/>
  <c r="S420" i="1" s="1"/>
  <c r="V420" i="1"/>
  <c r="U420" i="1" s="1"/>
  <c r="O420" i="1"/>
  <c r="BF420" i="1"/>
  <c r="AU420" i="1"/>
  <c r="BD420" i="1"/>
  <c r="BG420" i="1"/>
  <c r="CR419" i="1"/>
  <c r="CO419" i="1"/>
  <c r="CJ419" i="1"/>
  <c r="CG419" i="1"/>
  <c r="CB419" i="1"/>
  <c r="BY419" i="1"/>
  <c r="BT419" i="1"/>
  <c r="BQ419" i="1"/>
  <c r="AS419" i="1"/>
  <c r="AT419" i="1"/>
  <c r="AU419" i="1"/>
  <c r="AV419" i="1"/>
  <c r="AW419" i="1"/>
  <c r="AX419" i="1"/>
  <c r="BH419" i="1" s="1"/>
  <c r="AY419" i="1"/>
  <c r="AZ419" i="1"/>
  <c r="BI419" i="1" s="1"/>
  <c r="BA419" i="1"/>
  <c r="BC419" i="1"/>
  <c r="BE419" i="1"/>
  <c r="BF419" i="1"/>
  <c r="M419" i="1"/>
  <c r="Y419" i="1"/>
  <c r="A419" i="1"/>
  <c r="B419" i="1"/>
  <c r="C419" i="1"/>
  <c r="W419" i="1" s="1"/>
  <c r="X419" i="1" s="1"/>
  <c r="AI418" i="1"/>
  <c r="AJ418" i="1"/>
  <c r="AK418" i="1"/>
  <c r="T420" i="1" l="1"/>
  <c r="BD419" i="1"/>
  <c r="BB419" i="1"/>
  <c r="R419" i="1"/>
  <c r="N419" i="1"/>
  <c r="S419" i="1" s="1"/>
  <c r="V419" i="1"/>
  <c r="U419" i="1" s="1"/>
  <c r="O419" i="1"/>
  <c r="BG419" i="1"/>
  <c r="CR418" i="1"/>
  <c r="CO418" i="1"/>
  <c r="CJ418" i="1"/>
  <c r="CG418" i="1"/>
  <c r="CB418" i="1"/>
  <c r="BY418" i="1"/>
  <c r="BT418" i="1"/>
  <c r="BQ418" i="1"/>
  <c r="AS418" i="1"/>
  <c r="AT418" i="1"/>
  <c r="AV418" i="1"/>
  <c r="AW418" i="1"/>
  <c r="AX418" i="1"/>
  <c r="AY418" i="1"/>
  <c r="AZ418" i="1"/>
  <c r="BI418" i="1" s="1"/>
  <c r="BA418" i="1"/>
  <c r="BE418" i="1"/>
  <c r="BF418" i="1"/>
  <c r="M418" i="1"/>
  <c r="Y418" i="1"/>
  <c r="A418" i="1"/>
  <c r="B418" i="1"/>
  <c r="C418" i="1"/>
  <c r="N418" i="1" s="1"/>
  <c r="S418" i="1" s="1"/>
  <c r="AI417" i="1"/>
  <c r="AJ417" i="1"/>
  <c r="AK417" i="1"/>
  <c r="T419" i="1" l="1"/>
  <c r="BH418" i="1"/>
  <c r="BC418" i="1"/>
  <c r="BD418" i="1"/>
  <c r="BB418" i="1"/>
  <c r="O418" i="1"/>
  <c r="W418" i="1"/>
  <c r="X418" i="1" s="1"/>
  <c r="R418" i="1"/>
  <c r="V418" i="1"/>
  <c r="U418" i="1" s="1"/>
  <c r="AU418" i="1"/>
  <c r="BG418" i="1"/>
  <c r="CR417" i="1"/>
  <c r="CO417" i="1"/>
  <c r="CJ417" i="1"/>
  <c r="CG417" i="1"/>
  <c r="CB417" i="1"/>
  <c r="BY417" i="1"/>
  <c r="BT417" i="1"/>
  <c r="BQ417" i="1"/>
  <c r="AS417" i="1"/>
  <c r="AT417" i="1"/>
  <c r="AV417" i="1"/>
  <c r="AW417" i="1"/>
  <c r="AX417" i="1"/>
  <c r="AY417" i="1"/>
  <c r="AZ417" i="1"/>
  <c r="BI417" i="1" s="1"/>
  <c r="BA417" i="1"/>
  <c r="BE417" i="1"/>
  <c r="BF417" i="1"/>
  <c r="M417" i="1"/>
  <c r="Y417" i="1"/>
  <c r="A417" i="1"/>
  <c r="B417" i="1"/>
  <c r="C417" i="1"/>
  <c r="N417" i="1" s="1"/>
  <c r="S417" i="1" s="1"/>
  <c r="AI416" i="1"/>
  <c r="AJ416" i="1"/>
  <c r="AK416" i="1"/>
  <c r="T418" i="1" l="1"/>
  <c r="BH417" i="1"/>
  <c r="BC417" i="1"/>
  <c r="BD417" i="1"/>
  <c r="BB417" i="1"/>
  <c r="W417" i="1"/>
  <c r="X417" i="1" s="1"/>
  <c r="O417" i="1"/>
  <c r="R417" i="1"/>
  <c r="V417" i="1"/>
  <c r="U417" i="1" s="1"/>
  <c r="AU417" i="1"/>
  <c r="BG417" i="1"/>
  <c r="CR416" i="1"/>
  <c r="CO416" i="1"/>
  <c r="CJ416" i="1"/>
  <c r="CG416" i="1"/>
  <c r="CB416" i="1"/>
  <c r="BY416" i="1"/>
  <c r="BT416" i="1"/>
  <c r="BQ416" i="1"/>
  <c r="AS416" i="1"/>
  <c r="AT416" i="1"/>
  <c r="BE416" i="1" s="1"/>
  <c r="AV416" i="1"/>
  <c r="AW416" i="1"/>
  <c r="BG416" i="1" s="1"/>
  <c r="AX416" i="1"/>
  <c r="AY416" i="1"/>
  <c r="AZ416" i="1"/>
  <c r="BA416" i="1"/>
  <c r="BB416" i="1"/>
  <c r="BI416" i="1"/>
  <c r="AI415" i="1"/>
  <c r="AJ415" i="1"/>
  <c r="AK415" i="1"/>
  <c r="M416" i="1"/>
  <c r="Y416" i="1"/>
  <c r="A416" i="1"/>
  <c r="B416" i="1"/>
  <c r="C416" i="1"/>
  <c r="W416" i="1" s="1"/>
  <c r="X416" i="1" s="1"/>
  <c r="T417" i="1" l="1"/>
  <c r="BC416" i="1"/>
  <c r="BD416" i="1"/>
  <c r="O416" i="1"/>
  <c r="R416" i="1"/>
  <c r="N416" i="1"/>
  <c r="S416" i="1" s="1"/>
  <c r="V416" i="1"/>
  <c r="U416" i="1" s="1"/>
  <c r="BH416" i="1"/>
  <c r="BF416" i="1"/>
  <c r="AU416" i="1"/>
  <c r="CR415" i="1"/>
  <c r="CO415" i="1"/>
  <c r="CJ415" i="1"/>
  <c r="CG415" i="1"/>
  <c r="CB415" i="1"/>
  <c r="BY415" i="1"/>
  <c r="BT415" i="1"/>
  <c r="C415" i="1" s="1"/>
  <c r="BQ415" i="1"/>
  <c r="AS415" i="1"/>
  <c r="AT415" i="1"/>
  <c r="AU415" i="1" s="1"/>
  <c r="AV415" i="1"/>
  <c r="AW415" i="1"/>
  <c r="AX415" i="1"/>
  <c r="BH415" i="1" s="1"/>
  <c r="AY415" i="1"/>
  <c r="AZ415" i="1"/>
  <c r="BI415" i="1" s="1"/>
  <c r="BA415" i="1"/>
  <c r="BC415" i="1"/>
  <c r="BE415" i="1"/>
  <c r="BF415" i="1"/>
  <c r="M415" i="1"/>
  <c r="Y415" i="1"/>
  <c r="A415" i="1"/>
  <c r="B415" i="1"/>
  <c r="T416" i="1" l="1"/>
  <c r="BD415" i="1"/>
  <c r="BB415" i="1"/>
  <c r="R415" i="1"/>
  <c r="W415" i="1"/>
  <c r="X415" i="1" s="1"/>
  <c r="O415" i="1"/>
  <c r="N415" i="1"/>
  <c r="S415" i="1" s="1"/>
  <c r="V415" i="1"/>
  <c r="U415" i="1" s="1"/>
  <c r="T415" i="1"/>
  <c r="BG415" i="1"/>
  <c r="AI414" i="1"/>
  <c r="AJ414" i="1"/>
  <c r="AK414" i="1"/>
  <c r="CR414" i="1" l="1"/>
  <c r="CO414" i="1"/>
  <c r="CJ414" i="1"/>
  <c r="CG414" i="1"/>
  <c r="CB414" i="1"/>
  <c r="BY414" i="1"/>
  <c r="BT414" i="1"/>
  <c r="C414" i="1" s="1"/>
  <c r="BQ414" i="1"/>
  <c r="AS414" i="1"/>
  <c r="AT414" i="1"/>
  <c r="AV414" i="1"/>
  <c r="AW414" i="1"/>
  <c r="AX414" i="1"/>
  <c r="AY414" i="1"/>
  <c r="BC414" i="1" s="1"/>
  <c r="AZ414" i="1"/>
  <c r="BA414" i="1"/>
  <c r="BE414" i="1"/>
  <c r="BF414" i="1"/>
  <c r="M414" i="1"/>
  <c r="Y414" i="1"/>
  <c r="A414" i="1"/>
  <c r="B414" i="1"/>
  <c r="BH414" i="1" l="1"/>
  <c r="BI414" i="1"/>
  <c r="BD414" i="1"/>
  <c r="BB414" i="1"/>
  <c r="W414" i="1"/>
  <c r="X414" i="1" s="1"/>
  <c r="R414" i="1"/>
  <c r="O414" i="1"/>
  <c r="V414" i="1"/>
  <c r="U414" i="1" s="1"/>
  <c r="N414" i="1"/>
  <c r="S414" i="1" s="1"/>
  <c r="T414" i="1"/>
  <c r="AU414" i="1"/>
  <c r="BG414" i="1"/>
  <c r="AI413" i="1"/>
  <c r="AJ413" i="1"/>
  <c r="AK413" i="1"/>
  <c r="CR413" i="1" l="1"/>
  <c r="CO413" i="1"/>
  <c r="CO412" i="1"/>
  <c r="CR412" i="1"/>
  <c r="CJ413" i="1"/>
  <c r="CG413" i="1"/>
  <c r="CB413" i="1"/>
  <c r="BY413" i="1"/>
  <c r="BT413" i="1"/>
  <c r="C413" i="1" s="1"/>
  <c r="R413" i="1" s="1"/>
  <c r="BQ413" i="1"/>
  <c r="AS413" i="1"/>
  <c r="AT413" i="1"/>
  <c r="BE413" i="1" s="1"/>
  <c r="AV413" i="1"/>
  <c r="AW413" i="1"/>
  <c r="AX413" i="1"/>
  <c r="AY413" i="1"/>
  <c r="AZ413" i="1"/>
  <c r="BA413" i="1"/>
  <c r="BF413" i="1"/>
  <c r="M413" i="1"/>
  <c r="V413" i="1"/>
  <c r="Y413" i="1"/>
  <c r="A413" i="1"/>
  <c r="B413" i="1"/>
  <c r="AI412" i="1"/>
  <c r="AJ412" i="1"/>
  <c r="AK412" i="1"/>
  <c r="BC413" i="1" l="1"/>
  <c r="BI413" i="1"/>
  <c r="BD413" i="1"/>
  <c r="BB413" i="1"/>
  <c r="W413" i="1"/>
  <c r="X413" i="1" s="1"/>
  <c r="O413" i="1"/>
  <c r="N413" i="1"/>
  <c r="S413" i="1" s="1"/>
  <c r="U413" i="1"/>
  <c r="T413" i="1"/>
  <c r="AU413" i="1"/>
  <c r="BG413" i="1"/>
  <c r="CJ412" i="1"/>
  <c r="CG412" i="1"/>
  <c r="CB412" i="1"/>
  <c r="BY412" i="1"/>
  <c r="BT412" i="1"/>
  <c r="BQ412" i="1"/>
  <c r="AS412" i="1"/>
  <c r="AT412" i="1"/>
  <c r="AV412" i="1"/>
  <c r="AW412" i="1"/>
  <c r="AX412" i="1"/>
  <c r="AY412" i="1"/>
  <c r="BH413" i="1" s="1"/>
  <c r="AZ412" i="1"/>
  <c r="BI412" i="1" s="1"/>
  <c r="BA412" i="1"/>
  <c r="BE412" i="1"/>
  <c r="BF412" i="1"/>
  <c r="M412" i="1"/>
  <c r="V412" i="1"/>
  <c r="Y412" i="1"/>
  <c r="A412" i="1"/>
  <c r="B412" i="1"/>
  <c r="C412" i="1"/>
  <c r="R412" i="1" s="1"/>
  <c r="AI411" i="1"/>
  <c r="AJ411" i="1"/>
  <c r="AK411" i="1"/>
  <c r="BH412" i="1" l="1"/>
  <c r="BC412" i="1"/>
  <c r="BD412" i="1"/>
  <c r="BB412" i="1"/>
  <c r="W412" i="1"/>
  <c r="X412" i="1" s="1"/>
  <c r="O412" i="1"/>
  <c r="N412" i="1"/>
  <c r="S412" i="1" s="1"/>
  <c r="T412" i="1"/>
  <c r="AU412" i="1"/>
  <c r="BG412" i="1"/>
  <c r="U412" i="1"/>
  <c r="CR411" i="1"/>
  <c r="CO411" i="1"/>
  <c r="CJ411" i="1"/>
  <c r="CG411" i="1"/>
  <c r="CB411" i="1"/>
  <c r="BY411" i="1"/>
  <c r="BT411" i="1"/>
  <c r="BQ411" i="1"/>
  <c r="AS411" i="1"/>
  <c r="AT411" i="1"/>
  <c r="BE411" i="1" s="1"/>
  <c r="AV411" i="1"/>
  <c r="AW411" i="1"/>
  <c r="AX411" i="1"/>
  <c r="AY411" i="1"/>
  <c r="BH411" i="1" s="1"/>
  <c r="AZ411" i="1"/>
  <c r="BI411" i="1" s="1"/>
  <c r="BA411" i="1"/>
  <c r="BF411" i="1"/>
  <c r="M411" i="1"/>
  <c r="Y411" i="1"/>
  <c r="A411" i="1"/>
  <c r="B411" i="1"/>
  <c r="C411" i="1"/>
  <c r="W411" i="1" s="1"/>
  <c r="X411" i="1" s="1"/>
  <c r="BC411" i="1" l="1"/>
  <c r="BD411" i="1"/>
  <c r="BB411" i="1"/>
  <c r="N411" i="1"/>
  <c r="S411" i="1" s="1"/>
  <c r="R411" i="1"/>
  <c r="T411" i="1" s="1"/>
  <c r="V411" i="1"/>
  <c r="U411" i="1" s="1"/>
  <c r="O411" i="1"/>
  <c r="AU411" i="1"/>
  <c r="BG411" i="1"/>
  <c r="AI410" i="1"/>
  <c r="AJ410" i="1"/>
  <c r="AK410" i="1"/>
  <c r="CR410" i="1" l="1"/>
  <c r="CO410" i="1"/>
  <c r="CJ410" i="1"/>
  <c r="CG410" i="1"/>
  <c r="CB410" i="1"/>
  <c r="BY410" i="1"/>
  <c r="BT410" i="1"/>
  <c r="BQ410" i="1"/>
  <c r="AS410" i="1"/>
  <c r="AT410" i="1"/>
  <c r="AV410" i="1"/>
  <c r="AW410" i="1"/>
  <c r="AX410" i="1"/>
  <c r="AY410" i="1"/>
  <c r="AZ410" i="1"/>
  <c r="BA410" i="1"/>
  <c r="BE410" i="1"/>
  <c r="BF410" i="1"/>
  <c r="M410" i="1"/>
  <c r="V410" i="1"/>
  <c r="Y410" i="1"/>
  <c r="A410" i="1"/>
  <c r="B410" i="1"/>
  <c r="C410" i="1"/>
  <c r="R410" i="1" s="1"/>
  <c r="AI409" i="1"/>
  <c r="AJ409" i="1"/>
  <c r="AK409" i="1"/>
  <c r="BH410" i="1" l="1"/>
  <c r="BC410" i="1"/>
  <c r="BI410" i="1"/>
  <c r="BD410" i="1"/>
  <c r="BB410" i="1"/>
  <c r="W410" i="1"/>
  <c r="X410" i="1" s="1"/>
  <c r="U410" i="1"/>
  <c r="N410" i="1"/>
  <c r="S410" i="1" s="1"/>
  <c r="O410" i="1"/>
  <c r="T410" i="1"/>
  <c r="AU410" i="1"/>
  <c r="BG410" i="1"/>
  <c r="CR409" i="1"/>
  <c r="CO409" i="1"/>
  <c r="CJ409" i="1"/>
  <c r="CG409" i="1"/>
  <c r="CB409" i="1"/>
  <c r="BY409" i="1"/>
  <c r="BT409" i="1"/>
  <c r="BQ409" i="1"/>
  <c r="AS409" i="1"/>
  <c r="AT409" i="1"/>
  <c r="BE409" i="1" s="1"/>
  <c r="AV409" i="1"/>
  <c r="AW409" i="1"/>
  <c r="AX409" i="1"/>
  <c r="AY409" i="1"/>
  <c r="AZ409" i="1"/>
  <c r="BI409" i="1" s="1"/>
  <c r="BA409" i="1"/>
  <c r="BF409" i="1"/>
  <c r="M409" i="1"/>
  <c r="Y409" i="1"/>
  <c r="A409" i="1"/>
  <c r="B409" i="1"/>
  <c r="N409" i="1" s="1"/>
  <c r="S409" i="1" s="1"/>
  <c r="C409" i="1"/>
  <c r="W409" i="1" s="1"/>
  <c r="X409" i="1" s="1"/>
  <c r="BH409" i="1" l="1"/>
  <c r="BC409" i="1"/>
  <c r="BD409" i="1"/>
  <c r="BB409" i="1"/>
  <c r="R409" i="1"/>
  <c r="V409" i="1"/>
  <c r="U409" i="1" s="1"/>
  <c r="O409" i="1"/>
  <c r="T409" i="1"/>
  <c r="AU409" i="1"/>
  <c r="BG409" i="1"/>
  <c r="AI408" i="1"/>
  <c r="AJ408" i="1"/>
  <c r="AK408" i="1"/>
  <c r="CR408" i="1" l="1"/>
  <c r="CO408" i="1"/>
  <c r="CJ408" i="1"/>
  <c r="CG408" i="1"/>
  <c r="CB408" i="1"/>
  <c r="BY408" i="1"/>
  <c r="BT408" i="1"/>
  <c r="BQ408" i="1"/>
  <c r="AS408" i="1"/>
  <c r="AT408" i="1"/>
  <c r="BE408" i="1" s="1"/>
  <c r="AV408" i="1"/>
  <c r="AW408" i="1"/>
  <c r="AX408" i="1"/>
  <c r="AY408" i="1"/>
  <c r="AZ408" i="1"/>
  <c r="BA408" i="1"/>
  <c r="BF408" i="1"/>
  <c r="M408" i="1"/>
  <c r="Y408" i="1"/>
  <c r="A408" i="1"/>
  <c r="B408" i="1"/>
  <c r="C408" i="1"/>
  <c r="W408" i="1" s="1"/>
  <c r="X408" i="1" s="1"/>
  <c r="AI407" i="1"/>
  <c r="AJ407" i="1"/>
  <c r="AK407" i="1"/>
  <c r="BH408" i="1" l="1"/>
  <c r="BC408" i="1"/>
  <c r="BI408" i="1"/>
  <c r="BD408" i="1"/>
  <c r="BB408" i="1"/>
  <c r="N408" i="1"/>
  <c r="S408" i="1" s="1"/>
  <c r="R408" i="1"/>
  <c r="T408" i="1" s="1"/>
  <c r="V408" i="1"/>
  <c r="U408" i="1" s="1"/>
  <c r="O408" i="1"/>
  <c r="AU408" i="1"/>
  <c r="BG408" i="1"/>
  <c r="CR407" i="1"/>
  <c r="CO407" i="1"/>
  <c r="CJ407" i="1"/>
  <c r="CG407" i="1"/>
  <c r="BT407" i="1"/>
  <c r="CB407" i="1"/>
  <c r="BY407" i="1"/>
  <c r="BQ407" i="1"/>
  <c r="AS407" i="1"/>
  <c r="AT407" i="1"/>
  <c r="AU407" i="1"/>
  <c r="AV407" i="1"/>
  <c r="AW407" i="1"/>
  <c r="AX407" i="1"/>
  <c r="BC407" i="1" s="1"/>
  <c r="AY407" i="1"/>
  <c r="AZ407" i="1"/>
  <c r="BI407" i="1" s="1"/>
  <c r="BA407" i="1"/>
  <c r="BE407" i="1"/>
  <c r="BF407" i="1"/>
  <c r="BH407" i="1"/>
  <c r="M407" i="1"/>
  <c r="Y407" i="1"/>
  <c r="A407" i="1"/>
  <c r="B407" i="1"/>
  <c r="C407" i="1"/>
  <c r="R407" i="1" s="1"/>
  <c r="AI406" i="1"/>
  <c r="AJ406" i="1"/>
  <c r="AK406" i="1"/>
  <c r="BD407" i="1" l="1"/>
  <c r="N407" i="1"/>
  <c r="S407" i="1" s="1"/>
  <c r="W407" i="1"/>
  <c r="X407" i="1" s="1"/>
  <c r="BB407" i="1"/>
  <c r="V407" i="1"/>
  <c r="U407" i="1" s="1"/>
  <c r="O407" i="1"/>
  <c r="BG407" i="1"/>
  <c r="CR406" i="1"/>
  <c r="CO406" i="1"/>
  <c r="CJ406" i="1"/>
  <c r="CG406" i="1"/>
  <c r="CB406" i="1"/>
  <c r="BY406" i="1"/>
  <c r="BT406" i="1"/>
  <c r="BQ406" i="1"/>
  <c r="AS406" i="1"/>
  <c r="AT406" i="1"/>
  <c r="AV406" i="1"/>
  <c r="AW406" i="1"/>
  <c r="AX406" i="1"/>
  <c r="AY406" i="1"/>
  <c r="BH406" i="1" s="1"/>
  <c r="AZ406" i="1"/>
  <c r="BI406" i="1" s="1"/>
  <c r="BA406" i="1"/>
  <c r="BE406" i="1"/>
  <c r="BF406" i="1"/>
  <c r="AI405" i="1"/>
  <c r="AJ405" i="1"/>
  <c r="AK405" i="1"/>
  <c r="M406" i="1"/>
  <c r="Y406" i="1"/>
  <c r="A406" i="1"/>
  <c r="B406" i="1"/>
  <c r="C406" i="1"/>
  <c r="R406" i="1" s="1"/>
  <c r="T407" i="1" l="1"/>
  <c r="BC406" i="1"/>
  <c r="BB406" i="1"/>
  <c r="W406" i="1"/>
  <c r="X406" i="1" s="1"/>
  <c r="O406" i="1"/>
  <c r="N406" i="1"/>
  <c r="S406" i="1" s="1"/>
  <c r="V406" i="1"/>
  <c r="U406" i="1" s="1"/>
  <c r="AU406" i="1"/>
  <c r="BG406" i="1"/>
  <c r="BD406" i="1"/>
  <c r="CR405" i="1"/>
  <c r="CO405" i="1"/>
  <c r="CJ405" i="1"/>
  <c r="CG405" i="1"/>
  <c r="CB405" i="1"/>
  <c r="BY405" i="1"/>
  <c r="BT405" i="1"/>
  <c r="BQ405" i="1"/>
  <c r="AS405" i="1"/>
  <c r="AT405" i="1"/>
  <c r="AV405" i="1"/>
  <c r="AW405" i="1"/>
  <c r="AX405" i="1"/>
  <c r="AY405" i="1"/>
  <c r="BC405" i="1" s="1"/>
  <c r="AZ405" i="1"/>
  <c r="BI405" i="1" s="1"/>
  <c r="BA405" i="1"/>
  <c r="BE405" i="1"/>
  <c r="BF405" i="1"/>
  <c r="M405" i="1"/>
  <c r="R405" i="1"/>
  <c r="Y405" i="1"/>
  <c r="A405" i="1"/>
  <c r="B405" i="1"/>
  <c r="V405" i="1" s="1"/>
  <c r="U405" i="1" s="1"/>
  <c r="C405" i="1"/>
  <c r="W405" i="1" s="1"/>
  <c r="X405" i="1" s="1"/>
  <c r="AI404" i="1"/>
  <c r="AJ404" i="1"/>
  <c r="AK404" i="1"/>
  <c r="T406" i="1" l="1"/>
  <c r="BH405" i="1"/>
  <c r="BD405" i="1"/>
  <c r="BG405" i="1"/>
  <c r="O405" i="1"/>
  <c r="N405" i="1"/>
  <c r="S405" i="1" s="1"/>
  <c r="T405" i="1"/>
  <c r="AU405" i="1"/>
  <c r="BB405" i="1"/>
  <c r="CR404" i="1"/>
  <c r="CO404" i="1"/>
  <c r="CJ404" i="1"/>
  <c r="CG404" i="1"/>
  <c r="CB404" i="1"/>
  <c r="BY404" i="1"/>
  <c r="BT404" i="1"/>
  <c r="BQ404" i="1"/>
  <c r="AS404" i="1"/>
  <c r="AT404" i="1"/>
  <c r="BF404" i="1" s="1"/>
  <c r="AU404" i="1"/>
  <c r="AV404" i="1"/>
  <c r="AW404" i="1"/>
  <c r="BB404" i="1" s="1"/>
  <c r="AX404" i="1"/>
  <c r="AY404" i="1"/>
  <c r="AZ404" i="1"/>
  <c r="BI404" i="1" s="1"/>
  <c r="BA404" i="1"/>
  <c r="BC404" i="1"/>
  <c r="BE404" i="1"/>
  <c r="BH404" i="1"/>
  <c r="M404" i="1"/>
  <c r="Y404" i="1"/>
  <c r="A404" i="1"/>
  <c r="B404" i="1"/>
  <c r="C404" i="1"/>
  <c r="R404" i="1" s="1"/>
  <c r="AI403" i="1"/>
  <c r="AJ403" i="1"/>
  <c r="AK403" i="1"/>
  <c r="BD404" i="1" l="1"/>
  <c r="BG404" i="1"/>
  <c r="W404" i="1"/>
  <c r="X404" i="1" s="1"/>
  <c r="O404" i="1"/>
  <c r="N404" i="1"/>
  <c r="S404" i="1" s="1"/>
  <c r="V404" i="1"/>
  <c r="U404" i="1" s="1"/>
  <c r="CR403" i="1"/>
  <c r="CO403" i="1"/>
  <c r="CJ403" i="1"/>
  <c r="CG403" i="1"/>
  <c r="CB403" i="1"/>
  <c r="BY403" i="1"/>
  <c r="BT403" i="1"/>
  <c r="BQ403" i="1"/>
  <c r="AS403" i="1"/>
  <c r="AT403" i="1"/>
  <c r="AV403" i="1"/>
  <c r="AW403" i="1"/>
  <c r="BG403" i="1" s="1"/>
  <c r="AX403" i="1"/>
  <c r="AY403" i="1"/>
  <c r="BD403" i="1" s="1"/>
  <c r="AZ403" i="1"/>
  <c r="BA403" i="1"/>
  <c r="BI403" i="1" s="1"/>
  <c r="BB403" i="1"/>
  <c r="M403" i="1"/>
  <c r="Y403" i="1"/>
  <c r="AI402" i="1"/>
  <c r="AJ402" i="1"/>
  <c r="AK402" i="1"/>
  <c r="A403" i="1"/>
  <c r="B403" i="1"/>
  <c r="C403" i="1"/>
  <c r="R403" i="1" s="1"/>
  <c r="T404" i="1" l="1"/>
  <c r="BC403" i="1"/>
  <c r="W403" i="1"/>
  <c r="X403" i="1" s="1"/>
  <c r="O403" i="1"/>
  <c r="N403" i="1"/>
  <c r="S403" i="1" s="1"/>
  <c r="V403" i="1"/>
  <c r="U403" i="1" s="1"/>
  <c r="AU403" i="1"/>
  <c r="BF403" i="1"/>
  <c r="BE403" i="1"/>
  <c r="BH403" i="1"/>
  <c r="CR402" i="1"/>
  <c r="CO402" i="1"/>
  <c r="CJ402" i="1"/>
  <c r="CG402" i="1"/>
  <c r="CB402" i="1"/>
  <c r="BY402" i="1"/>
  <c r="BT402" i="1"/>
  <c r="BQ402" i="1"/>
  <c r="AS402" i="1"/>
  <c r="AT402" i="1"/>
  <c r="AV402" i="1"/>
  <c r="AW402" i="1"/>
  <c r="AX402" i="1"/>
  <c r="AY402" i="1"/>
  <c r="BH402" i="1" s="1"/>
  <c r="AZ402" i="1"/>
  <c r="BA402" i="1"/>
  <c r="BE402" i="1"/>
  <c r="BF402" i="1"/>
  <c r="M402" i="1"/>
  <c r="Y402" i="1"/>
  <c r="A402" i="1"/>
  <c r="B402" i="1"/>
  <c r="V402" i="1" s="1"/>
  <c r="C402" i="1"/>
  <c r="W402" i="1" s="1"/>
  <c r="X402" i="1" s="1"/>
  <c r="T403" i="1" l="1"/>
  <c r="BC402" i="1"/>
  <c r="BI402" i="1"/>
  <c r="BB402" i="1"/>
  <c r="R402" i="1"/>
  <c r="O402" i="1"/>
  <c r="N402" i="1"/>
  <c r="S402" i="1" s="1"/>
  <c r="U402" i="1"/>
  <c r="AU402" i="1"/>
  <c r="BD402" i="1"/>
  <c r="BG402" i="1"/>
  <c r="T402" i="1"/>
  <c r="AI400" i="1" l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BQ401" i="1"/>
  <c r="AS401" i="1"/>
  <c r="AT401" i="1"/>
  <c r="BE401" i="1" s="1"/>
  <c r="AU401" i="1"/>
  <c r="AV401" i="1"/>
  <c r="AW401" i="1"/>
  <c r="AX401" i="1"/>
  <c r="AY401" i="1"/>
  <c r="AZ401" i="1"/>
  <c r="BI401" i="1" s="1"/>
  <c r="BA401" i="1"/>
  <c r="BF401" i="1"/>
  <c r="BH401" i="1"/>
  <c r="M401" i="1"/>
  <c r="Y401" i="1"/>
  <c r="A401" i="1"/>
  <c r="B401" i="1"/>
  <c r="C401" i="1"/>
  <c r="N401" i="1" s="1"/>
  <c r="S401" i="1" s="1"/>
  <c r="BC401" i="1" l="1"/>
  <c r="BD401" i="1"/>
  <c r="BB401" i="1"/>
  <c r="O401" i="1"/>
  <c r="W401" i="1"/>
  <c r="X401" i="1" s="1"/>
  <c r="R401" i="1"/>
  <c r="V401" i="1"/>
  <c r="U401" i="1" s="1"/>
  <c r="BG401" i="1"/>
  <c r="CR400" i="1"/>
  <c r="CO400" i="1"/>
  <c r="CJ400" i="1"/>
  <c r="CG400" i="1"/>
  <c r="CB400" i="1"/>
  <c r="BY400" i="1"/>
  <c r="BT400" i="1"/>
  <c r="BQ400" i="1"/>
  <c r="AS400" i="1"/>
  <c r="AT400" i="1"/>
  <c r="AV400" i="1"/>
  <c r="AW400" i="1"/>
  <c r="BB400" i="1" s="1"/>
  <c r="AX400" i="1"/>
  <c r="AY400" i="1"/>
  <c r="BC400" i="1" s="1"/>
  <c r="AZ400" i="1"/>
  <c r="BA400" i="1"/>
  <c r="BE400" i="1"/>
  <c r="BF400" i="1"/>
  <c r="M400" i="1"/>
  <c r="Y400" i="1"/>
  <c r="A400" i="1"/>
  <c r="B400" i="1"/>
  <c r="V400" i="1" s="1"/>
  <c r="C400" i="1"/>
  <c r="W400" i="1" s="1"/>
  <c r="X400" i="1" s="1"/>
  <c r="AI399" i="1"/>
  <c r="AJ399" i="1"/>
  <c r="AK399" i="1"/>
  <c r="T401" i="1" l="1"/>
  <c r="BH400" i="1"/>
  <c r="BI400" i="1"/>
  <c r="BG400" i="1"/>
  <c r="R400" i="1"/>
  <c r="O400" i="1"/>
  <c r="N400" i="1"/>
  <c r="S400" i="1" s="1"/>
  <c r="T400" i="1"/>
  <c r="AU400" i="1"/>
  <c r="BD400" i="1"/>
  <c r="U400" i="1"/>
  <c r="CR399" i="1"/>
  <c r="CO399" i="1"/>
  <c r="CJ399" i="1"/>
  <c r="CG399" i="1"/>
  <c r="CB399" i="1"/>
  <c r="BY399" i="1"/>
  <c r="BT399" i="1"/>
  <c r="C399" i="1" s="1"/>
  <c r="BQ399" i="1"/>
  <c r="AS399" i="1"/>
  <c r="AT399" i="1"/>
  <c r="AV399" i="1"/>
  <c r="AW399" i="1"/>
  <c r="AX399" i="1"/>
  <c r="AY399" i="1"/>
  <c r="BH399" i="1" s="1"/>
  <c r="AZ399" i="1"/>
  <c r="BA399" i="1"/>
  <c r="BE399" i="1"/>
  <c r="BF399" i="1"/>
  <c r="M399" i="1"/>
  <c r="Y399" i="1"/>
  <c r="A399" i="1"/>
  <c r="B399" i="1"/>
  <c r="BC399" i="1" l="1"/>
  <c r="BI399" i="1"/>
  <c r="BD399" i="1"/>
  <c r="BB399" i="1"/>
  <c r="R399" i="1"/>
  <c r="N399" i="1"/>
  <c r="S399" i="1" s="1"/>
  <c r="W399" i="1"/>
  <c r="X399" i="1" s="1"/>
  <c r="O399" i="1"/>
  <c r="V399" i="1"/>
  <c r="U399" i="1" s="1"/>
  <c r="AU399" i="1"/>
  <c r="BG399" i="1"/>
  <c r="AI398" i="1"/>
  <c r="AJ398" i="1"/>
  <c r="AK398" i="1"/>
  <c r="T399" i="1" l="1"/>
  <c r="CR398" i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R398" i="1"/>
  <c r="W398" i="1"/>
  <c r="X398" i="1" s="1"/>
  <c r="Y398" i="1"/>
  <c r="A398" i="1"/>
  <c r="B398" i="1"/>
  <c r="N398" i="1" s="1"/>
  <c r="S398" i="1" s="1"/>
  <c r="C398" i="1"/>
  <c r="AI397" i="1"/>
  <c r="AJ397" i="1"/>
  <c r="AK397" i="1"/>
  <c r="BC398" i="1" l="1"/>
  <c r="BH398" i="1"/>
  <c r="BD398" i="1"/>
  <c r="BG398" i="1"/>
  <c r="O398" i="1"/>
  <c r="V398" i="1"/>
  <c r="U398" i="1" s="1"/>
  <c r="T398" i="1"/>
  <c r="AU398" i="1"/>
  <c r="CR397" i="1"/>
  <c r="CO397" i="1"/>
  <c r="CJ397" i="1"/>
  <c r="CG397" i="1"/>
  <c r="CB397" i="1"/>
  <c r="BY397" i="1"/>
  <c r="BT397" i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R397" i="1"/>
  <c r="Y397" i="1"/>
  <c r="A397" i="1"/>
  <c r="B397" i="1"/>
  <c r="V397" i="1" s="1"/>
  <c r="C397" i="1"/>
  <c r="W397" i="1" s="1"/>
  <c r="X397" i="1" s="1"/>
  <c r="AI396" i="1"/>
  <c r="AJ396" i="1"/>
  <c r="AK396" i="1"/>
  <c r="BH397" i="1" l="1"/>
  <c r="BI397" i="1"/>
  <c r="BD397" i="1"/>
  <c r="BB397" i="1"/>
  <c r="U397" i="1"/>
  <c r="O397" i="1"/>
  <c r="N397" i="1"/>
  <c r="S397" i="1" s="1"/>
  <c r="T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A396" i="1"/>
  <c r="B396" i="1"/>
  <c r="C396" i="1"/>
  <c r="R396" i="1" s="1"/>
  <c r="AI395" i="1"/>
  <c r="AJ395" i="1"/>
  <c r="AK395" i="1"/>
  <c r="BC396" i="1" l="1"/>
  <c r="BI396" i="1"/>
  <c r="BD396" i="1"/>
  <c r="BB396" i="1"/>
  <c r="N396" i="1"/>
  <c r="S396" i="1" s="1"/>
  <c r="W396" i="1"/>
  <c r="X396" i="1" s="1"/>
  <c r="V396" i="1"/>
  <c r="U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A395" i="1"/>
  <c r="B395" i="1"/>
  <c r="C395" i="1"/>
  <c r="W395" i="1" s="1"/>
  <c r="X395" i="1" s="1"/>
  <c r="AI394" i="1"/>
  <c r="AJ394" i="1"/>
  <c r="AK394" i="1"/>
  <c r="T396" i="1" l="1"/>
  <c r="BC395" i="1"/>
  <c r="BD395" i="1"/>
  <c r="BB395" i="1"/>
  <c r="O395" i="1"/>
  <c r="R395" i="1"/>
  <c r="T395" i="1" s="1"/>
  <c r="V395" i="1"/>
  <c r="U395" i="1" s="1"/>
  <c r="N395" i="1"/>
  <c r="S395" i="1" s="1"/>
  <c r="BG395" i="1"/>
  <c r="CR394" i="1"/>
  <c r="CO394" i="1"/>
  <c r="CJ394" i="1"/>
  <c r="CG394" i="1"/>
  <c r="CB394" i="1"/>
  <c r="BY394" i="1"/>
  <c r="BT394" i="1"/>
  <c r="BQ394" i="1"/>
  <c r="B394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394" i="1"/>
  <c r="C394" i="1"/>
  <c r="W394" i="1" s="1"/>
  <c r="X394" i="1" s="1"/>
  <c r="AI393" i="1"/>
  <c r="AJ393" i="1"/>
  <c r="AK393" i="1"/>
  <c r="BC394" i="1" l="1"/>
  <c r="BI394" i="1"/>
  <c r="BD394" i="1"/>
  <c r="BB394" i="1"/>
  <c r="R394" i="1"/>
  <c r="O394" i="1"/>
  <c r="N394" i="1"/>
  <c r="S394" i="1" s="1"/>
  <c r="V394" i="1"/>
  <c r="U394" i="1" s="1"/>
  <c r="T394" i="1"/>
  <c r="BF394" i="1"/>
  <c r="AU394" i="1"/>
  <c r="CR393" i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D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D392" i="1" s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D391" i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D390" i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D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D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D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D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D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D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BD383" i="1" l="1"/>
  <c r="W383" i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D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D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D380" i="1" l="1"/>
  <c r="BG380" i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BD379" i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D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D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D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D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D374" i="1" l="1"/>
  <c r="BG374" i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D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<sst xmlns="http://schemas.openxmlformats.org/spreadsheetml/2006/main" count="482" uniqueCount="451">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</sst>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421"/>
  <sheetViews>
    <sheetView tabSelected="1" zoomScale="112" zoomScaleNormal="112" workbookViewId="0">
      <pane xSplit="1" ySplit="1" topLeftCell="T415" activePane="bottomRight" state="frozen"/>
      <selection pane="topRight" activeCell="B1" sqref="B1"/>
      <selection pane="bottomLeft" activeCell="A2" sqref="A2"/>
      <selection pane="bottomRight" activeCell="T421" sqref="T421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21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21" si="3061">SUM(BO341:BP341)</f>
        <v>1536509</v>
      </c>
      <c r="BR341" s="20">
        <v>276947</v>
      </c>
      <c r="BS341" s="20">
        <v>55236</v>
      </c>
      <c r="BT341" s="21">
        <f t="shared" ref="BT341:BT421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21" si="3063">SUM(BW341:BX341)</f>
        <v>11280</v>
      </c>
      <c r="BZ341" s="20">
        <v>2039</v>
      </c>
      <c r="CA341" s="20">
        <v>590</v>
      </c>
      <c r="CB341" s="21">
        <f t="shared" ref="CB341:CB421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21" si="3065">SUM(CE341:CF341)</f>
        <v>6557</v>
      </c>
      <c r="CH341" s="20">
        <v>1133</v>
      </c>
      <c r="CI341" s="20">
        <v>437</v>
      </c>
      <c r="CJ341" s="21">
        <f t="shared" ref="CJ341:CJ421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11" si="3067">SUM(CM341:CN341)</f>
        <v>65509</v>
      </c>
      <c r="CP341" s="20">
        <v>14013</v>
      </c>
      <c r="CQ341" s="20">
        <v>755</v>
      </c>
      <c r="CR341" s="21">
        <f t="shared" ref="CR341:CR411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4035">Z372-AC372-AF372</f>
        <v>108</v>
      </c>
      <c r="AJ372">
        <f t="shared" ref="AJ372" si="4036">AA372-AD372-AG372</f>
        <v>37</v>
      </c>
      <c r="AK372">
        <f t="shared" ref="AK372" si="4037">AB372-AE372-AH372</f>
        <v>325</v>
      </c>
      <c r="AL372">
        <v>7</v>
      </c>
      <c r="AM372">
        <v>7</v>
      </c>
      <c r="AN372">
        <v>20</v>
      </c>
      <c r="AS372">
        <f t="shared" ref="AS372" si="4038">BM372-BM371</f>
        <v>16034</v>
      </c>
      <c r="AT372">
        <f t="shared" ref="AT372" si="4039">BN372-BN371</f>
        <v>530</v>
      </c>
      <c r="AU372">
        <f t="shared" ref="AU372" si="4040">AT372/AS372</f>
        <v>3.3054758637894477E-2</v>
      </c>
      <c r="AV372">
        <f t="shared" ref="AV372" si="4041">BU372-BU371</f>
        <v>99</v>
      </c>
      <c r="AW372">
        <f t="shared" ref="AW372" si="4042">BV372-BV371</f>
        <v>3</v>
      </c>
      <c r="AX372">
        <f t="shared" ref="AX372" si="4043">CK372-CK371</f>
        <v>631</v>
      </c>
      <c r="AY372">
        <f t="shared" ref="AY372" si="4044">CL372-CL371</f>
        <v>13</v>
      </c>
      <c r="AZ372">
        <f t="shared" ref="AZ372" si="4045">CC372-CC371</f>
        <v>277</v>
      </c>
      <c r="BA372">
        <f t="shared" ref="BA372" si="4046">CD372-CD371</f>
        <v>2</v>
      </c>
      <c r="BB372">
        <f t="shared" ref="BB372" si="4047">AW372/AV372</f>
        <v>3.0303030303030304E-2</v>
      </c>
      <c r="BC372">
        <f t="shared" ref="BC372" si="4048">AY372/AX372</f>
        <v>2.0602218700475437E-2</v>
      </c>
      <c r="BD372">
        <f t="shared" ref="BD372" si="4049">AZ372/AY372</f>
        <v>21.307692307692307</v>
      </c>
      <c r="BE372">
        <f t="shared" ref="BE372" si="4050">SUM(AT366:AT372)/SUM(AS366:AS372)</f>
        <v>3.8881639360108258E-2</v>
      </c>
      <c r="BF372">
        <f t="shared" ref="BF372" si="4051">SUM(AT359:AT372)/SUM(AS359:AS372)</f>
        <v>3.8001451702321012E-2</v>
      </c>
      <c r="BG372">
        <f t="shared" ref="BG372" si="4052">SUM(AW366:AW372)/SUM(AV366:AV372)</f>
        <v>1.2755102040816327E-2</v>
      </c>
      <c r="BH372">
        <f t="shared" ref="BH372" si="4053">SUM(AY366:AY372)/SUM(AX366:AX372)</f>
        <v>2.5085165685970887E-2</v>
      </c>
      <c r="BI372">
        <f t="shared" ref="BI372" si="4054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  <row r="373" spans="1:96" x14ac:dyDescent="0.35">
      <c r="A373" s="14">
        <f t="shared" si="2823"/>
        <v>44279</v>
      </c>
      <c r="B373" s="9">
        <f t="shared" ref="B373" si="4055">BQ373</f>
        <v>1620048</v>
      </c>
      <c r="C373">
        <f t="shared" ref="C373" si="4056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4057">-(J373-J372)+L373</f>
        <v>12</v>
      </c>
      <c r="N373" s="7">
        <f t="shared" ref="N373" si="4058">B373-C373</f>
        <v>1272987</v>
      </c>
      <c r="O373" s="4">
        <f t="shared" ref="O373" si="4059">C373/B373</f>
        <v>0.21422883766406922</v>
      </c>
      <c r="R373">
        <f t="shared" ref="R373" si="4060">C373-C372</f>
        <v>758</v>
      </c>
      <c r="S373">
        <f t="shared" ref="S373" si="4061">N373-N372</f>
        <v>2702</v>
      </c>
      <c r="T373" s="8">
        <f t="shared" ref="T373" si="4062">R373/V373</f>
        <v>0.21907514450867052</v>
      </c>
      <c r="U373" s="8">
        <f t="shared" ref="U373" si="4063">SUM(R367:R373)/SUM(V367:V373)</f>
        <v>0.18384368620589092</v>
      </c>
      <c r="V373">
        <f t="shared" ref="V373" si="4064">B373-B372</f>
        <v>3460</v>
      </c>
      <c r="W373">
        <f t="shared" ref="W373" si="4065">C373-D373-E373</f>
        <v>11916</v>
      </c>
      <c r="X373" s="3">
        <f t="shared" ref="X373" si="4066">F373/W373</f>
        <v>1.5944947969117152E-2</v>
      </c>
      <c r="Y373">
        <f t="shared" ref="Y373" si="4067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4068">Z373-AC373-AF373</f>
        <v>104</v>
      </c>
      <c r="AJ373">
        <f t="shared" ref="AJ373" si="4069">AA373-AD373-AG373</f>
        <v>36</v>
      </c>
      <c r="AK373">
        <f t="shared" ref="AK373" si="4070">AB373-AE373-AH373</f>
        <v>316</v>
      </c>
      <c r="AL373">
        <v>8</v>
      </c>
      <c r="AM373">
        <v>8</v>
      </c>
      <c r="AN373">
        <v>31</v>
      </c>
      <c r="AS373">
        <f t="shared" ref="AS373" si="4071">BM373-BM372</f>
        <v>18081</v>
      </c>
      <c r="AT373">
        <f t="shared" ref="AT373" si="4072">BN373-BN372</f>
        <v>789</v>
      </c>
      <c r="AU373">
        <f t="shared" ref="AU373" si="4073">AT373/AS373</f>
        <v>4.3636966981914715E-2</v>
      </c>
      <c r="AV373">
        <f t="shared" ref="AV373" si="4074">BU373-BU372</f>
        <v>156</v>
      </c>
      <c r="AW373">
        <f t="shared" ref="AW373" si="4075">BV373-BV372</f>
        <v>-2</v>
      </c>
      <c r="AX373">
        <f t="shared" ref="AX373" si="4076">CK373-CK372</f>
        <v>950</v>
      </c>
      <c r="AY373">
        <f t="shared" ref="AY373" si="4077">CL373-CL372</f>
        <v>31</v>
      </c>
      <c r="AZ373">
        <f t="shared" ref="AZ373" si="4078">CC373-CC372</f>
        <v>59</v>
      </c>
      <c r="BA373">
        <f t="shared" ref="BA373" si="4079">CD373-CD372</f>
        <v>2</v>
      </c>
      <c r="BB373">
        <f t="shared" ref="BB373" si="4080">AW373/AV373</f>
        <v>-1.282051282051282E-2</v>
      </c>
      <c r="BC373">
        <f t="shared" ref="BC373" si="4081">AY373/AX373</f>
        <v>3.2631578947368421E-2</v>
      </c>
      <c r="BD373">
        <f t="shared" ref="BD373" si="4082">AZ373/AY373</f>
        <v>1.903225806451613</v>
      </c>
      <c r="BE373">
        <f t="shared" ref="BE373" si="4083">SUM(AT367:AT373)/SUM(AS367:AS373)</f>
        <v>4.0118277929666872E-2</v>
      </c>
      <c r="BF373">
        <f t="shared" ref="BF373" si="4084">SUM(AT360:AT373)/SUM(AS360:AS373)</f>
        <v>3.7685726114356687E-2</v>
      </c>
      <c r="BG373">
        <f t="shared" ref="BG373" si="4085">SUM(AW367:AW373)/SUM(AV367:AV373)</f>
        <v>1.1834319526627219E-2</v>
      </c>
      <c r="BH373">
        <f t="shared" ref="BH373" si="4086">SUM(AY367:AY373)/SUM(AX367:AX373)</f>
        <v>2.6998128842555466E-2</v>
      </c>
      <c r="BI373">
        <f t="shared" ref="BI373" si="4087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3061"/>
        <v>1620048</v>
      </c>
      <c r="BR373" s="20">
        <v>287850</v>
      </c>
      <c r="BS373" s="20">
        <v>59211</v>
      </c>
      <c r="BT373" s="21">
        <f t="shared" si="3062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3063"/>
        <v>11967</v>
      </c>
      <c r="BZ373" s="20">
        <v>2121</v>
      </c>
      <c r="CA373" s="20">
        <v>626</v>
      </c>
      <c r="CB373" s="21">
        <f t="shared" si="3064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3065"/>
        <v>6876</v>
      </c>
      <c r="CH373" s="20">
        <v>1157</v>
      </c>
      <c r="CI373" s="20">
        <v>450</v>
      </c>
      <c r="CJ373" s="21">
        <f t="shared" si="3066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3067"/>
        <v>68525</v>
      </c>
      <c r="CP373" s="20">
        <v>14394</v>
      </c>
      <c r="CQ373" s="20">
        <v>789</v>
      </c>
      <c r="CR373" s="21">
        <f t="shared" si="3068"/>
        <v>15183</v>
      </c>
    </row>
    <row r="374" spans="1:96" x14ac:dyDescent="0.35">
      <c r="A374" s="14">
        <f t="shared" si="2823"/>
        <v>44280</v>
      </c>
      <c r="B374" s="9">
        <f t="shared" ref="B374" si="4088">BQ374</f>
        <v>1620656</v>
      </c>
      <c r="C374">
        <f t="shared" ref="C374" si="4089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4090">-(J374-J373)+L374</f>
        <v>7</v>
      </c>
      <c r="N374" s="7">
        <f t="shared" ref="N374" si="4091">B374-C374</f>
        <v>1273453</v>
      </c>
      <c r="O374" s="4">
        <f t="shared" ref="O374" si="4092">C374/B374</f>
        <v>0.21423608711534095</v>
      </c>
      <c r="R374">
        <f t="shared" ref="R374" si="4093">C374-C373</f>
        <v>142</v>
      </c>
      <c r="S374">
        <f t="shared" ref="S374" si="4094">N374-N373</f>
        <v>466</v>
      </c>
      <c r="T374" s="8">
        <f t="shared" ref="T374" si="4095">R374/V374</f>
        <v>0.23355263157894737</v>
      </c>
      <c r="U374" s="8">
        <f t="shared" ref="U374" si="4096">SUM(R368:R374)/SUM(V368:V374)</f>
        <v>0.18575078388108235</v>
      </c>
      <c r="V374">
        <f t="shared" ref="V374" si="4097">B374-B373</f>
        <v>608</v>
      </c>
      <c r="W374">
        <f t="shared" ref="W374" si="4098">C374-D374-E374</f>
        <v>11506</v>
      </c>
      <c r="X374" s="3">
        <f t="shared" ref="X374" si="4099">F374/W374</f>
        <v>1.7990613592908048E-2</v>
      </c>
      <c r="Y374">
        <f t="shared" ref="Y374" si="4100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4101">Z374-AC374-AF374</f>
        <v>99</v>
      </c>
      <c r="AJ374">
        <f t="shared" ref="AJ374" si="4102">AA374-AD374-AG374</f>
        <v>34</v>
      </c>
      <c r="AK374">
        <f t="shared" ref="AK374" si="4103">AB374-AE374-AH374</f>
        <v>321</v>
      </c>
      <c r="AL374">
        <v>9</v>
      </c>
      <c r="AM374">
        <v>9</v>
      </c>
      <c r="AN374">
        <v>29</v>
      </c>
      <c r="AS374">
        <f t="shared" ref="AS374" si="4104">BM374-BM373</f>
        <v>2136</v>
      </c>
      <c r="AT374">
        <f t="shared" ref="AT374" si="4105">BN374-BN373</f>
        <v>177</v>
      </c>
      <c r="AU374">
        <f t="shared" ref="AU374" si="4106">AT374/AS374</f>
        <v>8.2865168539325837E-2</v>
      </c>
      <c r="AV374">
        <f t="shared" ref="AV374" si="4107">BU374-BU373</f>
        <v>190</v>
      </c>
      <c r="AW374">
        <f t="shared" ref="AW374" si="4108">BV374-BV373</f>
        <v>4</v>
      </c>
      <c r="AX374">
        <f t="shared" ref="AX374" si="4109">CK374-CK373</f>
        <v>628</v>
      </c>
      <c r="AY374">
        <f t="shared" ref="AY374" si="4110">CL374-CL373</f>
        <v>6</v>
      </c>
      <c r="AZ374">
        <f t="shared" ref="AZ374" si="4111">CC374-CC373</f>
        <v>94</v>
      </c>
      <c r="BA374">
        <f t="shared" ref="BA374" si="4112">CD374-CD373</f>
        <v>0</v>
      </c>
      <c r="BB374">
        <f t="shared" ref="BB374" si="4113">AW374/AV374</f>
        <v>2.1052631578947368E-2</v>
      </c>
      <c r="BC374">
        <f t="shared" ref="BC374" si="4114">AY374/AX374</f>
        <v>9.5541401273885346E-3</v>
      </c>
      <c r="BD374">
        <f t="shared" ref="BD374" si="4115">AZ374/AY374</f>
        <v>15.666666666666666</v>
      </c>
      <c r="BE374">
        <f t="shared" ref="BE374" si="4116">SUM(AT368:AT374)/SUM(AS368:AS374)</f>
        <v>4.1081539204030466E-2</v>
      </c>
      <c r="BF374">
        <f t="shared" ref="BF374" si="4117">SUM(AT361:AT374)/SUM(AS361:AS374)</f>
        <v>3.9284575615306232E-2</v>
      </c>
      <c r="BG374">
        <f t="shared" ref="BG374" si="4118">SUM(AW368:AW374)/SUM(AV368:AV374)</f>
        <v>1.0030090270812437E-2</v>
      </c>
      <c r="BH374">
        <f t="shared" ref="BH374" si="4119">SUM(AY368:AY374)/SUM(AX368:AX374)</f>
        <v>2.4828984038510259E-2</v>
      </c>
      <c r="BI374">
        <f t="shared" ref="BI374" si="4120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3061"/>
        <v>1620656</v>
      </c>
      <c r="BR374" s="20">
        <v>287932</v>
      </c>
      <c r="BS374" s="20">
        <v>59271</v>
      </c>
      <c r="BT374" s="21">
        <f t="shared" si="3062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3063"/>
        <v>11990</v>
      </c>
      <c r="BZ374" s="20">
        <v>2120</v>
      </c>
      <c r="CA374" s="20">
        <v>627</v>
      </c>
      <c r="CB374" s="21">
        <f t="shared" si="3064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3065"/>
        <v>6883</v>
      </c>
      <c r="CH374" s="20">
        <v>1158</v>
      </c>
      <c r="CI374" s="20">
        <v>450</v>
      </c>
      <c r="CJ374" s="21">
        <f t="shared" si="3066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3067"/>
        <v>68641</v>
      </c>
      <c r="CP374" s="20">
        <v>14403</v>
      </c>
      <c r="CQ374" s="20">
        <v>792</v>
      </c>
      <c r="CR374" s="21">
        <f t="shared" si="3068"/>
        <v>15195</v>
      </c>
    </row>
    <row r="375" spans="1:96" x14ac:dyDescent="0.35">
      <c r="A375" s="14">
        <f t="shared" si="2823"/>
        <v>44281</v>
      </c>
      <c r="B375" s="9">
        <f t="shared" ref="B375" si="4121">BQ375</f>
        <v>1626136</v>
      </c>
      <c r="C375">
        <f t="shared" ref="C375" si="4122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123">-(J375-J374)+L375</f>
        <v>11</v>
      </c>
      <c r="N375" s="7">
        <f t="shared" ref="N375" si="4124">B375-C375</f>
        <v>1277525</v>
      </c>
      <c r="O375" s="4">
        <f t="shared" ref="O375" si="4125">C375/B375</f>
        <v>0.21437997805841577</v>
      </c>
      <c r="R375">
        <f t="shared" ref="R375" si="4126">C375-C374</f>
        <v>1408</v>
      </c>
      <c r="S375">
        <f t="shared" ref="S375" si="4127">N375-N374</f>
        <v>4072</v>
      </c>
      <c r="T375" s="8">
        <f t="shared" ref="T375" si="4128">R375/V375</f>
        <v>0.25693430656934307</v>
      </c>
      <c r="U375" s="8">
        <f t="shared" ref="U375" si="4129">SUM(R369:R375)/SUM(V369:V375)</f>
        <v>0.20738540849490081</v>
      </c>
      <c r="V375">
        <f t="shared" ref="V375" si="4130">B375-B374</f>
        <v>5480</v>
      </c>
      <c r="W375">
        <f t="shared" ref="W375" si="4131">C375-D375-E375</f>
        <v>12087</v>
      </c>
      <c r="X375" s="3">
        <f t="shared" ref="X375" si="4132">F375/W375</f>
        <v>1.7125837676842889E-2</v>
      </c>
      <c r="Y375">
        <f t="shared" ref="Y375" si="413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134">Z375-AC375-AF375</f>
        <v>88</v>
      </c>
      <c r="AJ375">
        <f t="shared" ref="AJ375" si="4135">AA375-AD375-AG375</f>
        <v>36</v>
      </c>
      <c r="AK375">
        <f t="shared" ref="AK375" si="4136">AB375-AE375-AH375</f>
        <v>319</v>
      </c>
      <c r="AL375">
        <v>7</v>
      </c>
      <c r="AM375">
        <v>7</v>
      </c>
      <c r="AN375">
        <v>30</v>
      </c>
      <c r="AS375">
        <f t="shared" ref="AS375" si="4137">BM375-BM374</f>
        <v>27353</v>
      </c>
      <c r="AT375">
        <f t="shared" ref="AT375" si="4138">BN375-BN374</f>
        <v>1464</v>
      </c>
      <c r="AU375">
        <f t="shared" ref="AU375" si="4139">AT375/AS375</f>
        <v>5.3522465543084853E-2</v>
      </c>
      <c r="AV375">
        <f t="shared" ref="AV375" si="4140">BU375-BU374</f>
        <v>116</v>
      </c>
      <c r="AW375">
        <f t="shared" ref="AW375" si="4141">BV375-BV374</f>
        <v>3</v>
      </c>
      <c r="AX375">
        <f t="shared" ref="AX375" si="4142">CK375-CK374</f>
        <v>437</v>
      </c>
      <c r="AY375">
        <f t="shared" ref="AY375" si="4143">CL375-CL374</f>
        <v>17</v>
      </c>
      <c r="AZ375">
        <f t="shared" ref="AZ375" si="4144">CC375-CC374</f>
        <v>106</v>
      </c>
      <c r="BA375">
        <f t="shared" ref="BA375" si="4145">CD375-CD374</f>
        <v>3</v>
      </c>
      <c r="BB375">
        <f t="shared" ref="BB375" si="4146">AW375/AV375</f>
        <v>2.5862068965517241E-2</v>
      </c>
      <c r="BC375">
        <f t="shared" ref="BC375" si="4147">AY375/AX375</f>
        <v>3.8901601830663615E-2</v>
      </c>
      <c r="BD375">
        <f t="shared" ref="BD375" si="4148">AZ375/AY375</f>
        <v>6.2352941176470589</v>
      </c>
      <c r="BE375">
        <f t="shared" ref="BE375" si="4149">SUM(AT369:AT375)/SUM(AS369:AS375)</f>
        <v>4.6289913659146406E-2</v>
      </c>
      <c r="BF375">
        <f t="shared" ref="BF375" si="4150">SUM(AT362:AT375)/SUM(AS362:AS375)</f>
        <v>4.202332814022558E-2</v>
      </c>
      <c r="BG375">
        <f t="shared" ref="BG375" si="4151">SUM(AW369:AW375)/SUM(AV369:AV375)</f>
        <v>1.2562814070351759E-2</v>
      </c>
      <c r="BH375">
        <f t="shared" ref="BH375" si="4152">SUM(AY369:AY375)/SUM(AX369:AX375)</f>
        <v>2.5237449118046134E-2</v>
      </c>
      <c r="BI375">
        <f t="shared" ref="BI375" si="4153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3061"/>
        <v>1626136</v>
      </c>
      <c r="BR375" s="20">
        <v>288896</v>
      </c>
      <c r="BS375" s="20">
        <v>59715</v>
      </c>
      <c r="BT375" s="21">
        <f t="shared" si="3062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3063"/>
        <v>12016</v>
      </c>
      <c r="BZ375" s="20">
        <v>2122</v>
      </c>
      <c r="CA375" s="20">
        <v>629</v>
      </c>
      <c r="CB375" s="21">
        <f t="shared" si="3064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3065"/>
        <v>6897</v>
      </c>
      <c r="CH375" s="20">
        <v>1160</v>
      </c>
      <c r="CI375" s="20">
        <v>449</v>
      </c>
      <c r="CJ375" s="21">
        <f t="shared" si="3066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3067"/>
        <v>68731</v>
      </c>
      <c r="CP375" s="20">
        <v>14417</v>
      </c>
      <c r="CQ375" s="20">
        <v>794</v>
      </c>
      <c r="CR375" s="21">
        <f t="shared" si="3068"/>
        <v>15211</v>
      </c>
    </row>
    <row r="376" spans="1:96" x14ac:dyDescent="0.35">
      <c r="A376" s="14">
        <f t="shared" si="2823"/>
        <v>44282</v>
      </c>
      <c r="B376" s="9">
        <f t="shared" ref="B376" si="4154">BQ376</f>
        <v>1628838</v>
      </c>
      <c r="C376">
        <f t="shared" ref="C376" si="4155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156">-(J376-J375)+L376</f>
        <v>9</v>
      </c>
      <c r="N376" s="7">
        <f t="shared" ref="N376" si="4157">B376-C376</f>
        <v>1279697</v>
      </c>
      <c r="O376" s="4">
        <f t="shared" ref="O376" si="4158">C376/B376</f>
        <v>0.21434973889361619</v>
      </c>
      <c r="R376">
        <f t="shared" ref="R376" si="4159">C376-C375</f>
        <v>530</v>
      </c>
      <c r="S376">
        <f t="shared" ref="S376" si="4160">N376-N375</f>
        <v>2172</v>
      </c>
      <c r="T376" s="8">
        <f t="shared" ref="T376" si="4161">R376/V376</f>
        <v>0.19615099925980756</v>
      </c>
      <c r="U376" s="8">
        <f t="shared" ref="U376" si="4162">SUM(R370:R376)/SUM(V370:V376)</f>
        <v>0.21127861529871581</v>
      </c>
      <c r="V376">
        <f t="shared" ref="V376" si="4163">B376-B375</f>
        <v>2702</v>
      </c>
      <c r="W376">
        <f t="shared" ref="W376" si="4164">C376-D376-E376</f>
        <v>12157</v>
      </c>
      <c r="X376" s="3">
        <f t="shared" ref="X376" si="4165">F376/W376</f>
        <v>1.6533684297112775E-2</v>
      </c>
      <c r="Y376">
        <f t="shared" ref="Y376" si="4166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167">Z376-AC376-AF376</f>
        <v>86</v>
      </c>
      <c r="AJ376">
        <f t="shared" ref="AJ376" si="4168">AA376-AD376-AG376</f>
        <v>34</v>
      </c>
      <c r="AK376">
        <f t="shared" ref="AK376" si="4169">AB376-AE376-AH376</f>
        <v>325</v>
      </c>
      <c r="AL376">
        <v>7</v>
      </c>
      <c r="AM376">
        <v>7</v>
      </c>
      <c r="AN376">
        <v>32</v>
      </c>
      <c r="AS376">
        <f t="shared" ref="AS376" si="4170">BM376-BM375</f>
        <v>13617</v>
      </c>
      <c r="AT376">
        <f t="shared" ref="AT376" si="4171">BN376-BN375</f>
        <v>587</v>
      </c>
      <c r="AU376">
        <f t="shared" ref="AU376" si="4172">AT376/AS376</f>
        <v>4.3107879856062278E-2</v>
      </c>
      <c r="AV376">
        <f t="shared" ref="AV376" si="4173">BU376-BU375</f>
        <v>263</v>
      </c>
      <c r="AW376">
        <f t="shared" ref="AW376" si="4174">BV376-BV375</f>
        <v>5</v>
      </c>
      <c r="AX376">
        <f t="shared" ref="AX376" si="4175">CK376-CK375</f>
        <v>549</v>
      </c>
      <c r="AY376">
        <f t="shared" ref="AY376" si="4176">CL376-CL375</f>
        <v>17</v>
      </c>
      <c r="AZ376">
        <f t="shared" ref="AZ376" si="4177">CC376-CC375</f>
        <v>119</v>
      </c>
      <c r="BA376">
        <f t="shared" ref="BA376" si="4178">CD376-CD375</f>
        <v>-1</v>
      </c>
      <c r="BB376">
        <f t="shared" ref="BB376" si="4179">AW376/AV376</f>
        <v>1.9011406844106463E-2</v>
      </c>
      <c r="BC376">
        <f t="shared" ref="BC376" si="4180">AY376/AX376</f>
        <v>3.0965391621129327E-2</v>
      </c>
      <c r="BD376">
        <f t="shared" ref="BD376" si="4181">AZ376/AY376</f>
        <v>7</v>
      </c>
      <c r="BE376">
        <f t="shared" ref="BE376" si="4182">SUM(AT370:AT376)/SUM(AS370:AS376)</f>
        <v>4.6620635777719056E-2</v>
      </c>
      <c r="BF376">
        <f t="shared" ref="BF376" si="4183">SUM(AT363:AT376)/SUM(AS363:AS376)</f>
        <v>4.2768005704777755E-2</v>
      </c>
      <c r="BG376">
        <f t="shared" ref="BG376" si="4184">SUM(AW370:AW376)/SUM(AV370:AV376)</f>
        <v>1.9252548131370329E-2</v>
      </c>
      <c r="BH376">
        <f t="shared" ref="BH376" si="4185">SUM(AY370:AY376)/SUM(AX370:AX376)</f>
        <v>2.5928896017107725E-2</v>
      </c>
      <c r="BI376">
        <f t="shared" ref="BI376" si="418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3061"/>
        <v>1628838</v>
      </c>
      <c r="BR376" s="20">
        <v>289302</v>
      </c>
      <c r="BS376" s="20">
        <v>59839</v>
      </c>
      <c r="BT376" s="21">
        <f t="shared" si="3062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3063"/>
        <v>12038</v>
      </c>
      <c r="BZ376" s="20">
        <v>2123</v>
      </c>
      <c r="CA376" s="20">
        <v>630</v>
      </c>
      <c r="CB376" s="21">
        <f t="shared" si="3064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3065"/>
        <v>6905</v>
      </c>
      <c r="CH376" s="20">
        <v>1160</v>
      </c>
      <c r="CI376" s="20">
        <v>449</v>
      </c>
      <c r="CJ376" s="21">
        <f t="shared" si="3066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3067"/>
        <v>68838</v>
      </c>
      <c r="CP376" s="20">
        <v>14432</v>
      </c>
      <c r="CQ376" s="20">
        <v>794</v>
      </c>
      <c r="CR376" s="21">
        <f t="shared" si="3068"/>
        <v>15226</v>
      </c>
    </row>
    <row r="377" spans="1:96" x14ac:dyDescent="0.35">
      <c r="A377" s="14">
        <f t="shared" si="2823"/>
        <v>44283</v>
      </c>
      <c r="B377" s="9">
        <f t="shared" ref="B377" si="4187">BQ377</f>
        <v>1630912</v>
      </c>
      <c r="C377">
        <f t="shared" ref="C377" si="4188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189">-(J377-J376)+L377</f>
        <v>15</v>
      </c>
      <c r="N377" s="7">
        <f t="shared" ref="N377" si="4190">B377-C377</f>
        <v>1281314</v>
      </c>
      <c r="O377" s="4">
        <f t="shared" ref="O377" si="4191">C377/B377</f>
        <v>0.2143573656947769</v>
      </c>
      <c r="R377">
        <f t="shared" ref="R377" si="4192">C377-C376</f>
        <v>457</v>
      </c>
      <c r="S377">
        <f t="shared" ref="S377" si="4193">N377-N376</f>
        <v>1617</v>
      </c>
      <c r="T377" s="8">
        <f t="shared" ref="T377" si="4194">R377/V377</f>
        <v>0.22034715525554485</v>
      </c>
      <c r="U377" s="8">
        <f t="shared" ref="U377" si="4195">SUM(R371:R377)/SUM(V371:V377)</f>
        <v>0.21563994064955763</v>
      </c>
      <c r="V377">
        <f t="shared" ref="V377" si="4196">B377-B376</f>
        <v>2074</v>
      </c>
      <c r="W377">
        <f t="shared" ref="W377" si="4197">C377-D377-E377</f>
        <v>12427</v>
      </c>
      <c r="X377" s="3">
        <f t="shared" ref="X377" si="4198">F377/W377</f>
        <v>1.5450229339341755E-2</v>
      </c>
      <c r="Y377">
        <f t="shared" ref="Y377" si="4199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200">Z377-AC377-AF377</f>
        <v>85</v>
      </c>
      <c r="AJ377">
        <f t="shared" ref="AJ377" si="4201">AA377-AD377-AG377</f>
        <v>33</v>
      </c>
      <c r="AK377">
        <f t="shared" ref="AK377" si="4202">AB377-AE377-AH377</f>
        <v>334</v>
      </c>
      <c r="AL377">
        <v>7</v>
      </c>
      <c r="AM377">
        <v>7</v>
      </c>
      <c r="AN377">
        <v>32</v>
      </c>
      <c r="AS377">
        <f t="shared" ref="AS377" si="4203">BM377-BM376</f>
        <v>6989</v>
      </c>
      <c r="AT377">
        <f t="shared" ref="AT377" si="4204">BN377-BN376</f>
        <v>479</v>
      </c>
      <c r="AU377">
        <f t="shared" ref="AU377" si="4205">AT377/AS377</f>
        <v>6.8536271283445416E-2</v>
      </c>
      <c r="AV377">
        <f t="shared" ref="AV377" si="4206">BU377-BU376</f>
        <v>15</v>
      </c>
      <c r="AW377">
        <f t="shared" ref="AW377" si="4207">BV377-BV376</f>
        <v>3</v>
      </c>
      <c r="AX377">
        <f t="shared" ref="AX377" si="4208">CK377-CK376</f>
        <v>215</v>
      </c>
      <c r="AY377">
        <f t="shared" ref="AY377" si="4209">CL377-CL376</f>
        <v>17</v>
      </c>
      <c r="AZ377">
        <f t="shared" ref="AZ377" si="4210">CC377-CC376</f>
        <v>14</v>
      </c>
      <c r="BA377">
        <f t="shared" ref="BA377" si="4211">CD377-CD376</f>
        <v>-1</v>
      </c>
      <c r="BB377">
        <f t="shared" ref="BB377" si="4212">AW377/AV377</f>
        <v>0.2</v>
      </c>
      <c r="BC377">
        <f t="shared" ref="BC377" si="4213">AY377/AX377</f>
        <v>7.9069767441860464E-2</v>
      </c>
      <c r="BD377">
        <f t="shared" ref="BD377" si="4214">AZ377/AY377</f>
        <v>0.82352941176470584</v>
      </c>
      <c r="BE377">
        <f t="shared" ref="BE377" si="4215">SUM(AT371:AT377)/SUM(AS371:AS377)</f>
        <v>4.7226063890085476E-2</v>
      </c>
      <c r="BF377">
        <f t="shared" ref="BF377" si="4216">SUM(AT364:AT377)/SUM(AS364:AS377)</f>
        <v>4.3304980631205213E-2</v>
      </c>
      <c r="BG377">
        <f t="shared" ref="BG377" si="4217">SUM(AW371:AW377)/SUM(AV371:AV377)</f>
        <v>1.9540229885057471E-2</v>
      </c>
      <c r="BH377">
        <f t="shared" ref="BH377" si="4218">SUM(AY371:AY377)/SUM(AX371:AX377)</f>
        <v>2.8893780957622454E-2</v>
      </c>
      <c r="BI377">
        <f t="shared" ref="BI377" si="4219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3061"/>
        <v>1630912</v>
      </c>
      <c r="BR377" s="20">
        <v>289689</v>
      </c>
      <c r="BS377" s="20">
        <v>59909</v>
      </c>
      <c r="BT377" s="21">
        <f t="shared" si="3062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3063"/>
        <v>12043</v>
      </c>
      <c r="BZ377" s="20">
        <v>2125</v>
      </c>
      <c r="CA377" s="20">
        <v>630</v>
      </c>
      <c r="CB377" s="21">
        <f t="shared" si="3064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3065"/>
        <v>6906</v>
      </c>
      <c r="CH377" s="20">
        <v>1160</v>
      </c>
      <c r="CI377" s="20">
        <v>449</v>
      </c>
      <c r="CJ377" s="21">
        <f t="shared" si="3066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3067"/>
        <v>68897</v>
      </c>
      <c r="CP377" s="20">
        <v>14445</v>
      </c>
      <c r="CQ377" s="20">
        <v>796</v>
      </c>
      <c r="CR377" s="21">
        <f t="shared" si="3068"/>
        <v>15241</v>
      </c>
    </row>
    <row r="378" spans="1:96" x14ac:dyDescent="0.35">
      <c r="A378" s="14">
        <f t="shared" si="2823"/>
        <v>44284</v>
      </c>
      <c r="B378" s="9">
        <f t="shared" ref="B378" si="4220">BQ378</f>
        <v>1631951</v>
      </c>
      <c r="C378">
        <f t="shared" ref="C378" si="4221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222">-(J378-J377)+L378</f>
        <v>5</v>
      </c>
      <c r="N378" s="7">
        <f t="shared" ref="N378" si="4223">B378-C378</f>
        <v>1282215</v>
      </c>
      <c r="O378" s="4">
        <f t="shared" ref="O378" si="4224">C378/B378</f>
        <v>0.21430545402404852</v>
      </c>
      <c r="R378">
        <f t="shared" ref="R378" si="4225">C378-C377</f>
        <v>138</v>
      </c>
      <c r="S378">
        <f t="shared" ref="S378" si="4226">N378-N377</f>
        <v>901</v>
      </c>
      <c r="T378" s="8">
        <f t="shared" ref="T378" si="4227">R378/V378</f>
        <v>0.13282001924927817</v>
      </c>
      <c r="U378" s="8">
        <f t="shared" ref="U378" si="4228">SUM(R372:R378)/SUM(V372:V378)</f>
        <v>0.21708086566668511</v>
      </c>
      <c r="V378">
        <f t="shared" ref="V378" si="4229">B378-B377</f>
        <v>1039</v>
      </c>
      <c r="W378">
        <f t="shared" ref="W378" si="4230">C378-D378-E378</f>
        <v>12340</v>
      </c>
      <c r="X378" s="3">
        <f t="shared" ref="X378" si="4231">F378/W378</f>
        <v>1.5883306320907616E-2</v>
      </c>
      <c r="Y378">
        <f t="shared" ref="Y378" si="4232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233">Z378-AC378-AF378</f>
        <v>85</v>
      </c>
      <c r="AJ378">
        <f t="shared" ref="AJ378" si="4234">AA378-AD378-AG378</f>
        <v>31</v>
      </c>
      <c r="AK378">
        <f t="shared" ref="AK378" si="4235">AB378-AE378-AH378</f>
        <v>339</v>
      </c>
      <c r="AL378">
        <v>8</v>
      </c>
      <c r="AM378">
        <v>8</v>
      </c>
      <c r="AN378">
        <v>36</v>
      </c>
      <c r="AS378">
        <f t="shared" ref="AS378" si="4236">BM378-BM377</f>
        <v>3717</v>
      </c>
      <c r="AT378">
        <f t="shared" ref="AT378" si="4237">BN378-BN377</f>
        <v>157</v>
      </c>
      <c r="AU378">
        <f t="shared" ref="AU378" si="4238">AT378/AS378</f>
        <v>4.2238364272262574E-2</v>
      </c>
      <c r="AV378">
        <f t="shared" ref="AV378" si="4239">BU378-BU377</f>
        <v>15</v>
      </c>
      <c r="AW378">
        <f t="shared" ref="AW378" si="4240">BV378-BV377</f>
        <v>-3</v>
      </c>
      <c r="AX378">
        <f t="shared" ref="AX378" si="4241">CK378-CK377</f>
        <v>140</v>
      </c>
      <c r="AY378">
        <f t="shared" ref="AY378" si="4242">CL378-CL377</f>
        <v>12</v>
      </c>
      <c r="AZ378">
        <f t="shared" ref="AZ378" si="4243">CC378-CC377</f>
        <v>17</v>
      </c>
      <c r="BA378">
        <f t="shared" ref="BA378" si="4244">CD378-CD377</f>
        <v>0</v>
      </c>
      <c r="BB378">
        <f t="shared" ref="BB378" si="4245">AW378/AV378</f>
        <v>-0.2</v>
      </c>
      <c r="BC378">
        <f t="shared" ref="BC378" si="4246">AY378/AX378</f>
        <v>8.5714285714285715E-2</v>
      </c>
      <c r="BD378">
        <f t="shared" ref="BD378" si="4247">AZ378/AY378</f>
        <v>1.4166666666666667</v>
      </c>
      <c r="BE378">
        <f t="shared" ref="BE378" si="4248">SUM(AT372:AT378)/SUM(AS372:AS378)</f>
        <v>4.7573555335676185E-2</v>
      </c>
      <c r="BF378">
        <f t="shared" ref="BF378" si="4249">SUM(AT365:AT378)/SUM(AS365:AS378)</f>
        <v>4.3147574283422488E-2</v>
      </c>
      <c r="BG378">
        <f t="shared" ref="BG378" si="4250">SUM(AW372:AW378)/SUM(AV372:AV378)</f>
        <v>1.5222482435597189E-2</v>
      </c>
      <c r="BH378">
        <f t="shared" ref="BH378" si="4251">SUM(AY372:AY378)/SUM(AX372:AX378)</f>
        <v>3.1830985915492958E-2</v>
      </c>
      <c r="BI378">
        <f t="shared" ref="BI378" si="4252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3061"/>
        <v>1631951</v>
      </c>
      <c r="BR378" s="20">
        <v>289808</v>
      </c>
      <c r="BS378" s="20">
        <v>59928</v>
      </c>
      <c r="BT378" s="21">
        <f t="shared" si="3062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3063"/>
        <v>12051</v>
      </c>
      <c r="BZ378" s="20">
        <v>2125</v>
      </c>
      <c r="CA378" s="20">
        <v>630</v>
      </c>
      <c r="CB378" s="21">
        <f t="shared" si="3064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3065"/>
        <v>6911</v>
      </c>
      <c r="CH378" s="20">
        <v>1160</v>
      </c>
      <c r="CI378" s="20">
        <v>449</v>
      </c>
      <c r="CJ378" s="21">
        <f t="shared" si="3066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3067"/>
        <v>68918</v>
      </c>
      <c r="CP378" s="20">
        <v>14454</v>
      </c>
      <c r="CQ378" s="20">
        <v>797</v>
      </c>
      <c r="CR378" s="21">
        <f t="shared" si="3068"/>
        <v>15251</v>
      </c>
    </row>
    <row r="379" spans="1:96" x14ac:dyDescent="0.35">
      <c r="A379" s="14">
        <f t="shared" si="2823"/>
        <v>44285</v>
      </c>
      <c r="B379" s="9">
        <f t="shared" ref="B379" si="4253">BQ379</f>
        <v>1634662</v>
      </c>
      <c r="C379">
        <f t="shared" ref="C379" si="4254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255">-(J379-J378)+L379</f>
        <v>9</v>
      </c>
      <c r="N379" s="7">
        <f t="shared" ref="N379" si="4256">B379-C379</f>
        <v>1284340</v>
      </c>
      <c r="O379" s="4">
        <f t="shared" ref="O379" si="4257">C379/B379</f>
        <v>0.21430852371927653</v>
      </c>
      <c r="R379">
        <f t="shared" ref="R379" si="4258">C379-C378</f>
        <v>586</v>
      </c>
      <c r="S379">
        <f t="shared" ref="S379" si="4259">N379-N378</f>
        <v>2125</v>
      </c>
      <c r="T379" s="8">
        <f t="shared" ref="T379" si="4260">R379/V379</f>
        <v>0.21615639985245297</v>
      </c>
      <c r="U379" s="8">
        <f t="shared" ref="U379" si="4261">SUM(R373:R379)/SUM(V373:V379)</f>
        <v>0.22236361624432888</v>
      </c>
      <c r="V379">
        <f t="shared" ref="V379" si="4262">B379-B378</f>
        <v>2711</v>
      </c>
      <c r="W379">
        <f t="shared" ref="W379" si="4263">C379-D379-E379</f>
        <v>12153</v>
      </c>
      <c r="X379" s="3">
        <f t="shared" ref="X379" si="4264">F379/W379</f>
        <v>1.5304862996790916E-2</v>
      </c>
      <c r="Y379">
        <f t="shared" ref="Y379:Y382" si="4265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266">Z379-AC379-AF379</f>
        <v>75</v>
      </c>
      <c r="AJ379">
        <f t="shared" ref="AJ379" si="4267">AA379-AD379-AG379</f>
        <v>27</v>
      </c>
      <c r="AK379">
        <f t="shared" ref="AK379" si="4268">AB379-AE379-AH379</f>
        <v>330</v>
      </c>
      <c r="AL379">
        <v>6</v>
      </c>
      <c r="AM379">
        <v>6</v>
      </c>
      <c r="AN379">
        <v>27</v>
      </c>
      <c r="AS379">
        <f t="shared" ref="AS379" si="4269">BM379-BM378</f>
        <v>14455</v>
      </c>
      <c r="AT379">
        <f t="shared" ref="AT379" si="4270">BN379-BN378</f>
        <v>588</v>
      </c>
      <c r="AU379">
        <f t="shared" ref="AU379" si="4271">AT379/AS379</f>
        <v>4.0677966101694912E-2</v>
      </c>
      <c r="AV379">
        <f t="shared" ref="AV379" si="4272">BU379-BU378</f>
        <v>148</v>
      </c>
      <c r="AW379">
        <f t="shared" ref="AW379" si="4273">BV379-BV378</f>
        <v>5</v>
      </c>
      <c r="AX379">
        <f t="shared" ref="AX379" si="4274">CK379-CK378</f>
        <v>582</v>
      </c>
      <c r="AY379">
        <f t="shared" ref="AY379" si="4275">CL379-CL378</f>
        <v>9</v>
      </c>
      <c r="AZ379">
        <f t="shared" ref="AZ379" si="4276">CC379-CC378</f>
        <v>62</v>
      </c>
      <c r="BA379">
        <f t="shared" ref="BA379" si="4277">CD379-CD378</f>
        <v>1</v>
      </c>
      <c r="BB379">
        <f t="shared" ref="BB379" si="4278">AW379/AV379</f>
        <v>3.3783783783783786E-2</v>
      </c>
      <c r="BC379">
        <f t="shared" ref="BC379" si="4279">AY379/AX379</f>
        <v>1.5463917525773196E-2</v>
      </c>
      <c r="BD379">
        <f t="shared" ref="BD379" si="4280">AZ379/AY379</f>
        <v>6.8888888888888893</v>
      </c>
      <c r="BE379">
        <f t="shared" ref="BE379" si="4281">SUM(AT373:AT379)/SUM(AS373:AS379)</f>
        <v>4.9115208227173759E-2</v>
      </c>
      <c r="BF379">
        <f t="shared" ref="BF379" si="4282">SUM(AT366:AT379)/SUM(AS366:AS379)</f>
        <v>4.4106864090070488E-2</v>
      </c>
      <c r="BG379">
        <f t="shared" ref="BG379" si="4283">SUM(AW373:AW379)/SUM(AV373:AV379)</f>
        <v>1.6611295681063124E-2</v>
      </c>
      <c r="BH379">
        <f t="shared" ref="BH379" si="4284">SUM(AY373:AY379)/SUM(AX373:AX379)</f>
        <v>3.1133961725221364E-2</v>
      </c>
      <c r="BI379">
        <f t="shared" ref="BI379" si="4285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3061"/>
        <v>1634662</v>
      </c>
      <c r="BR379" s="20">
        <v>290185</v>
      </c>
      <c r="BS379" s="20">
        <v>60137</v>
      </c>
      <c r="BT379" s="21">
        <f t="shared" si="3062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3063"/>
        <v>12086</v>
      </c>
      <c r="BZ379" s="20">
        <v>2127</v>
      </c>
      <c r="CA379" s="20">
        <v>631</v>
      </c>
      <c r="CB379" s="21">
        <f t="shared" si="3064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3065"/>
        <v>6922</v>
      </c>
      <c r="CH379" s="20">
        <v>1161</v>
      </c>
      <c r="CI379" s="20">
        <v>449</v>
      </c>
      <c r="CJ379" s="21">
        <f t="shared" si="3066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3067"/>
        <v>69029</v>
      </c>
      <c r="CP379" s="20">
        <v>14462</v>
      </c>
      <c r="CQ379" s="20">
        <v>798</v>
      </c>
      <c r="CR379" s="21">
        <f t="shared" si="3068"/>
        <v>15260</v>
      </c>
    </row>
    <row r="380" spans="1:96" x14ac:dyDescent="0.35">
      <c r="A380" s="14">
        <f t="shared" si="2823"/>
        <v>44286</v>
      </c>
      <c r="B380" s="9">
        <f t="shared" ref="B380" si="4286">BQ380</f>
        <v>1637371</v>
      </c>
      <c r="C380">
        <f t="shared" ref="C380" si="4287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288">-(J380-J379)+L380</f>
        <v>1</v>
      </c>
      <c r="N380" s="7">
        <f t="shared" ref="N380" si="4289">B380-C380</f>
        <v>1286528</v>
      </c>
      <c r="O380" s="4">
        <f t="shared" ref="O380" si="4290">C380/B380</f>
        <v>0.21427214724091243</v>
      </c>
      <c r="R380">
        <f t="shared" ref="R380" si="4291">C380-C379</f>
        <v>521</v>
      </c>
      <c r="S380">
        <f t="shared" ref="S380" si="4292">N380-N379</f>
        <v>2188</v>
      </c>
      <c r="T380" s="8">
        <f t="shared" ref="T380" si="4293">R380/V380</f>
        <v>0.19232188999630861</v>
      </c>
      <c r="U380" s="8">
        <f t="shared" ref="U380" si="4294">SUM(R374:R380)/SUM(V374:V380)</f>
        <v>0.21832246146741327</v>
      </c>
      <c r="V380">
        <f t="shared" ref="V380" si="4295">B380-B379</f>
        <v>2709</v>
      </c>
      <c r="W380">
        <f t="shared" ref="W380" si="4296">C380-D380-E380</f>
        <v>12139</v>
      </c>
      <c r="X380" s="3">
        <f t="shared" ref="X380" si="4297">F380/W380</f>
        <v>1.5734409753686465E-2</v>
      </c>
      <c r="Y380">
        <f t="shared" si="4265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298">Z380-AC380-AF380</f>
        <v>67</v>
      </c>
      <c r="AJ380">
        <f t="shared" ref="AJ380" si="4299">AA380-AD380-AG380</f>
        <v>25</v>
      </c>
      <c r="AK380">
        <f t="shared" ref="AK380" si="4300">AB380-AE380-AH380</f>
        <v>316</v>
      </c>
      <c r="AL380">
        <v>7</v>
      </c>
      <c r="AM380">
        <v>7</v>
      </c>
      <c r="AN380">
        <v>28</v>
      </c>
      <c r="AS380">
        <f t="shared" ref="AS380" si="4301">BM380-BM379</f>
        <v>16233</v>
      </c>
      <c r="AT380">
        <f t="shared" ref="AT380" si="4302">BN380-BN379</f>
        <v>592</v>
      </c>
      <c r="AU380">
        <f t="shared" ref="AU380" si="4303">AT380/AS380</f>
        <v>3.6468921333086921E-2</v>
      </c>
      <c r="AV380">
        <f t="shared" ref="AV380" si="4304">BU380-BU379</f>
        <v>205</v>
      </c>
      <c r="AW380">
        <f t="shared" ref="AW380" si="4305">BV380-BV379</f>
        <v>2</v>
      </c>
      <c r="AX380">
        <f t="shared" ref="AX380" si="4306">CK380-CK379</f>
        <v>591</v>
      </c>
      <c r="AY380">
        <f t="shared" ref="AY380" si="4307">CL380-CL379</f>
        <v>23</v>
      </c>
      <c r="AZ380">
        <f t="shared" ref="AZ380" si="4308">CC380-CC379</f>
        <v>48</v>
      </c>
      <c r="BA380">
        <f t="shared" ref="BA380" si="4309">CD380-CD379</f>
        <v>0</v>
      </c>
      <c r="BB380">
        <f t="shared" ref="BB380" si="4310">AW380/AV380</f>
        <v>9.7560975609756097E-3</v>
      </c>
      <c r="BC380">
        <f t="shared" ref="BC380" si="4311">AY380/AX380</f>
        <v>3.8917089678510999E-2</v>
      </c>
      <c r="BD380">
        <f t="shared" ref="BD380" si="4312">AZ380/AY380</f>
        <v>2.0869565217391304</v>
      </c>
      <c r="BE380">
        <f t="shared" ref="BE380" si="4313">SUM(AT374:AT380)/SUM(AS374:AS380)</f>
        <v>4.7857988165680473E-2</v>
      </c>
      <c r="BF380">
        <f t="shared" ref="BF380" si="4314">SUM(AT367:AT380)/SUM(AS367:AS380)</f>
        <v>4.3971647920435064E-2</v>
      </c>
      <c r="BG380">
        <f t="shared" ref="BG380" si="4315">SUM(AW374:AW380)/SUM(AV374:AV380)</f>
        <v>1.9957983193277309E-2</v>
      </c>
      <c r="BH380">
        <f t="shared" ref="BH380" si="4316">SUM(AY374:AY380)/SUM(AX374:AX380)</f>
        <v>3.2145130490133671E-2</v>
      </c>
      <c r="BI380">
        <f t="shared" ref="BI380" si="4317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3061"/>
        <v>1637371</v>
      </c>
      <c r="BR380" s="20">
        <v>290547</v>
      </c>
      <c r="BS380" s="20">
        <v>60296</v>
      </c>
      <c r="BT380" s="21">
        <f t="shared" si="3062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3063"/>
        <v>12105</v>
      </c>
      <c r="BZ380" s="20">
        <v>2129</v>
      </c>
      <c r="CA380" s="20">
        <v>631</v>
      </c>
      <c r="CB380" s="21">
        <f t="shared" si="3064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3065"/>
        <v>6932</v>
      </c>
      <c r="CH380" s="20">
        <v>1161</v>
      </c>
      <c r="CI380" s="20">
        <v>449</v>
      </c>
      <c r="CJ380" s="21">
        <f t="shared" si="3066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3067"/>
        <v>69123</v>
      </c>
      <c r="CP380" s="20">
        <v>14476</v>
      </c>
      <c r="CQ380" s="20">
        <v>802</v>
      </c>
      <c r="CR380" s="21">
        <f t="shared" si="3068"/>
        <v>15278</v>
      </c>
    </row>
    <row r="381" spans="1:96" x14ac:dyDescent="0.35">
      <c r="A381" s="14">
        <f t="shared" si="2823"/>
        <v>44287</v>
      </c>
      <c r="B381" s="9">
        <f t="shared" ref="B381" si="4318">BQ381</f>
        <v>1641020</v>
      </c>
      <c r="C381">
        <f t="shared" ref="C381" si="4319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320">-(J381-J380)+L381</f>
        <v>7</v>
      </c>
      <c r="N381" s="7">
        <f t="shared" ref="N381" si="4321">B381-C381</f>
        <v>1289370</v>
      </c>
      <c r="O381" s="4">
        <f t="shared" ref="O381" si="4322">C381/B381</f>
        <v>0.21428745536312782</v>
      </c>
      <c r="R381">
        <f t="shared" ref="R381" si="4323">C381-C380</f>
        <v>807</v>
      </c>
      <c r="S381">
        <f t="shared" ref="S381" si="4324">N381-N380</f>
        <v>2842</v>
      </c>
      <c r="T381" s="8">
        <f t="shared" ref="T381" si="4325">R381/V381</f>
        <v>0.22115648122773363</v>
      </c>
      <c r="U381" s="8">
        <f t="shared" ref="U381" si="4326">SUM(R375:R381)/SUM(V375:V381)</f>
        <v>0.21837556472205855</v>
      </c>
      <c r="V381">
        <f t="shared" ref="V381" si="4327">B381-B380</f>
        <v>3649</v>
      </c>
      <c r="W381">
        <f t="shared" ref="W381:W382" si="4328">C381-D381-E381</f>
        <v>12389</v>
      </c>
      <c r="X381" s="3">
        <f t="shared" ref="X381:X382" si="4329">F381/W381</f>
        <v>1.541690209056421E-2</v>
      </c>
      <c r="Y381">
        <f t="shared" si="4265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330">Z381-AC381-AF381</f>
        <v>65</v>
      </c>
      <c r="AJ381">
        <f t="shared" ref="AJ381:AJ382" si="4331">AA381-AD381-AG381</f>
        <v>24</v>
      </c>
      <c r="AK381">
        <f t="shared" ref="AK381:AK382" si="4332">AB381-AE381-AH381</f>
        <v>327</v>
      </c>
      <c r="AL381">
        <v>7</v>
      </c>
      <c r="AM381">
        <v>7</v>
      </c>
      <c r="AN381">
        <v>28</v>
      </c>
      <c r="AS381">
        <f t="shared" ref="AS381" si="4333">BM381-BM380</f>
        <v>16545</v>
      </c>
      <c r="AT381">
        <f t="shared" ref="AT381" si="4334">BN381-BN380</f>
        <v>863</v>
      </c>
      <c r="AU381">
        <f t="shared" ref="AU381" si="4335">AT381/AS381</f>
        <v>5.2160773647627681E-2</v>
      </c>
      <c r="AV381">
        <f t="shared" ref="AV381" si="4336">BU381-BU380</f>
        <v>213</v>
      </c>
      <c r="AW381">
        <f t="shared" ref="AW381" si="4337">BV381-BV380</f>
        <v>6</v>
      </c>
      <c r="AX381">
        <f t="shared" ref="AX381" si="4338">CK381-CK380</f>
        <v>612</v>
      </c>
      <c r="AY381">
        <f t="shared" ref="AY381" si="4339">CL381-CL380</f>
        <v>13</v>
      </c>
      <c r="AZ381">
        <f t="shared" ref="AZ381" si="4340">CC381-CC380</f>
        <v>176</v>
      </c>
      <c r="BA381">
        <f t="shared" ref="BA381" si="4341">CD381-CD380</f>
        <v>1</v>
      </c>
      <c r="BB381">
        <f t="shared" ref="BB381" si="4342">AW381/AV381</f>
        <v>2.8169014084507043E-2</v>
      </c>
      <c r="BC381">
        <f t="shared" ref="BC381" si="4343">AY381/AX381</f>
        <v>2.1241830065359478E-2</v>
      </c>
      <c r="BD381">
        <f t="shared" ref="BD381" si="4344">AZ381/AY381</f>
        <v>13.538461538461538</v>
      </c>
      <c r="BE381">
        <f t="shared" ref="BE381" si="4345">SUM(AT375:AT381)/SUM(AS375:AS381)</f>
        <v>4.7821735130271256E-2</v>
      </c>
      <c r="BF381">
        <f t="shared" ref="BF381" si="4346">SUM(AT368:AT381)/SUM(AS368:AS381)</f>
        <v>4.4707443626197912E-2</v>
      </c>
      <c r="BG381">
        <f t="shared" ref="BG381" si="4347">SUM(AW375:AW381)/SUM(AV375:AV381)</f>
        <v>2.1538461538461538E-2</v>
      </c>
      <c r="BH381">
        <f t="shared" ref="BH381" si="4348">SUM(AY375:AY381)/SUM(AX375:AX381)</f>
        <v>3.4548944337811902E-2</v>
      </c>
      <c r="BI381">
        <f t="shared" ref="BI381" si="434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3061"/>
        <v>1641020</v>
      </c>
      <c r="BR381" s="20">
        <v>291174</v>
      </c>
      <c r="BS381" s="20">
        <v>60476</v>
      </c>
      <c r="BT381" s="21">
        <f t="shared" si="3062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3063"/>
        <v>12121</v>
      </c>
      <c r="BZ381" s="20">
        <v>2131</v>
      </c>
      <c r="CA381" s="20">
        <v>632</v>
      </c>
      <c r="CB381" s="21">
        <f t="shared" si="3064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3065"/>
        <v>6952</v>
      </c>
      <c r="CH381" s="20">
        <v>1163</v>
      </c>
      <c r="CI381" s="20">
        <v>449</v>
      </c>
      <c r="CJ381" s="21">
        <f t="shared" si="3066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3067"/>
        <v>69242</v>
      </c>
      <c r="CP381" s="20">
        <v>14493</v>
      </c>
      <c r="CQ381" s="20">
        <v>803</v>
      </c>
      <c r="CR381" s="21">
        <f t="shared" si="3068"/>
        <v>15296</v>
      </c>
    </row>
    <row r="382" spans="1:96" x14ac:dyDescent="0.35">
      <c r="A382" s="14">
        <f t="shared" si="2823"/>
        <v>44288</v>
      </c>
      <c r="B382" s="9">
        <f t="shared" ref="B382" si="4350">BQ382</f>
        <v>1643834</v>
      </c>
      <c r="C382">
        <f t="shared" ref="C382" si="435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352">-(J382-J381)+L382</f>
        <v>5</v>
      </c>
      <c r="N382" s="7">
        <f t="shared" ref="N382" si="4353">B382-C382</f>
        <v>1291570</v>
      </c>
      <c r="O382" s="4">
        <f t="shared" ref="O382" si="4354">C382/B382</f>
        <v>0.21429414405590833</v>
      </c>
      <c r="R382">
        <f t="shared" ref="R382" si="4355">C382-C381</f>
        <v>614</v>
      </c>
      <c r="S382">
        <f t="shared" ref="S382" si="4356">N382-N381</f>
        <v>2200</v>
      </c>
      <c r="T382" s="8">
        <f t="shared" ref="T382" si="4357">R382/V382</f>
        <v>0.21819474058280028</v>
      </c>
      <c r="U382" s="8">
        <f t="shared" ref="U382" si="4358">SUM(R376:R382)/SUM(V376:V382)</f>
        <v>0.20640750367273139</v>
      </c>
      <c r="V382">
        <f t="shared" ref="V382" si="4359">B382-B381</f>
        <v>2814</v>
      </c>
      <c r="W382">
        <f t="shared" si="4328"/>
        <v>12505</v>
      </c>
      <c r="X382" s="3">
        <f t="shared" si="4329"/>
        <v>1.6313474610155938E-2</v>
      </c>
      <c r="Y382">
        <f t="shared" si="4265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330"/>
        <v>62</v>
      </c>
      <c r="AJ382">
        <f t="shared" si="4331"/>
        <v>24</v>
      </c>
      <c r="AK382">
        <f t="shared" si="4332"/>
        <v>327</v>
      </c>
      <c r="AL382">
        <v>8</v>
      </c>
      <c r="AM382">
        <v>8</v>
      </c>
      <c r="AN382">
        <v>29</v>
      </c>
      <c r="AS382">
        <f t="shared" ref="AS382" si="4360">BM382-BM381</f>
        <v>14810</v>
      </c>
      <c r="AT382">
        <f t="shared" ref="AT382" si="4361">BN382-BN381</f>
        <v>659</v>
      </c>
      <c r="AU382">
        <f t="shared" ref="AU382" si="4362">AT382/AS382</f>
        <v>4.4496961512491558E-2</v>
      </c>
      <c r="AV382">
        <f t="shared" ref="AV382" si="4363">BU382-BU381</f>
        <v>170</v>
      </c>
      <c r="AW382">
        <f t="shared" ref="AW382" si="4364">BV382-BV381</f>
        <v>-2</v>
      </c>
      <c r="AX382">
        <f t="shared" ref="AX382" si="4365">CK382-CK381</f>
        <v>516</v>
      </c>
      <c r="AY382">
        <f t="shared" ref="AY382" si="4366">CL382-CL381</f>
        <v>25</v>
      </c>
      <c r="AZ382">
        <f t="shared" ref="AZ382" si="4367">CC382-CC381</f>
        <v>50</v>
      </c>
      <c r="BA382">
        <f t="shared" ref="BA382" si="4368">CD382-CD381</f>
        <v>1</v>
      </c>
      <c r="BB382">
        <f t="shared" ref="BB382" si="4369">AW382/AV382</f>
        <v>-1.1764705882352941E-2</v>
      </c>
      <c r="BC382">
        <f t="shared" ref="BC382" si="4370">AY382/AX382</f>
        <v>4.8449612403100778E-2</v>
      </c>
      <c r="BD382">
        <f t="shared" ref="BD382" si="4371">AZ382/AY382</f>
        <v>2</v>
      </c>
      <c r="BE382">
        <f t="shared" ref="BE382" si="4372">SUM(AT376:AT382)/SUM(AS376:AS382)</f>
        <v>4.544612463237848E-2</v>
      </c>
      <c r="BF382">
        <f t="shared" ref="BF382" si="4373">SUM(AT369:AT382)/SUM(AS369:AS382)</f>
        <v>4.586611769221375E-2</v>
      </c>
      <c r="BG382">
        <f t="shared" ref="BG382" si="4374">SUM(AW376:AW382)/SUM(AV376:AV382)</f>
        <v>1.5549076773566569E-2</v>
      </c>
      <c r="BH382">
        <f t="shared" ref="BH382" si="4375">SUM(AY376:AY382)/SUM(AX376:AX382)</f>
        <v>3.6193447737909515E-2</v>
      </c>
      <c r="BI382">
        <f t="shared" ref="BI382" si="4376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3061"/>
        <v>1643834</v>
      </c>
      <c r="BR382" s="20">
        <v>291659</v>
      </c>
      <c r="BS382" s="20">
        <v>60605</v>
      </c>
      <c r="BT382" s="21">
        <f t="shared" si="3062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3063"/>
        <v>12156</v>
      </c>
      <c r="BZ382" s="20">
        <v>2134</v>
      </c>
      <c r="CA382" s="20">
        <v>632</v>
      </c>
      <c r="CB382" s="21">
        <f t="shared" si="3064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3065"/>
        <v>6956</v>
      </c>
      <c r="CH382" s="20">
        <v>1163</v>
      </c>
      <c r="CI382" s="20">
        <v>449</v>
      </c>
      <c r="CJ382" s="21">
        <f t="shared" si="3066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3067"/>
        <v>69359</v>
      </c>
      <c r="CP382" s="20">
        <v>14508</v>
      </c>
      <c r="CQ382" s="20">
        <v>806</v>
      </c>
      <c r="CR382" s="21">
        <f t="shared" si="3068"/>
        <v>15314</v>
      </c>
    </row>
    <row r="383" spans="1:96" x14ac:dyDescent="0.35">
      <c r="A383" s="14">
        <f t="shared" si="2823"/>
        <v>44289</v>
      </c>
      <c r="B383" s="9">
        <f t="shared" ref="B383" si="4377">BQ383</f>
        <v>1646441</v>
      </c>
      <c r="C383">
        <f t="shared" ref="C383" si="4378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379">-(J383-J382)+L383</f>
        <v>7</v>
      </c>
      <c r="N383" s="7">
        <f t="shared" ref="N383" si="4380">B383-C383</f>
        <v>1293629</v>
      </c>
      <c r="O383" s="4">
        <f t="shared" ref="O383" si="4381">C383/B383</f>
        <v>0.21428766654863429</v>
      </c>
      <c r="R383">
        <f t="shared" ref="R383" si="4382">C383-C382</f>
        <v>548</v>
      </c>
      <c r="S383">
        <f t="shared" ref="S383" si="4383">N383-N382</f>
        <v>2059</v>
      </c>
      <c r="T383" s="8">
        <f t="shared" ref="T383" si="4384">R383/V383</f>
        <v>0.21020329881089375</v>
      </c>
      <c r="U383" s="8">
        <f t="shared" ref="U383" si="4385">SUM(R377:R383)/SUM(V377:V383)</f>
        <v>0.20854399818212804</v>
      </c>
      <c r="V383">
        <f t="shared" ref="V383" si="4386">B383-B382</f>
        <v>2607</v>
      </c>
      <c r="W383">
        <f t="shared" ref="W383" si="4387">C383-D383-E383</f>
        <v>12586</v>
      </c>
      <c r="X383" s="3">
        <f t="shared" ref="X383" si="4388">F383/W383</f>
        <v>1.589067217543302E-2</v>
      </c>
      <c r="Y383">
        <f t="shared" ref="Y383" si="4389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390">Z383-AC383-AF383</f>
        <v>61</v>
      </c>
      <c r="AJ383">
        <f t="shared" ref="AJ383" si="4391">AA383-AD383-AG383</f>
        <v>23</v>
      </c>
      <c r="AK383">
        <f t="shared" ref="AK383" si="4392">AB383-AE383-AH383</f>
        <v>325</v>
      </c>
      <c r="AL383">
        <v>8</v>
      </c>
      <c r="AM383">
        <v>8</v>
      </c>
      <c r="AN383">
        <v>29</v>
      </c>
      <c r="AS383">
        <f t="shared" ref="AS383" si="4393">BM383-BM382</f>
        <v>12313</v>
      </c>
      <c r="AT383">
        <f t="shared" ref="AT383" si="4394">BN383-BN382</f>
        <v>588</v>
      </c>
      <c r="AU383">
        <f t="shared" ref="AU383" si="4395">AT383/AS383</f>
        <v>4.7754405912450254E-2</v>
      </c>
      <c r="AV383">
        <f t="shared" ref="AV383" si="4396">BU383-BU382</f>
        <v>65</v>
      </c>
      <c r="AW383">
        <f t="shared" ref="AW383" si="4397">BV383-BV382</f>
        <v>1</v>
      </c>
      <c r="AX383">
        <f t="shared" ref="AX383" si="4398">CK383-CK382</f>
        <v>538</v>
      </c>
      <c r="AY383">
        <f t="shared" ref="AY383" si="4399">CL383-CL382</f>
        <v>16</v>
      </c>
      <c r="AZ383">
        <f t="shared" ref="AZ383" si="4400">CC383-CC382</f>
        <v>38</v>
      </c>
      <c r="BA383">
        <f t="shared" ref="BA383" si="4401">CD383-CD382</f>
        <v>3</v>
      </c>
      <c r="BB383">
        <f t="shared" ref="BB383" si="4402">AW383/AV383</f>
        <v>1.5384615384615385E-2</v>
      </c>
      <c r="BC383">
        <f t="shared" ref="BC383" si="4403">AY383/AX383</f>
        <v>2.9739776951672861E-2</v>
      </c>
      <c r="BD383">
        <f t="shared" ref="BD383" si="4404">AZ383/AY383</f>
        <v>2.375</v>
      </c>
      <c r="BE383">
        <f t="shared" ref="BE383" si="4405">SUM(AT377:AT383)/SUM(AS377:AS383)</f>
        <v>4.6154569608050595E-2</v>
      </c>
      <c r="BF383">
        <f t="shared" ref="BF383" si="4406">SUM(AT370:AT383)/SUM(AS370:AS383)</f>
        <v>4.639028500043578E-2</v>
      </c>
      <c r="BG383">
        <f t="shared" ref="BG383" si="4407">SUM(AW377:AW383)/SUM(AV377:AV383)</f>
        <v>1.444043321299639E-2</v>
      </c>
      <c r="BH383">
        <f t="shared" ref="BH383" si="4408">SUM(AY377:AY383)/SUM(AX377:AX383)</f>
        <v>3.6005009392611143E-2</v>
      </c>
      <c r="BI383">
        <f t="shared" ref="BI383" si="4409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3061"/>
        <v>1646441</v>
      </c>
      <c r="BR383" s="20">
        <v>292083</v>
      </c>
      <c r="BS383" s="20">
        <v>60729</v>
      </c>
      <c r="BT383" s="21">
        <f t="shared" si="3062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3063"/>
        <v>12175</v>
      </c>
      <c r="BZ383" s="20">
        <v>2134</v>
      </c>
      <c r="CA383" s="20">
        <v>632</v>
      </c>
      <c r="CB383" s="21">
        <f t="shared" si="3064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3065"/>
        <v>6962</v>
      </c>
      <c r="CH383" s="20">
        <v>1163</v>
      </c>
      <c r="CI383" s="20">
        <v>449</v>
      </c>
      <c r="CJ383" s="21">
        <f t="shared" si="3066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3067"/>
        <v>69452</v>
      </c>
      <c r="CP383" s="20">
        <v>14525</v>
      </c>
      <c r="CQ383" s="20">
        <v>805</v>
      </c>
      <c r="CR383" s="21">
        <f t="shared" si="3068"/>
        <v>15330</v>
      </c>
    </row>
    <row r="384" spans="1:96" x14ac:dyDescent="0.35">
      <c r="A384" s="14">
        <f t="shared" si="2823"/>
        <v>44290</v>
      </c>
      <c r="B384" s="9">
        <f t="shared" ref="B384" si="4410">BQ384</f>
        <v>1648288</v>
      </c>
      <c r="C384">
        <f t="shared" ref="C384" si="4411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412">-(J384-J383)+L384</f>
        <v>6</v>
      </c>
      <c r="N384" s="7">
        <f t="shared" ref="N384" si="4413">B384-C384</f>
        <v>1295045</v>
      </c>
      <c r="O384" s="4">
        <f t="shared" ref="O384" si="4414">C384/B384</f>
        <v>0.2143090285192879</v>
      </c>
      <c r="R384">
        <f t="shared" ref="R384" si="4415">C384-C383</f>
        <v>431</v>
      </c>
      <c r="S384">
        <f t="shared" ref="S384" si="4416">N384-N383</f>
        <v>1416</v>
      </c>
      <c r="T384" s="8">
        <f t="shared" ref="T384" si="4417">R384/V384</f>
        <v>0.23335138061721711</v>
      </c>
      <c r="U384" s="8">
        <f t="shared" ref="U384" si="4418">SUM(R378:R384)/SUM(V378:V384)</f>
        <v>0.20977209944751382</v>
      </c>
      <c r="V384">
        <f t="shared" ref="V384" si="4419">B384-B383</f>
        <v>1847</v>
      </c>
      <c r="W384">
        <f t="shared" ref="W384" si="4420">C384-D384-E384</f>
        <v>12801</v>
      </c>
      <c r="X384" s="3">
        <f t="shared" ref="X384" si="4421">F384/W384</f>
        <v>1.5701898289196155E-2</v>
      </c>
      <c r="Y384">
        <f t="shared" ref="Y384" si="4422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423">Z384-AC384-AF384</f>
        <v>59</v>
      </c>
      <c r="AJ384">
        <f t="shared" ref="AJ384" si="4424">AA384-AD384-AG384</f>
        <v>24</v>
      </c>
      <c r="AK384">
        <f t="shared" ref="AK384" si="4425">AB384-AE384-AH384</f>
        <v>343</v>
      </c>
      <c r="AL384">
        <v>8</v>
      </c>
      <c r="AM384">
        <v>8</v>
      </c>
      <c r="AN384">
        <v>29</v>
      </c>
      <c r="AS384">
        <f t="shared" ref="AS384" si="4426">BM384-BM383</f>
        <v>6947</v>
      </c>
      <c r="AT384">
        <f t="shared" ref="AT384" si="4427">BN384-BN383</f>
        <v>467</v>
      </c>
      <c r="AU384">
        <f t="shared" ref="AU384" si="4428">AT384/AS384</f>
        <v>6.7223261839643014E-2</v>
      </c>
      <c r="AV384">
        <f t="shared" ref="AV384" si="4429">BU384-BU383</f>
        <v>23</v>
      </c>
      <c r="AW384">
        <f t="shared" ref="AW384" si="4430">BV384-BV383</f>
        <v>0</v>
      </c>
      <c r="AX384">
        <f t="shared" ref="AX384" si="4431">CK384-CK383</f>
        <v>177</v>
      </c>
      <c r="AY384">
        <f t="shared" ref="AY384" si="4432">CL384-CL383</f>
        <v>17</v>
      </c>
      <c r="AZ384">
        <f t="shared" ref="AZ384" si="4433">CC384-CC383</f>
        <v>16</v>
      </c>
      <c r="BA384">
        <f t="shared" ref="BA384" si="4434">CD384-CD383</f>
        <v>1</v>
      </c>
      <c r="BB384">
        <f t="shared" ref="BB384" si="4435">AW384/AV384</f>
        <v>0</v>
      </c>
      <c r="BC384">
        <f t="shared" ref="BC384" si="4436">AY384/AX384</f>
        <v>9.6045197740112997E-2</v>
      </c>
      <c r="BD384">
        <f t="shared" ref="BD384" si="4437">AZ384/AY384</f>
        <v>0.94117647058823528</v>
      </c>
      <c r="BE384">
        <f t="shared" ref="BE384" si="4438">SUM(AT378:AT384)/SUM(AS378:AS384)</f>
        <v>4.6036226770171725E-2</v>
      </c>
      <c r="BF384">
        <f t="shared" ref="BF384" si="4439">SUM(AT371:AT384)/SUM(AS371:AS384)</f>
        <v>4.6642114134638694E-2</v>
      </c>
      <c r="BG384">
        <f t="shared" ref="BG384" si="4440">SUM(AW378:AW384)/SUM(AV378:AV384)</f>
        <v>1.0727056019070322E-2</v>
      </c>
      <c r="BH384">
        <f t="shared" ref="BH384" si="4441">SUM(AY378:AY384)/SUM(AX378:AX384)</f>
        <v>3.6438529784537391E-2</v>
      </c>
      <c r="BI384">
        <f t="shared" ref="BI384" si="4442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3061"/>
        <v>1648288</v>
      </c>
      <c r="BR384" s="20">
        <v>292432</v>
      </c>
      <c r="BS384" s="20">
        <v>60811</v>
      </c>
      <c r="BT384" s="21">
        <f t="shared" si="3062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3063"/>
        <v>12178</v>
      </c>
      <c r="BZ384" s="20">
        <v>2136</v>
      </c>
      <c r="CA384" s="20">
        <v>632</v>
      </c>
      <c r="CB384" s="21">
        <f t="shared" si="3064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3065"/>
        <v>6966</v>
      </c>
      <c r="CH384" s="20">
        <v>1164</v>
      </c>
      <c r="CI384" s="20">
        <v>449</v>
      </c>
      <c r="CJ384" s="21">
        <f t="shared" si="3066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3067"/>
        <v>69501</v>
      </c>
      <c r="CP384" s="20">
        <v>14528</v>
      </c>
      <c r="CQ384" s="20">
        <v>808</v>
      </c>
      <c r="CR384" s="21">
        <f t="shared" si="3068"/>
        <v>15336</v>
      </c>
    </row>
    <row r="385" spans="1:96" x14ac:dyDescent="0.35">
      <c r="A385" s="14">
        <f t="shared" si="2823"/>
        <v>44291</v>
      </c>
      <c r="B385" s="9">
        <f t="shared" ref="B385" si="4443">BQ385</f>
        <v>1649172</v>
      </c>
      <c r="C385">
        <f t="shared" ref="C385" si="4444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445">-(J385-J384)+L385</f>
        <v>6</v>
      </c>
      <c r="N385" s="7">
        <f t="shared" ref="N385" si="4446">B385-C385</f>
        <v>1295782</v>
      </c>
      <c r="O385" s="4">
        <f t="shared" ref="O385" si="4447">C385/B385</f>
        <v>0.21428328882615033</v>
      </c>
      <c r="R385">
        <f t="shared" ref="R385" si="4448">C385-C384</f>
        <v>147</v>
      </c>
      <c r="S385">
        <f t="shared" ref="S385" si="4449">N385-N384</f>
        <v>737</v>
      </c>
      <c r="T385" s="8">
        <f t="shared" ref="T385" si="4450">R385/V385</f>
        <v>0.16628959276018099</v>
      </c>
      <c r="U385" s="8">
        <f t="shared" ref="U385" si="4451">SUM(R379:R385)/SUM(V379:V385)</f>
        <v>0.21218280006968238</v>
      </c>
      <c r="V385">
        <f t="shared" ref="V385" si="4452">B385-B384</f>
        <v>884</v>
      </c>
      <c r="W385">
        <f t="shared" ref="W385" si="4453">C385-D385-E385</f>
        <v>12734</v>
      </c>
      <c r="X385" s="3">
        <f t="shared" ref="X385" si="4454">F385/W385</f>
        <v>1.5784513899795821E-2</v>
      </c>
      <c r="Y385">
        <f t="shared" ref="Y385" si="445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456">Z385-AC385-AF385</f>
        <v>59</v>
      </c>
      <c r="AJ385">
        <f t="shared" ref="AJ385" si="4457">AA385-AD385-AG385</f>
        <v>25</v>
      </c>
      <c r="AK385">
        <f t="shared" ref="AK385" si="4458">AB385-AE385-AH385</f>
        <v>344</v>
      </c>
      <c r="AL385">
        <v>8</v>
      </c>
      <c r="AM385">
        <v>8</v>
      </c>
      <c r="AN385">
        <v>29</v>
      </c>
      <c r="AS385">
        <f t="shared" ref="AS385" si="4459">BM385-BM384</f>
        <v>3096</v>
      </c>
      <c r="AT385">
        <f t="shared" ref="AT385" si="4460">BN385-BN384</f>
        <v>176</v>
      </c>
      <c r="AU385">
        <f t="shared" ref="AU385" si="4461">AT385/AS385</f>
        <v>5.6847545219638244E-2</v>
      </c>
      <c r="AV385">
        <f t="shared" ref="AV385" si="4462">BU385-BU384</f>
        <v>9</v>
      </c>
      <c r="AW385">
        <f t="shared" ref="AW385" si="4463">BV385-BV384</f>
        <v>4</v>
      </c>
      <c r="AX385">
        <f t="shared" ref="AX385" si="4464">CK385-CK384</f>
        <v>124</v>
      </c>
      <c r="AY385">
        <f t="shared" ref="AY385" si="4465">CL385-CL384</f>
        <v>-3</v>
      </c>
      <c r="AZ385">
        <f t="shared" ref="AZ385" si="4466">CC385-CC384</f>
        <v>11</v>
      </c>
      <c r="BA385">
        <f t="shared" ref="BA385" si="4467">CD385-CD384</f>
        <v>-2</v>
      </c>
      <c r="BB385">
        <f t="shared" ref="BB385" si="4468">AW385/AV385</f>
        <v>0.44444444444444442</v>
      </c>
      <c r="BC385">
        <f t="shared" ref="BC385" si="4469">AY385/AX385</f>
        <v>-2.4193548387096774E-2</v>
      </c>
      <c r="BD385">
        <f t="shared" ref="BD385" si="4470">AZ385/AY385</f>
        <v>-3.6666666666666665</v>
      </c>
      <c r="BE385">
        <f t="shared" ref="BE385" si="4471">SUM(AT379:AT385)/SUM(AS379:AS385)</f>
        <v>4.6600078199978676E-2</v>
      </c>
      <c r="BF385">
        <f t="shared" ref="BF385" si="4472">SUM(AT372:AT385)/SUM(AS372:AS385)</f>
        <v>4.7096781681232082E-2</v>
      </c>
      <c r="BG385">
        <f t="shared" ref="BG385" si="4473">SUM(AW379:AW385)/SUM(AV379:AV385)</f>
        <v>1.920768307322929E-2</v>
      </c>
      <c r="BH385">
        <f t="shared" ref="BH385" si="4474">SUM(AY379:AY385)/SUM(AX379:AX385)</f>
        <v>3.1847133757961783E-2</v>
      </c>
      <c r="BI385">
        <f t="shared" ref="BI385" si="4475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3061"/>
        <v>1649172</v>
      </c>
      <c r="BR385" s="20">
        <v>292568</v>
      </c>
      <c r="BS385" s="20">
        <v>60822</v>
      </c>
      <c r="BT385" s="21">
        <f t="shared" si="3062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3063"/>
        <v>12181</v>
      </c>
      <c r="BZ385" s="20">
        <v>2137</v>
      </c>
      <c r="CA385" s="20">
        <v>632</v>
      </c>
      <c r="CB385" s="21">
        <f t="shared" si="3064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3065"/>
        <v>6970</v>
      </c>
      <c r="CH385" s="20">
        <v>1165</v>
      </c>
      <c r="CI385" s="20">
        <v>449</v>
      </c>
      <c r="CJ385" s="21">
        <f t="shared" si="3066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3067"/>
        <v>69551</v>
      </c>
      <c r="CP385" s="20">
        <v>14534</v>
      </c>
      <c r="CQ385" s="20">
        <v>807</v>
      </c>
      <c r="CR385" s="21">
        <f t="shared" si="3068"/>
        <v>15341</v>
      </c>
    </row>
    <row r="386" spans="1:96" x14ac:dyDescent="0.35">
      <c r="A386" s="14">
        <f t="shared" si="2823"/>
        <v>44292</v>
      </c>
      <c r="B386" s="9">
        <f t="shared" ref="B386" si="4476">BQ386</f>
        <v>1651693</v>
      </c>
      <c r="C386">
        <f t="shared" ref="C386" si="4477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478">-(J386-J385)+L386</f>
        <v>-2</v>
      </c>
      <c r="N386" s="7">
        <f t="shared" ref="N386" si="4479">B386-C386</f>
        <v>1297791</v>
      </c>
      <c r="O386" s="4">
        <f t="shared" ref="O386" si="4480">C386/B386</f>
        <v>0.21426621048826872</v>
      </c>
      <c r="R386">
        <f t="shared" ref="R386" si="4481">C386-C385</f>
        <v>512</v>
      </c>
      <c r="S386">
        <f t="shared" ref="S386" si="4482">N386-N385</f>
        <v>2009</v>
      </c>
      <c r="T386" s="8">
        <f t="shared" ref="T386" si="4483">R386/V386</f>
        <v>0.20309401031336771</v>
      </c>
      <c r="U386" s="8">
        <f t="shared" ref="U386" si="4484">SUM(R380:R386)/SUM(V380:V386)</f>
        <v>0.21020492043919911</v>
      </c>
      <c r="V386">
        <f t="shared" ref="V386" si="4485">B386-B385</f>
        <v>2521</v>
      </c>
      <c r="W386">
        <f t="shared" ref="W386" si="4486">C386-D386-E386</f>
        <v>12424</v>
      </c>
      <c r="X386" s="3">
        <f t="shared" ref="X386" si="4487">F386/W386</f>
        <v>1.7466194462330973E-2</v>
      </c>
      <c r="Y386">
        <f t="shared" ref="Y386" si="4488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489">Z386-AC386-AF386</f>
        <v>53</v>
      </c>
      <c r="AJ386">
        <f t="shared" ref="AJ386" si="4490">AA386-AD386-AG386</f>
        <v>24</v>
      </c>
      <c r="AK386">
        <f t="shared" ref="AK386" si="4491">AB386-AE386-AH386</f>
        <v>310</v>
      </c>
      <c r="AL386">
        <v>9</v>
      </c>
      <c r="AM386">
        <v>9</v>
      </c>
      <c r="AN386">
        <v>28</v>
      </c>
      <c r="AS386">
        <f t="shared" ref="AS386" si="4492">BM386-BM385</f>
        <v>14628</v>
      </c>
      <c r="AT386">
        <f t="shared" ref="AT386" si="4493">BN386-BN385</f>
        <v>551</v>
      </c>
      <c r="AU386">
        <f t="shared" ref="AU386" si="4494">AT386/AS386</f>
        <v>3.7667487011211379E-2</v>
      </c>
      <c r="AV386">
        <f t="shared" ref="AV386" si="4495">BU386-BU385</f>
        <v>117</v>
      </c>
      <c r="AW386">
        <f t="shared" ref="AW386" si="4496">BV386-BV385</f>
        <v>1</v>
      </c>
      <c r="AX386">
        <f t="shared" ref="AX386" si="4497">CK386-CK385</f>
        <v>532</v>
      </c>
      <c r="AY386">
        <f t="shared" ref="AY386" si="4498">CL386-CL385</f>
        <v>19</v>
      </c>
      <c r="AZ386">
        <f t="shared" ref="AZ386" si="4499">CC386-CC385</f>
        <v>41</v>
      </c>
      <c r="BA386">
        <f t="shared" ref="BA386" si="4500">CD386-CD385</f>
        <v>0</v>
      </c>
      <c r="BB386">
        <f t="shared" ref="BB386" si="4501">AW386/AV386</f>
        <v>8.5470085470085479E-3</v>
      </c>
      <c r="BC386">
        <f t="shared" ref="BC386" si="4502">AY386/AX386</f>
        <v>3.5714285714285712E-2</v>
      </c>
      <c r="BD386">
        <f t="shared" ref="BD386" si="4503">AZ386/AY386</f>
        <v>2.1578947368421053</v>
      </c>
      <c r="BE386">
        <f t="shared" ref="BE386" si="4504">SUM(AT380:AT386)/SUM(AS380:AS386)</f>
        <v>4.6067256302322279E-2</v>
      </c>
      <c r="BF386">
        <f t="shared" ref="BF386" si="4505">SUM(AT373:AT386)/SUM(AS373:AS386)</f>
        <v>4.7607067633980808E-2</v>
      </c>
      <c r="BG386">
        <f t="shared" ref="BG386" si="4506">SUM(AW380:AW386)/SUM(AV380:AV386)</f>
        <v>1.4962593516209476E-2</v>
      </c>
      <c r="BH386">
        <f t="shared" ref="BH386" si="4507">SUM(AY380:AY386)/SUM(AX380:AX386)</f>
        <v>3.5598705501618123E-2</v>
      </c>
      <c r="BI386">
        <f t="shared" ref="BI386" si="4508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3061"/>
        <v>1651693</v>
      </c>
      <c r="BR386" s="20">
        <v>292886</v>
      </c>
      <c r="BS386" s="20">
        <v>61016</v>
      </c>
      <c r="BT386" s="21">
        <f t="shared" si="3062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3063"/>
        <v>12199</v>
      </c>
      <c r="BZ386" s="20">
        <v>2138</v>
      </c>
      <c r="CA386" s="20">
        <v>633</v>
      </c>
      <c r="CB386" s="21">
        <f t="shared" si="3064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3065"/>
        <v>6977</v>
      </c>
      <c r="CH386" s="20">
        <v>1165</v>
      </c>
      <c r="CI386" s="20">
        <v>449</v>
      </c>
      <c r="CJ386" s="21">
        <f t="shared" si="3066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3067"/>
        <v>69661</v>
      </c>
      <c r="CP386" s="20">
        <v>14546</v>
      </c>
      <c r="CQ386" s="20">
        <v>809</v>
      </c>
      <c r="CR386" s="21">
        <f t="shared" si="3068"/>
        <v>15355</v>
      </c>
    </row>
    <row r="387" spans="1:96" x14ac:dyDescent="0.35">
      <c r="A387" s="14">
        <f t="shared" si="2823"/>
        <v>44293</v>
      </c>
      <c r="B387" s="9">
        <f t="shared" ref="B387" si="4509">BQ387</f>
        <v>1655061</v>
      </c>
      <c r="C387">
        <f t="shared" ref="C387" si="4510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511">-(J387-J386)+L387</f>
        <v>9</v>
      </c>
      <c r="N387" s="7">
        <f t="shared" ref="N387" si="4512">B387-C387</f>
        <v>1300405</v>
      </c>
      <c r="O387" s="4">
        <f t="shared" ref="O387" si="4513">C387/B387</f>
        <v>0.21428575744338124</v>
      </c>
      <c r="R387">
        <f t="shared" ref="R387" si="4514">C387-C386</f>
        <v>754</v>
      </c>
      <c r="S387">
        <f t="shared" ref="S387" si="4515">N387-N386</f>
        <v>2614</v>
      </c>
      <c r="T387" s="8">
        <f t="shared" ref="T387" si="4516">R387/V387</f>
        <v>0.22387173396674584</v>
      </c>
      <c r="U387" s="8">
        <f t="shared" ref="U387" si="4517">SUM(R381:R387)/SUM(V381:V387)</f>
        <v>0.21554550593555682</v>
      </c>
      <c r="V387">
        <f t="shared" ref="V387" si="4518">B387-B386</f>
        <v>3368</v>
      </c>
      <c r="W387">
        <f t="shared" ref="W387" si="4519">C387-D387-E387</f>
        <v>12703</v>
      </c>
      <c r="X387" s="3">
        <f t="shared" ref="X387" si="4520">F387/W387</f>
        <v>1.7003857356529952E-2</v>
      </c>
      <c r="Y387">
        <f t="shared" ref="Y387" si="4521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522">Z387-AC387-AF387</f>
        <v>51</v>
      </c>
      <c r="AJ387">
        <f t="shared" ref="AJ387" si="4523">AA387-AD387-AG387</f>
        <v>24</v>
      </c>
      <c r="AK387">
        <f t="shared" ref="AK387" si="4524">AB387-AE387-AH387</f>
        <v>313</v>
      </c>
      <c r="AL387">
        <v>6</v>
      </c>
      <c r="AM387">
        <v>6</v>
      </c>
      <c r="AN387">
        <v>17</v>
      </c>
      <c r="AS387">
        <f t="shared" ref="AS387" si="4525">BM387-BM386</f>
        <v>18670</v>
      </c>
      <c r="AT387">
        <f t="shared" ref="AT387" si="4526">BN387-BN386</f>
        <v>803</v>
      </c>
      <c r="AU387">
        <f t="shared" ref="AU387" si="4527">AT387/AS387</f>
        <v>4.3010176754151044E-2</v>
      </c>
      <c r="AV387">
        <f t="shared" ref="AV387" si="4528">BU387-BU386</f>
        <v>260</v>
      </c>
      <c r="AW387">
        <f t="shared" ref="AW387" si="4529">BV387-BV386</f>
        <v>7</v>
      </c>
      <c r="AX387">
        <f t="shared" ref="AX387" si="4530">CK387-CK386</f>
        <v>730</v>
      </c>
      <c r="AY387">
        <f t="shared" ref="AY387" si="4531">CL387-CL386</f>
        <v>24</v>
      </c>
      <c r="AZ387">
        <f t="shared" ref="AZ387" si="4532">CC387-CC386</f>
        <v>64</v>
      </c>
      <c r="BA387">
        <f t="shared" ref="BA387" si="4533">CD387-CD386</f>
        <v>1</v>
      </c>
      <c r="BB387">
        <f t="shared" ref="BB387" si="4534">AW387/AV387</f>
        <v>2.6923076923076925E-2</v>
      </c>
      <c r="BC387">
        <f t="shared" ref="BC387" si="4535">AY387/AX387</f>
        <v>3.287671232876712E-2</v>
      </c>
      <c r="BD387">
        <f t="shared" ref="BD387" si="4536">AZ387/AY387</f>
        <v>2.6666666666666665</v>
      </c>
      <c r="BE387">
        <f t="shared" ref="BE387" si="4537">SUM(AT381:AT387)/SUM(AS381:AS387)</f>
        <v>4.7202013584801569E-2</v>
      </c>
      <c r="BF387">
        <f t="shared" ref="BF387" si="4538">SUM(AT374:AT387)/SUM(AS374:AS387)</f>
        <v>4.7525202759038883E-2</v>
      </c>
      <c r="BG387">
        <f t="shared" ref="BG387" si="4539">SUM(AW381:AW387)/SUM(AV381:AV387)</f>
        <v>1.9836639439906652E-2</v>
      </c>
      <c r="BH387">
        <f t="shared" ref="BH387" si="4540">SUM(AY381:AY387)/SUM(AX381:AX387)</f>
        <v>3.4375967791886036E-2</v>
      </c>
      <c r="BI387">
        <f t="shared" ref="BI387" si="4541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3061"/>
        <v>1655061</v>
      </c>
      <c r="BR387" s="20">
        <v>293432</v>
      </c>
      <c r="BS387" s="20">
        <v>61224</v>
      </c>
      <c r="BT387" s="21">
        <f t="shared" si="3062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3063"/>
        <v>12225</v>
      </c>
      <c r="BZ387" s="20">
        <v>2140</v>
      </c>
      <c r="CA387" s="20">
        <v>635</v>
      </c>
      <c r="CB387" s="21">
        <f t="shared" si="3064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3065"/>
        <v>6987</v>
      </c>
      <c r="CH387" s="20">
        <v>1166</v>
      </c>
      <c r="CI387" s="20">
        <v>449</v>
      </c>
      <c r="CJ387" s="21">
        <f t="shared" si="3066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3067"/>
        <v>69801</v>
      </c>
      <c r="CP387" s="20">
        <v>14570</v>
      </c>
      <c r="CQ387" s="20">
        <v>810</v>
      </c>
      <c r="CR387" s="21">
        <f t="shared" si="3068"/>
        <v>15380</v>
      </c>
    </row>
    <row r="388" spans="1:96" x14ac:dyDescent="0.35">
      <c r="A388" s="14">
        <f t="shared" si="2823"/>
        <v>44294</v>
      </c>
      <c r="B388" s="9">
        <f t="shared" ref="B388" si="4542">BQ388</f>
        <v>1658099</v>
      </c>
      <c r="C388">
        <f t="shared" ref="C388" si="4543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544">-(J388-J387)+L388</f>
        <v>5</v>
      </c>
      <c r="N388" s="7">
        <f t="shared" ref="N388" si="4545">B388-C388</f>
        <v>1302771</v>
      </c>
      <c r="O388" s="4">
        <f t="shared" ref="O388" si="4546">C388/B388</f>
        <v>0.21429842247055211</v>
      </c>
      <c r="R388">
        <f t="shared" ref="R388" si="4547">C388-C387</f>
        <v>672</v>
      </c>
      <c r="S388">
        <f t="shared" ref="S388" si="4548">N388-N387</f>
        <v>2366</v>
      </c>
      <c r="T388" s="8">
        <f t="shared" ref="T388" si="4549">R388/V388</f>
        <v>0.22119815668202766</v>
      </c>
      <c r="U388" s="8">
        <f t="shared" ref="U388" si="4550">SUM(R382:R388)/SUM(V382:V388)</f>
        <v>0.21535218689618829</v>
      </c>
      <c r="V388">
        <f t="shared" ref="V388" si="4551">B388-B387</f>
        <v>3038</v>
      </c>
      <c r="W388">
        <f t="shared" ref="W388" si="4552">C388-D388-E388</f>
        <v>12820</v>
      </c>
      <c r="X388" s="3">
        <f t="shared" ref="X388" si="4553">F388/W388</f>
        <v>1.7082683307332293E-2</v>
      </c>
      <c r="Y388">
        <f t="shared" ref="Y388" si="4554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555">Z388-AC388-AF388</f>
        <v>51</v>
      </c>
      <c r="AJ388">
        <f t="shared" ref="AJ388" si="4556">AA388-AD388-AG388</f>
        <v>23</v>
      </c>
      <c r="AK388">
        <f t="shared" ref="AK388" si="4557">AB388-AE388-AH388</f>
        <v>318</v>
      </c>
      <c r="AL388">
        <v>5</v>
      </c>
      <c r="AM388">
        <v>5</v>
      </c>
      <c r="AN388">
        <v>16</v>
      </c>
      <c r="AS388">
        <f t="shared" ref="AS388" si="4558">BM388-BM387</f>
        <v>14987</v>
      </c>
      <c r="AT388">
        <f t="shared" ref="AT388" si="4559">BN388-BN387</f>
        <v>688</v>
      </c>
      <c r="AU388">
        <f t="shared" ref="AU388" si="4560">AT388/AS388</f>
        <v>4.5906452258624143E-2</v>
      </c>
      <c r="AV388">
        <f t="shared" ref="AV388" si="4561">BU388-BU387</f>
        <v>123</v>
      </c>
      <c r="AW388">
        <f t="shared" ref="AW388" si="4562">BV388-BV387</f>
        <v>1</v>
      </c>
      <c r="AX388">
        <f t="shared" ref="AX388" si="4563">CK388-CK387</f>
        <v>619</v>
      </c>
      <c r="AY388">
        <f t="shared" ref="AY388" si="4564">CL388-CL387</f>
        <v>25</v>
      </c>
      <c r="AZ388">
        <f t="shared" ref="AZ388" si="4565">CC388-CC387</f>
        <v>66</v>
      </c>
      <c r="BA388">
        <f t="shared" ref="BA388" si="4566">CD388-CD387</f>
        <v>2</v>
      </c>
      <c r="BB388">
        <f t="shared" ref="BB388" si="4567">AW388/AV388</f>
        <v>8.130081300813009E-3</v>
      </c>
      <c r="BC388">
        <f t="shared" ref="BC388" si="4568">AY388/AX388</f>
        <v>4.0387722132471729E-2</v>
      </c>
      <c r="BD388">
        <f t="shared" ref="BD388" si="4569">AZ388/AY388</f>
        <v>2.64</v>
      </c>
      <c r="BE388">
        <f t="shared" ref="BE388" si="4570">SUM(AT382:AT388)/SUM(AS382:AS388)</f>
        <v>4.6014675076944685E-2</v>
      </c>
      <c r="BF388">
        <f t="shared" ref="BF388" si="4571">SUM(AT375:AT388)/SUM(AS375:AS388)</f>
        <v>4.6984161423302237E-2</v>
      </c>
      <c r="BG388">
        <f t="shared" ref="BG388" si="4572">SUM(AW382:AW388)/SUM(AV382:AV388)</f>
        <v>1.5645371577574969E-2</v>
      </c>
      <c r="BH388">
        <f t="shared" ref="BH388" si="4573">SUM(AY382:AY388)/SUM(AX382:AX388)</f>
        <v>3.8009888751545116E-2</v>
      </c>
      <c r="BI388">
        <f t="shared" ref="BI388" si="4574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3061"/>
        <v>1658099</v>
      </c>
      <c r="BR388" s="20">
        <v>293923</v>
      </c>
      <c r="BS388" s="20">
        <v>61405</v>
      </c>
      <c r="BT388" s="21">
        <f t="shared" si="3062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3063"/>
        <v>12240</v>
      </c>
      <c r="BZ388" s="20">
        <v>2142</v>
      </c>
      <c r="CA388" s="20">
        <v>637</v>
      </c>
      <c r="CB388" s="21">
        <f t="shared" si="3064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3065"/>
        <v>7000</v>
      </c>
      <c r="CH388" s="20">
        <v>1166</v>
      </c>
      <c r="CI388" s="20">
        <v>449</v>
      </c>
      <c r="CJ388" s="21">
        <f t="shared" si="3066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3067"/>
        <v>69920</v>
      </c>
      <c r="CP388" s="20">
        <v>14597</v>
      </c>
      <c r="CQ388" s="20">
        <v>812</v>
      </c>
      <c r="CR388" s="21">
        <f t="shared" si="3068"/>
        <v>15409</v>
      </c>
    </row>
    <row r="389" spans="1:96" x14ac:dyDescent="0.35">
      <c r="A389" s="14">
        <f t="shared" si="2823"/>
        <v>44295</v>
      </c>
      <c r="B389" s="9">
        <f t="shared" ref="B389" si="4575">BQ389</f>
        <v>1660684</v>
      </c>
      <c r="C389">
        <f t="shared" ref="C389" si="4576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577">-(J389-J388)+L389</f>
        <v>12</v>
      </c>
      <c r="N389" s="7">
        <f t="shared" ref="N389" si="4578">B389-C389</f>
        <v>1304838</v>
      </c>
      <c r="O389" s="4">
        <f t="shared" ref="O389" si="4579">C389/B389</f>
        <v>0.21427676788600361</v>
      </c>
      <c r="R389">
        <f t="shared" ref="R389" si="4580">C389-C388</f>
        <v>518</v>
      </c>
      <c r="S389">
        <f t="shared" ref="S389" si="4581">N389-N388</f>
        <v>2067</v>
      </c>
      <c r="T389" s="8">
        <f t="shared" ref="T389" si="4582">R389/V389</f>
        <v>0.20038684719535782</v>
      </c>
      <c r="U389" s="8">
        <f t="shared" ref="U389" si="4583">SUM(R383:R389)/SUM(V383:V389)</f>
        <v>0.21258160237388724</v>
      </c>
      <c r="V389">
        <f t="shared" ref="V389" si="4584">B389-B388</f>
        <v>2585</v>
      </c>
      <c r="W389">
        <f t="shared" ref="W389" si="4585">C389-D389-E389</f>
        <v>12870</v>
      </c>
      <c r="X389" s="3">
        <f t="shared" ref="X389" si="4586">F389/W389</f>
        <v>1.7715617715617717E-2</v>
      </c>
      <c r="Y389">
        <f t="shared" ref="Y389" si="4587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588">Z389-AC389-AF389</f>
        <v>51</v>
      </c>
      <c r="AJ389">
        <f t="shared" ref="AJ389" si="4589">AA389-AD389-AG389</f>
        <v>22</v>
      </c>
      <c r="AK389">
        <f t="shared" ref="AK389" si="4590">AB389-AE389-AH389</f>
        <v>328</v>
      </c>
      <c r="AL389">
        <v>5</v>
      </c>
      <c r="AM389">
        <v>5</v>
      </c>
      <c r="AN389">
        <v>19</v>
      </c>
      <c r="AS389">
        <f t="shared" ref="AS389" si="4591">BM389-BM388</f>
        <v>13714</v>
      </c>
      <c r="AT389">
        <f t="shared" ref="AT389" si="4592">BN389-BN388</f>
        <v>571</v>
      </c>
      <c r="AU389">
        <f t="shared" ref="AU389" si="4593">AT389/AS389</f>
        <v>4.1636284089251858E-2</v>
      </c>
      <c r="AV389">
        <f t="shared" ref="AV389" si="4594">BU389-BU388</f>
        <v>123</v>
      </c>
      <c r="AW389">
        <f t="shared" ref="AW389" si="4595">BV389-BV388</f>
        <v>3</v>
      </c>
      <c r="AX389">
        <f t="shared" ref="AX389" si="4596">CK389-CK388</f>
        <v>512</v>
      </c>
      <c r="AY389">
        <f t="shared" ref="AY389" si="4597">CL389-CL388</f>
        <v>21</v>
      </c>
      <c r="AZ389">
        <f t="shared" ref="AZ389" si="4598">CC389-CC388</f>
        <v>76</v>
      </c>
      <c r="BA389">
        <f t="shared" ref="BA389" si="4599">CD389-CD388</f>
        <v>1</v>
      </c>
      <c r="BB389">
        <f t="shared" ref="BB389" si="4600">AW389/AV389</f>
        <v>2.4390243902439025E-2</v>
      </c>
      <c r="BC389">
        <f t="shared" ref="BC389" si="4601">AY389/AX389</f>
        <v>4.1015625E-2</v>
      </c>
      <c r="BD389">
        <f t="shared" ref="BD389" si="4602">AZ389/AY389</f>
        <v>3.6190476190476191</v>
      </c>
      <c r="BE389">
        <f t="shared" ref="BE389" si="4603">SUM(AT383:AT389)/SUM(AS383:AS389)</f>
        <v>4.5569320135143143E-2</v>
      </c>
      <c r="BF389">
        <f t="shared" ref="BF389" si="4604">SUM(AT376:AT389)/SUM(AS376:AS389)</f>
        <v>4.5506996795941917E-2</v>
      </c>
      <c r="BG389">
        <f t="shared" ref="BG389" si="4605">SUM(AW383:AW389)/SUM(AV383:AV389)</f>
        <v>2.361111111111111E-2</v>
      </c>
      <c r="BH389">
        <f t="shared" ref="BH389" si="4606">SUM(AY383:AY389)/SUM(AX383:AX389)</f>
        <v>3.6819306930693067E-2</v>
      </c>
      <c r="BI389">
        <f t="shared" ref="BI389" si="4607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3061"/>
        <v>1660684</v>
      </c>
      <c r="BR389" s="20">
        <v>294313</v>
      </c>
      <c r="BS389" s="20">
        <v>61533</v>
      </c>
      <c r="BT389" s="21">
        <f t="shared" si="3062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3063"/>
        <v>12250</v>
      </c>
      <c r="BZ389" s="20">
        <v>2142</v>
      </c>
      <c r="CA389" s="20">
        <v>637</v>
      </c>
      <c r="CB389" s="21">
        <f t="shared" si="3064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3065"/>
        <v>7007</v>
      </c>
      <c r="CH389" s="20">
        <v>1168</v>
      </c>
      <c r="CI389" s="20">
        <v>449</v>
      </c>
      <c r="CJ389" s="21">
        <f t="shared" si="3066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3067"/>
        <v>70002</v>
      </c>
      <c r="CP389" s="20">
        <v>14612</v>
      </c>
      <c r="CQ389" s="20">
        <v>815</v>
      </c>
      <c r="CR389" s="21">
        <f t="shared" si="3068"/>
        <v>15427</v>
      </c>
    </row>
    <row r="390" spans="1:96" x14ac:dyDescent="0.35">
      <c r="A390" s="14">
        <f t="shared" si="2823"/>
        <v>44296</v>
      </c>
      <c r="B390" s="9">
        <f t="shared" ref="B390" si="4608">BQ390</f>
        <v>1663690</v>
      </c>
      <c r="C390">
        <f t="shared" ref="C390" si="4609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610">-(J390-J389)+L390</f>
        <v>13</v>
      </c>
      <c r="N390" s="7">
        <f t="shared" ref="N390" si="4611">B390-C390</f>
        <v>1307229</v>
      </c>
      <c r="O390" s="4">
        <f t="shared" ref="O390" si="4612">C390/B390</f>
        <v>0.214259267050953</v>
      </c>
      <c r="R390">
        <f t="shared" ref="R390" si="4613">C390-C389</f>
        <v>615</v>
      </c>
      <c r="S390">
        <f t="shared" ref="S390" si="4614">N390-N389</f>
        <v>2391</v>
      </c>
      <c r="T390" s="8">
        <f t="shared" ref="T390" si="4615">R390/V390</f>
        <v>0.20459081836327345</v>
      </c>
      <c r="U390" s="8">
        <f t="shared" ref="U390" si="4616">SUM(R384:R390)/SUM(V384:V390)</f>
        <v>0.21154849556496028</v>
      </c>
      <c r="V390">
        <f t="shared" ref="V390" si="4617">B390-B389</f>
        <v>3006</v>
      </c>
      <c r="W390">
        <f t="shared" ref="W390" si="4618">C390-D390-E390</f>
        <v>13038</v>
      </c>
      <c r="X390" s="3">
        <f t="shared" ref="X390" si="4619">F390/W390</f>
        <v>1.672035588280411E-2</v>
      </c>
      <c r="Y390">
        <f t="shared" ref="Y390" si="462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621">Z390-AC390-AF390</f>
        <v>48</v>
      </c>
      <c r="AJ390">
        <f t="shared" ref="AJ390" si="4622">AA390-AD390-AG390</f>
        <v>23</v>
      </c>
      <c r="AK390">
        <f t="shared" ref="AK390" si="4623">AB390-AE390-AH390</f>
        <v>338</v>
      </c>
      <c r="AL390">
        <v>2</v>
      </c>
      <c r="AM390">
        <v>2</v>
      </c>
      <c r="AN390">
        <v>14</v>
      </c>
      <c r="AS390">
        <f t="shared" ref="AS390" si="4624">BM390-BM389</f>
        <v>14684</v>
      </c>
      <c r="AT390">
        <f t="shared" ref="AT390" si="4625">BN390-BN389</f>
        <v>675</v>
      </c>
      <c r="AU390">
        <f t="shared" ref="AU390" si="4626">AT390/AS390</f>
        <v>4.596840098065922E-2</v>
      </c>
      <c r="AV390">
        <f t="shared" ref="AV390" si="4627">BU390-BU389</f>
        <v>113</v>
      </c>
      <c r="AW390">
        <f t="shared" ref="AW390" si="4628">BV390-BV389</f>
        <v>2</v>
      </c>
      <c r="AX390">
        <f t="shared" ref="AX390" si="4629">CK390-CK389</f>
        <v>672</v>
      </c>
      <c r="AY390">
        <f t="shared" ref="AY390" si="4630">CL390-CL389</f>
        <v>23</v>
      </c>
      <c r="AZ390">
        <f t="shared" ref="AZ390" si="4631">CC390-CC389</f>
        <v>121</v>
      </c>
      <c r="BA390">
        <f t="shared" ref="BA390" si="4632">CD390-CD389</f>
        <v>1</v>
      </c>
      <c r="BB390">
        <f t="shared" ref="BB390" si="4633">AW390/AV390</f>
        <v>1.7699115044247787E-2</v>
      </c>
      <c r="BC390">
        <f t="shared" ref="BC390" si="4634">AY390/AX390</f>
        <v>3.4226190476190479E-2</v>
      </c>
      <c r="BD390">
        <f t="shared" ref="BD390" si="4635">AZ390/AY390</f>
        <v>5.2608695652173916</v>
      </c>
      <c r="BE390">
        <f t="shared" ref="BE390" si="4636">SUM(AT384:AT390)/SUM(AS384:AS390)</f>
        <v>4.5326660978253351E-2</v>
      </c>
      <c r="BF390">
        <f t="shared" ref="BF390" si="4637">SUM(AT377:AT390)/SUM(AS377:AS390)</f>
        <v>4.5736605583626327E-2</v>
      </c>
      <c r="BG390">
        <f t="shared" ref="BG390" si="4638">SUM(AW384:AW390)/SUM(AV384:AV390)</f>
        <v>2.34375E-2</v>
      </c>
      <c r="BH390">
        <f t="shared" ref="BH390" si="4639">SUM(AY384:AY390)/SUM(AX384:AX390)</f>
        <v>3.7433155080213901E-2</v>
      </c>
      <c r="BI390">
        <f t="shared" ref="BI390" si="4640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3061"/>
        <v>1663690</v>
      </c>
      <c r="BR390" s="20">
        <v>294749</v>
      </c>
      <c r="BS390" s="20">
        <v>61712</v>
      </c>
      <c r="BT390" s="21">
        <f t="shared" si="3062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3063"/>
        <v>12269</v>
      </c>
      <c r="BZ390" s="20">
        <v>2144</v>
      </c>
      <c r="CA390" s="20">
        <v>638</v>
      </c>
      <c r="CB390" s="21">
        <f t="shared" si="3064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3065"/>
        <v>7024</v>
      </c>
      <c r="CH390" s="20">
        <v>1168</v>
      </c>
      <c r="CI390" s="20">
        <v>450</v>
      </c>
      <c r="CJ390" s="21">
        <f t="shared" si="3066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3067"/>
        <v>70118</v>
      </c>
      <c r="CP390" s="20">
        <v>14628</v>
      </c>
      <c r="CQ390" s="20">
        <v>818</v>
      </c>
      <c r="CR390" s="21">
        <f t="shared" si="3068"/>
        <v>15446</v>
      </c>
    </row>
    <row r="391" spans="1:96" x14ac:dyDescent="0.35">
      <c r="A391" s="14">
        <f t="shared" si="2823"/>
        <v>44297</v>
      </c>
      <c r="B391" s="9">
        <f t="shared" ref="B391" si="4641">BQ391</f>
        <v>1665599</v>
      </c>
      <c r="C391">
        <f t="shared" ref="C391" si="4642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643">-(J391-J390)+L391</f>
        <v>6</v>
      </c>
      <c r="N391" s="7">
        <f t="shared" ref="N391" si="4644">B391-C391</f>
        <v>1308706</v>
      </c>
      <c r="O391" s="4">
        <f t="shared" ref="O391" si="4645">C391/B391</f>
        <v>0.21427306332436558</v>
      </c>
      <c r="R391">
        <f t="shared" ref="R391" si="4646">C391-C390</f>
        <v>432</v>
      </c>
      <c r="S391">
        <f t="shared" ref="S391" si="4647">N391-N390</f>
        <v>1477</v>
      </c>
      <c r="T391" s="8">
        <f t="shared" ref="T391" si="4648">R391/V391</f>
        <v>0.22629649030906235</v>
      </c>
      <c r="U391" s="8">
        <f t="shared" ref="U391" si="4649">SUM(R385:R391)/SUM(V385:V391)</f>
        <v>0.21084859337993184</v>
      </c>
      <c r="V391">
        <f t="shared" ref="V391" si="4650">B391-B390</f>
        <v>1909</v>
      </c>
      <c r="W391">
        <f t="shared" ref="W391" si="4651">C391-D391-E391</f>
        <v>13264</v>
      </c>
      <c r="X391" s="3">
        <f t="shared" ref="X391" si="4652">F391/W391</f>
        <v>1.5983112183353437E-2</v>
      </c>
      <c r="Y391">
        <f t="shared" ref="Y391" si="4653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654">Z391-AC391-AF391</f>
        <v>50</v>
      </c>
      <c r="AJ391">
        <f t="shared" ref="AJ391" si="4655">AA391-AD391-AG391</f>
        <v>24</v>
      </c>
      <c r="AK391">
        <f t="shared" ref="AK391" si="4656">AB391-AE391-AH391</f>
        <v>353</v>
      </c>
      <c r="AL391">
        <v>2</v>
      </c>
      <c r="AM391">
        <v>2</v>
      </c>
      <c r="AN391">
        <v>14</v>
      </c>
      <c r="AS391">
        <f t="shared" ref="AS391" si="4657">BM391-BM390</f>
        <v>7141</v>
      </c>
      <c r="AT391">
        <f t="shared" ref="AT391" si="4658">BN391-BN390</f>
        <v>478</v>
      </c>
      <c r="AU391">
        <f t="shared" ref="AU391" si="4659">AT391/AS391</f>
        <v>6.6937403724968494E-2</v>
      </c>
      <c r="AV391">
        <f t="shared" ref="AV391" si="4660">BU391-BU390</f>
        <v>22</v>
      </c>
      <c r="AW391">
        <f t="shared" ref="AW391" si="4661">BV391-BV390</f>
        <v>-1</v>
      </c>
      <c r="AX391">
        <f t="shared" ref="AX391" si="4662">CK391-CK390</f>
        <v>193</v>
      </c>
      <c r="AY391">
        <f t="shared" ref="AY391" si="4663">CL391-CL390</f>
        <v>20</v>
      </c>
      <c r="AZ391">
        <f t="shared" ref="AZ391" si="4664">CC391-CC390</f>
        <v>18</v>
      </c>
      <c r="BA391">
        <f t="shared" ref="BA391" si="4665">CD391-CD390</f>
        <v>0</v>
      </c>
      <c r="BB391">
        <f t="shared" ref="BB391" si="4666">AW391/AV391</f>
        <v>-4.5454545454545456E-2</v>
      </c>
      <c r="BC391">
        <f t="shared" ref="BC391" si="4667">AY391/AX391</f>
        <v>0.10362694300518134</v>
      </c>
      <c r="BD391">
        <f t="shared" ref="BD391" si="4668">AZ391/AY391</f>
        <v>0.9</v>
      </c>
      <c r="BE391">
        <f t="shared" ref="BE391" si="4669">SUM(AT385:AT391)/SUM(AS385:AS391)</f>
        <v>4.535204786010124E-2</v>
      </c>
      <c r="BF391">
        <f t="shared" ref="BF391" si="4670">SUM(AT378:AT391)/SUM(AS378:AS391)</f>
        <v>4.5690357101314409E-2</v>
      </c>
      <c r="BG391">
        <f t="shared" ref="BG391" si="4671">SUM(AW385:AW391)/SUM(AV385:AV391)</f>
        <v>2.2164276401564539E-2</v>
      </c>
      <c r="BH391">
        <f t="shared" ref="BH391" si="4672">SUM(AY385:AY391)/SUM(AX385:AX391)</f>
        <v>3.8143110585452396E-2</v>
      </c>
      <c r="BI391">
        <f t="shared" ref="BI391" si="467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3061"/>
        <v>1665599</v>
      </c>
      <c r="BR391" s="20">
        <v>295106</v>
      </c>
      <c r="BS391" s="20">
        <v>61787</v>
      </c>
      <c r="BT391" s="21">
        <f t="shared" si="3062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3063"/>
        <v>12278</v>
      </c>
      <c r="BZ391" s="20">
        <v>2144</v>
      </c>
      <c r="CA391" s="20">
        <v>638</v>
      </c>
      <c r="CB391" s="21">
        <f t="shared" si="3064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3065"/>
        <v>7031</v>
      </c>
      <c r="CH391" s="20">
        <v>1168</v>
      </c>
      <c r="CI391" s="20">
        <v>450</v>
      </c>
      <c r="CJ391" s="21">
        <f t="shared" si="3066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3067"/>
        <v>70167</v>
      </c>
      <c r="CP391" s="20">
        <v>14639</v>
      </c>
      <c r="CQ391" s="20">
        <v>820</v>
      </c>
      <c r="CR391" s="21">
        <f t="shared" si="3068"/>
        <v>15459</v>
      </c>
    </row>
    <row r="392" spans="1:96" x14ac:dyDescent="0.35">
      <c r="A392" s="14">
        <f t="shared" si="2823"/>
        <v>44298</v>
      </c>
      <c r="B392" s="9">
        <f t="shared" ref="B392" si="4674">BQ392</f>
        <v>1666618</v>
      </c>
      <c r="C392">
        <f t="shared" ref="C392" si="467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676">-(J392-J391)+L392</f>
        <v>4</v>
      </c>
      <c r="N392" s="7">
        <f t="shared" ref="N392" si="4677">B392-C392</f>
        <v>1309581</v>
      </c>
      <c r="O392" s="4">
        <f t="shared" ref="O392" si="4678">C392/B392</f>
        <v>0.21422845547089975</v>
      </c>
      <c r="R392">
        <f t="shared" ref="R392" si="4679">C392-C391</f>
        <v>144</v>
      </c>
      <c r="S392">
        <f t="shared" ref="S392" si="4680">N392-N391</f>
        <v>875</v>
      </c>
      <c r="T392" s="8">
        <f t="shared" ref="T392" si="4681">R392/V392</f>
        <v>0.14131501472031405</v>
      </c>
      <c r="U392" s="8">
        <f t="shared" ref="U392" si="4682">SUM(R386:R392)/SUM(V386:V392)</f>
        <v>0.20904505330734838</v>
      </c>
      <c r="V392">
        <f t="shared" ref="V392" si="4683">B392-B391</f>
        <v>1019</v>
      </c>
      <c r="W392">
        <f t="shared" ref="W392" si="4684">C392-D392-E392</f>
        <v>13212</v>
      </c>
      <c r="X392" s="3">
        <f t="shared" ref="X392" si="4685">F392/W392</f>
        <v>1.6651528913109295E-2</v>
      </c>
      <c r="Y392">
        <f t="shared" ref="Y392" si="468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687">Z392-AC392-AF392</f>
        <v>48</v>
      </c>
      <c r="AJ392">
        <f t="shared" ref="AJ392" si="4688">AA392-AD392-AG392</f>
        <v>24</v>
      </c>
      <c r="AK392">
        <f t="shared" ref="AK392" si="4689">AB392-AE392-AH392</f>
        <v>361</v>
      </c>
      <c r="AL392">
        <v>2</v>
      </c>
      <c r="AM392">
        <v>2</v>
      </c>
      <c r="AN392">
        <v>14</v>
      </c>
      <c r="AS392">
        <f t="shared" ref="AS392" si="4690">BM392-BM391</f>
        <v>4351</v>
      </c>
      <c r="AT392">
        <f t="shared" ref="AT392" si="4691">BN392-BN391</f>
        <v>144</v>
      </c>
      <c r="AU392">
        <f t="shared" ref="AU392" si="4692">AT392/AS392</f>
        <v>3.3095840036773155E-2</v>
      </c>
      <c r="AV392">
        <f t="shared" ref="AV392" si="4693">BU392-BU391</f>
        <v>15</v>
      </c>
      <c r="AW392">
        <f t="shared" ref="AW392" si="4694">BV392-BV391</f>
        <v>-3</v>
      </c>
      <c r="AX392">
        <f t="shared" ref="AX392" si="4695">CK392-CK391</f>
        <v>103</v>
      </c>
      <c r="AY392">
        <f t="shared" ref="AY392" si="4696">CL392-CL391</f>
        <v>4</v>
      </c>
      <c r="AZ392">
        <f t="shared" ref="AZ392" si="4697">CC392-CC391</f>
        <v>6</v>
      </c>
      <c r="BA392">
        <f t="shared" ref="BA392" si="4698">CD392-CD391</f>
        <v>0</v>
      </c>
      <c r="BB392">
        <f t="shared" ref="BB392" si="4699">AW392/AV392</f>
        <v>-0.2</v>
      </c>
      <c r="BC392">
        <f t="shared" ref="BC392" si="4700">AY392/AX392</f>
        <v>3.8834951456310676E-2</v>
      </c>
      <c r="BD392">
        <f t="shared" ref="BD392" si="4701">AZ392/AY392</f>
        <v>1.5</v>
      </c>
      <c r="BE392">
        <f t="shared" ref="BE392" si="4702">SUM(AT386:AT392)/SUM(AS386:AS392)</f>
        <v>4.4343634817125034E-2</v>
      </c>
      <c r="BF392">
        <f t="shared" ref="BF392" si="4703">SUM(AT379:AT392)/SUM(AS379:AS392)</f>
        <v>4.5447170489181454E-2</v>
      </c>
      <c r="BG392">
        <f t="shared" ref="BG392" si="4704">SUM(AW386:AW392)/SUM(AV386:AV392)</f>
        <v>1.2936610608020699E-2</v>
      </c>
      <c r="BH392">
        <f t="shared" ref="BH392" si="4705">SUM(AY386:AY392)/SUM(AX386:AX392)</f>
        <v>4.0464147575126452E-2</v>
      </c>
      <c r="BI392">
        <f t="shared" ref="BI392" si="4706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3061"/>
        <v>1666618</v>
      </c>
      <c r="BR392" s="20">
        <v>295237</v>
      </c>
      <c r="BS392" s="20">
        <v>61800</v>
      </c>
      <c r="BT392" s="21">
        <f t="shared" si="3062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3063"/>
        <v>12285</v>
      </c>
      <c r="BZ392" s="20">
        <v>2144</v>
      </c>
      <c r="CA392" s="20">
        <v>638</v>
      </c>
      <c r="CB392" s="21">
        <f t="shared" si="3064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3065"/>
        <v>7032</v>
      </c>
      <c r="CH392" s="20">
        <v>1168</v>
      </c>
      <c r="CI392" s="20">
        <v>450</v>
      </c>
      <c r="CJ392" s="21">
        <f t="shared" si="3066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3067"/>
        <v>70199</v>
      </c>
      <c r="CP392" s="20">
        <v>14647</v>
      </c>
      <c r="CQ392" s="20">
        <v>820</v>
      </c>
      <c r="CR392" s="21">
        <f t="shared" si="3068"/>
        <v>15467</v>
      </c>
    </row>
    <row r="393" spans="1:96" x14ac:dyDescent="0.35">
      <c r="A393" s="14">
        <f t="shared" si="2823"/>
        <v>44299</v>
      </c>
      <c r="B393" s="9">
        <f t="shared" ref="B393" si="4707">BQ393</f>
        <v>1668910</v>
      </c>
      <c r="C393">
        <f t="shared" ref="C393" si="4708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709">-(J393-J392)+L393</f>
        <v>7</v>
      </c>
      <c r="N393" s="7">
        <f t="shared" ref="N393" si="4710">B393-C393</f>
        <v>1311426</v>
      </c>
      <c r="O393" s="4">
        <f t="shared" ref="O393" si="4711">C393/B393</f>
        <v>0.21420208399494281</v>
      </c>
      <c r="R393">
        <f t="shared" ref="R393" si="4712">C393-C392</f>
        <v>447</v>
      </c>
      <c r="S393">
        <f t="shared" ref="S393" si="4713">N393-N392</f>
        <v>1845</v>
      </c>
      <c r="T393" s="8">
        <f t="shared" ref="T393" si="4714">R393/V393</f>
        <v>0.1950261780104712</v>
      </c>
      <c r="U393" s="8">
        <f t="shared" ref="U393" si="4715">SUM(R387:R393)/SUM(V387:V393)</f>
        <v>0.20805018295870362</v>
      </c>
      <c r="V393">
        <f t="shared" ref="V393" si="4716">B393-B392</f>
        <v>2292</v>
      </c>
      <c r="W393">
        <f t="shared" ref="W393" si="4717">C393-D393-E393</f>
        <v>13043</v>
      </c>
      <c r="X393" s="3">
        <f t="shared" ref="X393" si="4718">F393/W393</f>
        <v>1.686728513378824E-2</v>
      </c>
      <c r="Y393">
        <f t="shared" ref="Y393" si="4719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720">Z393-AC393-AF393</f>
        <v>46</v>
      </c>
      <c r="AJ393">
        <f t="shared" ref="AJ393" si="4721">AA393-AD393-AG393</f>
        <v>23</v>
      </c>
      <c r="AK393">
        <f t="shared" ref="AK393" si="4722">AB393-AE393-AH393</f>
        <v>361</v>
      </c>
      <c r="AL393">
        <v>1</v>
      </c>
      <c r="AM393">
        <v>1</v>
      </c>
      <c r="AN393">
        <v>9</v>
      </c>
      <c r="AS393">
        <f t="shared" ref="AS393" si="4723">BM393-BM392</f>
        <v>15606</v>
      </c>
      <c r="AT393">
        <f t="shared" ref="AT393" si="4724">BN393-BN392</f>
        <v>573</v>
      </c>
      <c r="AU393">
        <f t="shared" ref="AU393" si="4725">AT393/AS393</f>
        <v>3.6716647443291041E-2</v>
      </c>
      <c r="AV393">
        <f t="shared" ref="AV393" si="4726">BU393-BU392</f>
        <v>171</v>
      </c>
      <c r="AW393">
        <f t="shared" ref="AW393" si="4727">BV393-BV392</f>
        <v>0</v>
      </c>
      <c r="AX393">
        <f t="shared" ref="AX393" si="4728">CK393-CK392</f>
        <v>567</v>
      </c>
      <c r="AY393">
        <f t="shared" ref="AY393" si="4729">CL393-CL392</f>
        <v>11</v>
      </c>
      <c r="AZ393">
        <f t="shared" ref="AZ393" si="4730">CC393-CC392</f>
        <v>47</v>
      </c>
      <c r="BA393">
        <f t="shared" ref="BA393" si="4731">CD393-CD392</f>
        <v>6</v>
      </c>
      <c r="BB393">
        <f t="shared" ref="BB393" si="4732">AW393/AV393</f>
        <v>0</v>
      </c>
      <c r="BC393">
        <f t="shared" ref="BC393" si="4733">AY393/AX393</f>
        <v>1.9400352733686066E-2</v>
      </c>
      <c r="BD393">
        <f t="shared" ref="BD393" si="4734">AZ393/AY393</f>
        <v>4.2727272727272725</v>
      </c>
      <c r="BE393">
        <f t="shared" ref="BE393" si="4735">SUM(AT387:AT393)/SUM(AS387:AS393)</f>
        <v>4.4103956120377326E-2</v>
      </c>
      <c r="BF393">
        <f t="shared" ref="BF393" si="4736">SUM(AT380:AT393)/SUM(AS380:AS393)</f>
        <v>4.5059720823140019E-2</v>
      </c>
      <c r="BG393">
        <f t="shared" ref="BG393" si="4737">SUM(AW387:AW393)/SUM(AV387:AV393)</f>
        <v>1.0882708585247884E-2</v>
      </c>
      <c r="BH393">
        <f t="shared" ref="BH393" si="4738">SUM(AY387:AY393)/SUM(AX387:AX393)</f>
        <v>3.7691401648998819E-2</v>
      </c>
      <c r="BI393">
        <f t="shared" ref="BI393" si="4739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3061"/>
        <v>1668910</v>
      </c>
      <c r="BR393" s="20">
        <v>295522</v>
      </c>
      <c r="BS393" s="20">
        <v>61962</v>
      </c>
      <c r="BT393" s="21">
        <f t="shared" si="3062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3063"/>
        <v>12304</v>
      </c>
      <c r="BZ393" s="20">
        <v>2144</v>
      </c>
      <c r="CA393" s="20">
        <v>638</v>
      </c>
      <c r="CB393" s="21">
        <f t="shared" si="3064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3065"/>
        <v>7042</v>
      </c>
      <c r="CH393" s="20">
        <v>1169</v>
      </c>
      <c r="CI393" s="20">
        <v>450</v>
      </c>
      <c r="CJ393" s="21">
        <f t="shared" si="3066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3067"/>
        <v>70297</v>
      </c>
      <c r="CP393" s="20">
        <v>14654</v>
      </c>
      <c r="CQ393" s="20">
        <v>820</v>
      </c>
      <c r="CR393" s="21">
        <f t="shared" si="3068"/>
        <v>15474</v>
      </c>
    </row>
    <row r="394" spans="1:96" x14ac:dyDescent="0.35">
      <c r="A394" s="14">
        <f t="shared" si="2823"/>
        <v>44300</v>
      </c>
      <c r="B394" s="9">
        <f t="shared" ref="B394" si="4740">BQ394</f>
        <v>1671928</v>
      </c>
      <c r="C394">
        <f t="shared" ref="C394" si="4741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742">-(J394-J393)+L394</f>
        <v>10</v>
      </c>
      <c r="N394" s="7">
        <f t="shared" ref="N394" si="4743">B394-C394</f>
        <v>1313789</v>
      </c>
      <c r="O394" s="4">
        <f t="shared" ref="O394" si="4744">C394/B394</f>
        <v>0.21420719074027111</v>
      </c>
      <c r="R394">
        <f t="shared" ref="R394" si="4745">C394-C393</f>
        <v>655</v>
      </c>
      <c r="S394">
        <f t="shared" ref="S394" si="4746">N394-N393</f>
        <v>2363</v>
      </c>
      <c r="T394" s="8">
        <f t="shared" ref="T394" si="4747">R394/V394</f>
        <v>0.21703114645460569</v>
      </c>
      <c r="U394" s="8">
        <f t="shared" ref="U394" si="4748">SUM(R388:R394)/SUM(V388:V394)</f>
        <v>0.2064978952985119</v>
      </c>
      <c r="V394">
        <f t="shared" ref="V394" si="4749">B394-B393</f>
        <v>3018</v>
      </c>
      <c r="W394">
        <f t="shared" ref="W394" si="4750">C394-D394-E394</f>
        <v>13705</v>
      </c>
      <c r="X394" s="3">
        <f t="shared" ref="X394" si="4751">F394/W394</f>
        <v>1.5906603429405326E-2</v>
      </c>
      <c r="Y394">
        <f t="shared" ref="Y394" si="4752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753">Z394-AC394-AF394</f>
        <v>46</v>
      </c>
      <c r="AJ394">
        <f t="shared" ref="AJ394" si="4754">AA394-AD394-AG394</f>
        <v>25</v>
      </c>
      <c r="AK394">
        <f t="shared" ref="AK394" si="4755">AB394-AE394-AH394</f>
        <v>367</v>
      </c>
      <c r="AL394">
        <v>1</v>
      </c>
      <c r="AM394">
        <v>1</v>
      </c>
      <c r="AN394">
        <v>9</v>
      </c>
      <c r="AS394">
        <f t="shared" ref="AS394" si="4756">BM394-BM393</f>
        <v>16516</v>
      </c>
      <c r="AT394">
        <f t="shared" ref="AT394" si="4757">BN394-BN393</f>
        <v>733</v>
      </c>
      <c r="AU394">
        <f t="shared" ref="AU394" si="4758">AT394/AS394</f>
        <v>4.4381206103172678E-2</v>
      </c>
      <c r="AV394">
        <f t="shared" ref="AV394" si="4759">BU394-BU393</f>
        <v>117</v>
      </c>
      <c r="AW394">
        <f t="shared" ref="AW394" si="4760">BV394-BV393</f>
        <v>1</v>
      </c>
      <c r="AX394">
        <f t="shared" ref="AX394" si="4761">CK394-CK393</f>
        <v>546</v>
      </c>
      <c r="AY394">
        <f t="shared" ref="AY394" si="4762">CL394-CL393</f>
        <v>24</v>
      </c>
      <c r="AZ394">
        <f t="shared" ref="AZ394" si="4763">CC394-CC393</f>
        <v>61</v>
      </c>
      <c r="BA394">
        <f t="shared" ref="BA394" si="4764">CD394-CD393</f>
        <v>2</v>
      </c>
      <c r="BB394">
        <f t="shared" ref="BB394" si="4765">AW394/AV394</f>
        <v>8.5470085470085479E-3</v>
      </c>
      <c r="BC394">
        <f t="shared" ref="BC394" si="4766">AY394/AX394</f>
        <v>4.3956043956043959E-2</v>
      </c>
      <c r="BD394">
        <f t="shared" ref="BD394" si="4767">AZ394/AY394</f>
        <v>2.5416666666666665</v>
      </c>
      <c r="BE394">
        <f t="shared" ref="BE394" si="4768">SUM(AT388:AT394)/SUM(AS388:AS394)</f>
        <v>4.4391314842699342E-2</v>
      </c>
      <c r="BF394">
        <f t="shared" ref="BF394" si="4769">SUM(AT381:AT394)/SUM(AS381:AS394)</f>
        <v>4.5796744977242426E-2</v>
      </c>
      <c r="BG394">
        <f t="shared" ref="BG394" si="4770">SUM(AW388:AW394)/SUM(AV388:AV394)</f>
        <v>4.3859649122807015E-3</v>
      </c>
      <c r="BH394">
        <f t="shared" ref="BH394" si="4771">SUM(AY388:AY394)/SUM(AX388:AX394)</f>
        <v>3.9850560398505604E-2</v>
      </c>
      <c r="BI394">
        <f t="shared" ref="BI394" si="4772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3061"/>
        <v>1671928</v>
      </c>
      <c r="BR394" s="20">
        <v>296010</v>
      </c>
      <c r="BS394" s="20">
        <v>62129</v>
      </c>
      <c r="BT394" s="21">
        <f t="shared" si="3062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3063"/>
        <v>12323</v>
      </c>
      <c r="BZ394" s="20">
        <v>2147</v>
      </c>
      <c r="CA394" s="20">
        <v>638</v>
      </c>
      <c r="CB394" s="21">
        <f t="shared" si="3064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3065"/>
        <v>7046</v>
      </c>
      <c r="CH394" s="20">
        <v>1170</v>
      </c>
      <c r="CI394" s="20">
        <v>453</v>
      </c>
      <c r="CJ394" s="21">
        <f t="shared" si="3066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3067"/>
        <v>70421</v>
      </c>
      <c r="CP394" s="20">
        <v>14669</v>
      </c>
      <c r="CQ394" s="20">
        <v>823</v>
      </c>
      <c r="CR394" s="21">
        <f t="shared" si="3068"/>
        <v>15492</v>
      </c>
    </row>
    <row r="395" spans="1:96" x14ac:dyDescent="0.35">
      <c r="A395" s="14">
        <f t="shared" si="2823"/>
        <v>44301</v>
      </c>
      <c r="B395" s="9">
        <f t="shared" ref="B395" si="4773">BQ395</f>
        <v>1674868</v>
      </c>
      <c r="C395">
        <f t="shared" ref="C395" si="4774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775">-(J395-J394)+L395</f>
        <v>4</v>
      </c>
      <c r="N395" s="7">
        <f t="shared" ref="N395" si="4776">B395-C395</f>
        <v>1316191</v>
      </c>
      <c r="O395" s="4">
        <f t="shared" ref="O395" si="4777">C395/B395</f>
        <v>0.21415239887561288</v>
      </c>
      <c r="R395">
        <f t="shared" ref="R395" si="4778">C395-C394</f>
        <v>538</v>
      </c>
      <c r="S395">
        <f t="shared" ref="S395" si="4779">N395-N394</f>
        <v>2402</v>
      </c>
      <c r="T395" s="8">
        <f t="shared" ref="T395" si="4780">R395/V395</f>
        <v>0.18299319727891156</v>
      </c>
      <c r="U395" s="8">
        <f t="shared" ref="U395" si="4781">SUM(R389:R395)/SUM(V389:V395)</f>
        <v>0.19971375752877332</v>
      </c>
      <c r="V395">
        <f t="shared" ref="V395" si="4782">B395-B394</f>
        <v>2940</v>
      </c>
      <c r="W395">
        <f t="shared" ref="W395" si="4783">C395-D395-E395</f>
        <v>13233</v>
      </c>
      <c r="X395" s="3">
        <f t="shared" ref="X395" si="4784">F395/W395</f>
        <v>1.6247260636288067E-2</v>
      </c>
      <c r="Y395">
        <f t="shared" ref="Y395" si="47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786">Z395-AC395-AF395</f>
        <v>45</v>
      </c>
      <c r="AJ395">
        <f t="shared" ref="AJ395" si="4787">AA395-AD395-AG395</f>
        <v>24</v>
      </c>
      <c r="AK395">
        <f t="shared" ref="AK395" si="4788">AB395-AE395-AH395</f>
        <v>357</v>
      </c>
      <c r="AL395">
        <v>2</v>
      </c>
      <c r="AM395">
        <v>2</v>
      </c>
      <c r="AN395">
        <v>18</v>
      </c>
      <c r="AS395">
        <f t="shared" ref="AS395" si="4789">BM395-BM394</f>
        <v>15098</v>
      </c>
      <c r="AT395">
        <f t="shared" ref="AT395" si="4790">BN395-BN394</f>
        <v>603</v>
      </c>
      <c r="AU395">
        <f t="shared" ref="AU395" si="4791">AT395/AS395</f>
        <v>3.9939064776791627E-2</v>
      </c>
      <c r="AV395">
        <f t="shared" ref="AV395" si="4792">BU395-BU394</f>
        <v>108</v>
      </c>
      <c r="AW395">
        <f t="shared" ref="AW395" si="4793">BV395-BV394</f>
        <v>5</v>
      </c>
      <c r="AX395">
        <f t="shared" ref="AX395" si="4794">CK395-CK394</f>
        <v>631</v>
      </c>
      <c r="AY395">
        <f t="shared" ref="AY395" si="4795">CL395-CL394</f>
        <v>21</v>
      </c>
      <c r="AZ395">
        <f t="shared" ref="AZ395" si="4796">CC395-CC394</f>
        <v>164</v>
      </c>
      <c r="BA395">
        <f t="shared" ref="BA395" si="4797">CD395-CD394</f>
        <v>1</v>
      </c>
      <c r="BB395">
        <f t="shared" ref="BB395" si="4798">AW395/AV395</f>
        <v>4.6296296296296294E-2</v>
      </c>
      <c r="BC395">
        <f t="shared" ref="BC395" si="4799">AY395/AX395</f>
        <v>3.328050713153724E-2</v>
      </c>
      <c r="BD395">
        <f t="shared" ref="BD395" si="4800">AZ395/AY395</f>
        <v>7.8095238095238093</v>
      </c>
      <c r="BE395">
        <f t="shared" ref="BE395" si="4801">SUM(AT389:AT395)/SUM(AS389:AS395)</f>
        <v>4.3358971415451725E-2</v>
      </c>
      <c r="BF395">
        <f t="shared" ref="BF395" si="4802">SUM(AT382:AT395)/SUM(AS382:AS395)</f>
        <v>4.4674057289885896E-2</v>
      </c>
      <c r="BG395">
        <f t="shared" ref="BG395" si="4803">SUM(AW389:AW395)/SUM(AV389:AV395)</f>
        <v>1.0463378176382661E-2</v>
      </c>
      <c r="BH395">
        <f t="shared" ref="BH395" si="4804">SUM(AY389:AY395)/SUM(AX389:AX395)</f>
        <v>3.8461538461538464E-2</v>
      </c>
      <c r="BI395">
        <f t="shared" ref="BI395" si="4805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3061"/>
        <v>1674868</v>
      </c>
      <c r="BR395" s="20">
        <v>296423</v>
      </c>
      <c r="BS395" s="20">
        <v>62254</v>
      </c>
      <c r="BT395" s="21">
        <f t="shared" si="3062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3063"/>
        <v>12343</v>
      </c>
      <c r="BZ395" s="20">
        <v>2148</v>
      </c>
      <c r="CA395" s="20">
        <v>638</v>
      </c>
      <c r="CB395" s="21">
        <f t="shared" si="3064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3065"/>
        <v>7060</v>
      </c>
      <c r="CH395" s="20">
        <v>1171</v>
      </c>
      <c r="CI395" s="20">
        <v>453</v>
      </c>
      <c r="CJ395" s="21">
        <f t="shared" si="3066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3067"/>
        <v>70524</v>
      </c>
      <c r="CP395" s="20">
        <v>14686</v>
      </c>
      <c r="CQ395" s="20">
        <v>825</v>
      </c>
      <c r="CR395" s="21">
        <f t="shared" si="3068"/>
        <v>15511</v>
      </c>
    </row>
    <row r="396" spans="1:96" x14ac:dyDescent="0.35">
      <c r="A396" s="14">
        <f t="shared" si="2823"/>
        <v>44302</v>
      </c>
      <c r="B396" s="9">
        <f t="shared" ref="B396" si="4806">BQ396</f>
        <v>1677382</v>
      </c>
      <c r="C396">
        <f t="shared" ref="C396" si="4807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808">-(J396-J395)+L396</f>
        <v>5</v>
      </c>
      <c r="N396" s="7">
        <f t="shared" ref="N396" si="4809">B396-C396</f>
        <v>1318237</v>
      </c>
      <c r="O396" s="4">
        <f t="shared" ref="O396" si="4810">C396/B396</f>
        <v>0.21411044115174718</v>
      </c>
      <c r="R396">
        <f t="shared" ref="R396" si="4811">C396-C395</f>
        <v>468</v>
      </c>
      <c r="S396">
        <f t="shared" ref="S396" si="4812">N396-N395</f>
        <v>2046</v>
      </c>
      <c r="T396" s="8">
        <f t="shared" ref="T396" si="4813">R396/V396</f>
        <v>0.18615751789976134</v>
      </c>
      <c r="U396" s="8">
        <f t="shared" ref="U396" si="4814">SUM(R390:R396)/SUM(V390:V396)</f>
        <v>0.19756857108635764</v>
      </c>
      <c r="V396">
        <f t="shared" ref="V396" si="4815">B396-B395</f>
        <v>2514</v>
      </c>
      <c r="W396">
        <f t="shared" ref="W396" si="4816">C396-D396-E396</f>
        <v>13707</v>
      </c>
      <c r="X396" s="3">
        <f t="shared" ref="X396" si="4817">F396/W396</f>
        <v>1.6487925877288978E-2</v>
      </c>
      <c r="Y396">
        <f t="shared" ref="Y396" si="4818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819">Z396-AC396-AF396</f>
        <v>47</v>
      </c>
      <c r="AJ396">
        <f t="shared" ref="AJ396" si="4820">AA396-AD396-AG396</f>
        <v>25</v>
      </c>
      <c r="AK396">
        <f t="shared" ref="AK396" si="4821">AB396-AE396-AH396</f>
        <v>379</v>
      </c>
      <c r="AL396">
        <v>2</v>
      </c>
      <c r="AM396">
        <v>2</v>
      </c>
      <c r="AN396">
        <v>19</v>
      </c>
      <c r="AS396">
        <f t="shared" ref="AS396" si="4822">BM396-BM395</f>
        <v>9681</v>
      </c>
      <c r="AT396">
        <f t="shared" ref="AT396" si="4823">BN396-BN395</f>
        <v>428</v>
      </c>
      <c r="AU396">
        <f t="shared" ref="AU396" si="4824">AT396/AS396</f>
        <v>4.4210308852391279E-2</v>
      </c>
      <c r="AV396">
        <f t="shared" ref="AV396" si="4825">BU396-BU395</f>
        <v>65</v>
      </c>
      <c r="AW396">
        <f t="shared" ref="AW396" si="4826">BV396-BV395</f>
        <v>8</v>
      </c>
      <c r="AX396">
        <f t="shared" ref="AX396" si="4827">CK396-CK395</f>
        <v>446</v>
      </c>
      <c r="AY396">
        <f t="shared" ref="AY396" si="4828">CL396-CL395</f>
        <v>19</v>
      </c>
      <c r="AZ396">
        <f t="shared" ref="AZ396" si="4829">CC396-CC395</f>
        <v>97</v>
      </c>
      <c r="BA396">
        <f t="shared" ref="BA396" si="4830">CD396-CD395</f>
        <v>-2</v>
      </c>
      <c r="BB396">
        <f t="shared" ref="BB396" si="4831">AW396/AV396</f>
        <v>0.12307692307692308</v>
      </c>
      <c r="BC396">
        <f t="shared" ref="BC396" si="4832">AY396/AX396</f>
        <v>4.2600896860986545E-2</v>
      </c>
      <c r="BD396">
        <f t="shared" ref="BD396" si="4833">AZ396/AY396</f>
        <v>5.1052631578947372</v>
      </c>
      <c r="BE396">
        <f t="shared" ref="BE396" si="4834">SUM(AT390:AT396)/SUM(AS390:AS396)</f>
        <v>4.3742552090229543E-2</v>
      </c>
      <c r="BF396">
        <f t="shared" ref="BF396" si="4835">SUM(AT383:AT396)/SUM(AS383:AS396)</f>
        <v>4.4662907926800131E-2</v>
      </c>
      <c r="BG396">
        <f t="shared" ref="BG396" si="4836">SUM(AW390:AW396)/SUM(AV390:AV396)</f>
        <v>1.9639934533551555E-2</v>
      </c>
      <c r="BH396">
        <f t="shared" ref="BH396" si="4837">SUM(AY390:AY396)/SUM(AX390:AX396)</f>
        <v>3.8632045598480054E-2</v>
      </c>
      <c r="BI396">
        <f t="shared" ref="BI396" si="4838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3061"/>
        <v>1677382</v>
      </c>
      <c r="BR396" s="20">
        <v>296800</v>
      </c>
      <c r="BS396" s="20">
        <v>62345</v>
      </c>
      <c r="BT396" s="21">
        <f t="shared" si="3062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3063"/>
        <v>12363</v>
      </c>
      <c r="BZ396" s="20">
        <v>2151</v>
      </c>
      <c r="CA396" s="20">
        <v>640</v>
      </c>
      <c r="CB396" s="21">
        <f t="shared" si="3064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3065"/>
        <v>7072</v>
      </c>
      <c r="CH396" s="20">
        <v>1172</v>
      </c>
      <c r="CI396" s="20">
        <v>453</v>
      </c>
      <c r="CJ396" s="21">
        <f t="shared" si="3066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3067"/>
        <v>70655</v>
      </c>
      <c r="CP396" s="20">
        <v>14700</v>
      </c>
      <c r="CQ396" s="20">
        <v>826</v>
      </c>
      <c r="CR396" s="21">
        <f t="shared" si="3068"/>
        <v>15526</v>
      </c>
    </row>
    <row r="397" spans="1:96" x14ac:dyDescent="0.35">
      <c r="A397" s="14">
        <f t="shared" si="2823"/>
        <v>44303</v>
      </c>
      <c r="B397" s="9">
        <f t="shared" ref="B397" si="4839">BQ397</f>
        <v>1677920</v>
      </c>
      <c r="C397">
        <f t="shared" ref="C397" si="4840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841">-(J397-J396)+L397</f>
        <v>15</v>
      </c>
      <c r="N397" s="7">
        <f t="shared" ref="N397" si="4842">B397-C397</f>
        <v>1318660</v>
      </c>
      <c r="O397" s="4">
        <f t="shared" ref="O397" si="4843">C397/B397</f>
        <v>0.21411032707161248</v>
      </c>
      <c r="R397">
        <f t="shared" ref="R397" si="4844">C397-C396</f>
        <v>115</v>
      </c>
      <c r="S397">
        <f t="shared" ref="S397" si="4845">N397-N396</f>
        <v>423</v>
      </c>
      <c r="T397" s="8">
        <f t="shared" ref="T397" si="4846">R397/V397</f>
        <v>0.21375464684014869</v>
      </c>
      <c r="U397" s="8">
        <f t="shared" ref="U397" si="4847">SUM(R391:R397)/SUM(V391:V397)</f>
        <v>0.19669711876317639</v>
      </c>
      <c r="V397">
        <f t="shared" ref="V397" si="4848">B397-B396</f>
        <v>538</v>
      </c>
      <c r="W397">
        <f t="shared" ref="W397" si="4849">C397-D397-E397</f>
        <v>13392</v>
      </c>
      <c r="X397" s="3">
        <f t="shared" ref="X397" si="4850">F397/W397</f>
        <v>1.7398446833930704E-2</v>
      </c>
      <c r="Y397">
        <f t="shared" ref="Y397" si="4851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852">Z397-AC397-AF397</f>
        <v>52</v>
      </c>
      <c r="AJ397">
        <f t="shared" ref="AJ397" si="4853">AA397-AD397-AG397</f>
        <v>24</v>
      </c>
      <c r="AK397">
        <f t="shared" ref="AK397" si="4854">AB397-AE397-AH397</f>
        <v>384</v>
      </c>
      <c r="AL397">
        <v>1</v>
      </c>
      <c r="AM397">
        <v>1</v>
      </c>
      <c r="AN397">
        <v>16</v>
      </c>
      <c r="AS397">
        <f t="shared" ref="AS397" si="4855">BM397-BM396</f>
        <v>3799</v>
      </c>
      <c r="AT397">
        <f t="shared" ref="AT397" si="4856">BN397-BN396</f>
        <v>98</v>
      </c>
      <c r="AU397">
        <f t="shared" ref="AU397" si="4857">AT397/AS397</f>
        <v>2.5796262174256384E-2</v>
      </c>
      <c r="AV397">
        <f t="shared" ref="AV397" si="4858">BU397-BU396</f>
        <v>115</v>
      </c>
      <c r="AW397">
        <f t="shared" ref="AW397" si="4859">BV397-BV396</f>
        <v>3</v>
      </c>
      <c r="AX397">
        <f t="shared" ref="AX397" si="4860">CK397-CK396</f>
        <v>99</v>
      </c>
      <c r="AY397">
        <f t="shared" ref="AY397" si="4861">CL397-CL396</f>
        <v>-1</v>
      </c>
      <c r="AZ397">
        <f t="shared" ref="AZ397" si="4862">CC397-CC396</f>
        <v>3</v>
      </c>
      <c r="BA397">
        <f t="shared" ref="BA397" si="4863">CD397-CD396</f>
        <v>-1</v>
      </c>
      <c r="BB397">
        <f t="shared" ref="BB397" si="4864">AW397/AV397</f>
        <v>2.6086956521739129E-2</v>
      </c>
      <c r="BC397">
        <f t="shared" ref="BC397" si="4865">AY397/AX397</f>
        <v>-1.0101010101010102E-2</v>
      </c>
      <c r="BD397">
        <f t="shared" ref="BD397" si="4866">AZ397/AY397</f>
        <v>-3</v>
      </c>
      <c r="BE397">
        <f t="shared" ref="BE397" si="4867">SUM(AT391:AT397)/SUM(AS391:AS397)</f>
        <v>4.2345412234042555E-2</v>
      </c>
      <c r="BF397">
        <f t="shared" ref="BF397" si="4868">SUM(AT384:AT397)/SUM(AS384:AS397)</f>
        <v>4.3972363105500949E-2</v>
      </c>
      <c r="BG397">
        <f t="shared" ref="BG397" si="4869">SUM(AW391:AW397)/SUM(AV391:AV397)</f>
        <v>2.1207177814029365E-2</v>
      </c>
      <c r="BH397">
        <f t="shared" ref="BH397" si="4870">SUM(AY391:AY397)/SUM(AX391:AX397)</f>
        <v>3.7911025145067695E-2</v>
      </c>
      <c r="BI397">
        <f t="shared" ref="BI397" si="4871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3061"/>
        <v>1677920</v>
      </c>
      <c r="BR397" s="20">
        <v>296897</v>
      </c>
      <c r="BS397" s="20">
        <v>62363</v>
      </c>
      <c r="BT397" s="21">
        <f t="shared" si="3062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3063"/>
        <v>12370</v>
      </c>
      <c r="BZ397" s="20">
        <v>2151</v>
      </c>
      <c r="CA397" s="20">
        <v>640</v>
      </c>
      <c r="CB397" s="21">
        <f t="shared" si="3064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3065"/>
        <v>7071</v>
      </c>
      <c r="CH397" s="20">
        <v>1172</v>
      </c>
      <c r="CI397" s="20">
        <v>453</v>
      </c>
      <c r="CJ397" s="21">
        <f t="shared" si="3066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3067"/>
        <v>70670</v>
      </c>
      <c r="CP397" s="20">
        <v>14706</v>
      </c>
      <c r="CQ397" s="20">
        <v>826</v>
      </c>
      <c r="CR397" s="21">
        <f t="shared" si="3068"/>
        <v>15532</v>
      </c>
    </row>
    <row r="398" spans="1:96" x14ac:dyDescent="0.35">
      <c r="A398" s="14">
        <f t="shared" si="2823"/>
        <v>44304</v>
      </c>
      <c r="B398" s="9">
        <f t="shared" ref="B398" si="4872">BQ398</f>
        <v>1681849</v>
      </c>
      <c r="C398">
        <f t="shared" ref="C398" si="4873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874">-(J398-J397)+L398</f>
        <v>15</v>
      </c>
      <c r="N398" s="7">
        <f t="shared" ref="N398" si="4875">B398-C398</f>
        <v>1321883</v>
      </c>
      <c r="O398" s="4">
        <f t="shared" ref="O398" si="4876">C398/B398</f>
        <v>0.21402991588424405</v>
      </c>
      <c r="R398">
        <f t="shared" ref="R398" si="4877">C398-C397</f>
        <v>706</v>
      </c>
      <c r="S398">
        <f t="shared" ref="S398" si="4878">N398-N397</f>
        <v>3223</v>
      </c>
      <c r="T398" s="8">
        <f t="shared" ref="T398" si="4879">R398/V398</f>
        <v>0.17968948841944515</v>
      </c>
      <c r="U398" s="8">
        <f t="shared" ref="U398" si="4880">SUM(R392:R398)/SUM(V392:V398)</f>
        <v>0.18910769230769231</v>
      </c>
      <c r="V398">
        <f t="shared" ref="V398" si="4881">B398-B397</f>
        <v>3929</v>
      </c>
      <c r="W398">
        <f t="shared" ref="W398" si="4882">C398-D398-E398</f>
        <v>13406</v>
      </c>
      <c r="X398" s="3">
        <f t="shared" ref="X398" si="4883">F398/W398</f>
        <v>1.521706698493212E-2</v>
      </c>
      <c r="Y398">
        <f t="shared" ref="Y398" si="4884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885">Z398-AC398-AF398</f>
        <v>50</v>
      </c>
      <c r="AJ398">
        <f t="shared" ref="AJ398" si="4886">AA398-AD398-AG398</f>
        <v>24</v>
      </c>
      <c r="AK398">
        <f t="shared" ref="AK398" si="4887">AB398-AE398-AH398</f>
        <v>371</v>
      </c>
      <c r="AL398">
        <v>1</v>
      </c>
      <c r="AM398">
        <v>1</v>
      </c>
      <c r="AN398">
        <v>16</v>
      </c>
      <c r="AS398">
        <f t="shared" ref="AS398" si="4888">BM398-BM397</f>
        <v>18032</v>
      </c>
      <c r="AT398">
        <f t="shared" ref="AT398" si="4889">BN398-BN397</f>
        <v>841</v>
      </c>
      <c r="AU398">
        <f t="shared" ref="AU398" si="4890">AT398/AS398</f>
        <v>4.6639307897071873E-2</v>
      </c>
      <c r="AV398">
        <f t="shared" ref="AV398" si="4891">BU398-BU397</f>
        <v>69</v>
      </c>
      <c r="AW398">
        <f t="shared" ref="AW398" si="4892">BV398-BV397</f>
        <v>-1</v>
      </c>
      <c r="AX398">
        <f t="shared" ref="AX398" si="4893">CK398-CK397</f>
        <v>753</v>
      </c>
      <c r="AY398">
        <f t="shared" ref="AY398" si="4894">CL398-CL397</f>
        <v>35</v>
      </c>
      <c r="AZ398">
        <f t="shared" ref="AZ398" si="4895">CC398-CC397</f>
        <v>52</v>
      </c>
      <c r="BA398">
        <f t="shared" ref="BA398" si="4896">CD398-CD397</f>
        <v>2</v>
      </c>
      <c r="BB398">
        <f t="shared" ref="BB398" si="4897">AW398/AV398</f>
        <v>-1.4492753623188406E-2</v>
      </c>
      <c r="BC398">
        <f t="shared" ref="BC398" si="4898">AY398/AX398</f>
        <v>4.6480743691899071E-2</v>
      </c>
      <c r="BD398">
        <f t="shared" ref="BD398" si="4899">AZ398/AY398</f>
        <v>1.4857142857142858</v>
      </c>
      <c r="BE398">
        <f t="shared" ref="BE398" si="4900">SUM(AT392:AT398)/SUM(AS392:AS398)</f>
        <v>4.1163655621486946E-2</v>
      </c>
      <c r="BF398">
        <f t="shared" ref="BF398" si="4901">SUM(AT385:AT398)/SUM(AS385:AS398)</f>
        <v>4.3305118144973911E-2</v>
      </c>
      <c r="BG398">
        <f t="shared" ref="BG398" si="4902">SUM(AW392:AW398)/SUM(AV392:AV398)</f>
        <v>1.9696969696969695E-2</v>
      </c>
      <c r="BH398">
        <f t="shared" ref="BH398" si="4903">SUM(AY392:AY398)/SUM(AX392:AX398)</f>
        <v>3.5930047694753574E-2</v>
      </c>
      <c r="BI398">
        <f t="shared" ref="BI398" si="4904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3061"/>
        <v>1681849</v>
      </c>
      <c r="BR398" s="20">
        <v>297457</v>
      </c>
      <c r="BS398" s="20">
        <v>62509</v>
      </c>
      <c r="BT398" s="21">
        <f t="shared" si="3062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3063"/>
        <v>12390</v>
      </c>
      <c r="BZ398" s="20">
        <v>2153</v>
      </c>
      <c r="CA398" s="20">
        <v>640</v>
      </c>
      <c r="CB398" s="21">
        <f t="shared" si="3064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3065"/>
        <v>7082</v>
      </c>
      <c r="CH398" s="20">
        <v>1172</v>
      </c>
      <c r="CI398" s="20">
        <v>453</v>
      </c>
      <c r="CJ398" s="21">
        <f t="shared" si="3066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3067"/>
        <v>70812</v>
      </c>
      <c r="CP398" s="20">
        <v>14729</v>
      </c>
      <c r="CQ398" s="20">
        <v>830</v>
      </c>
      <c r="CR398" s="21">
        <f t="shared" si="3068"/>
        <v>15559</v>
      </c>
    </row>
    <row r="399" spans="1:96" x14ac:dyDescent="0.35">
      <c r="A399" s="14">
        <f t="shared" si="2823"/>
        <v>44305</v>
      </c>
      <c r="B399" s="9">
        <f t="shared" ref="B399" si="4905">BQ399</f>
        <v>1682961</v>
      </c>
      <c r="C399">
        <f t="shared" ref="C399" si="4906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907">-(J399-J398)+L399</f>
        <v>2</v>
      </c>
      <c r="N399" s="7">
        <f t="shared" ref="N399" si="4908">B399-C399</f>
        <v>1322827</v>
      </c>
      <c r="O399" s="4">
        <f t="shared" ref="O399" si="4909">C399/B399</f>
        <v>0.21398832177335067</v>
      </c>
      <c r="R399">
        <f t="shared" ref="R399" si="4910">C399-C398</f>
        <v>168</v>
      </c>
      <c r="S399">
        <f t="shared" ref="S399" si="4911">N399-N398</f>
        <v>944</v>
      </c>
      <c r="T399" s="8">
        <f t="shared" ref="T399" si="4912">R399/V399</f>
        <v>0.15107913669064749</v>
      </c>
      <c r="U399" s="8">
        <f t="shared" ref="U399" si="4913">SUM(R393:R399)/SUM(V393:V399)</f>
        <v>0.18950009178241448</v>
      </c>
      <c r="V399">
        <f t="shared" ref="V399" si="4914">B399-B398</f>
        <v>1112</v>
      </c>
      <c r="W399">
        <f t="shared" ref="W399" si="4915">C399-D399-E399</f>
        <v>13582</v>
      </c>
      <c r="X399" s="3">
        <f t="shared" ref="X399" si="4916">F399/W399</f>
        <v>1.5093506111029303E-2</v>
      </c>
      <c r="Y399">
        <f t="shared" ref="Y399" si="4917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918">Z399-AC399-AF399</f>
        <v>52</v>
      </c>
      <c r="AJ399">
        <f t="shared" ref="AJ399" si="4919">AA399-AD399-AG399</f>
        <v>24</v>
      </c>
      <c r="AK399">
        <f t="shared" ref="AK399" si="4920">AB399-AE399-AH399</f>
        <v>396</v>
      </c>
      <c r="AL399">
        <v>1</v>
      </c>
      <c r="AM399">
        <v>1</v>
      </c>
      <c r="AN399">
        <v>16</v>
      </c>
      <c r="AS399">
        <f t="shared" ref="AS399" si="4921">BM399-BM398</f>
        <v>2526</v>
      </c>
      <c r="AT399">
        <f t="shared" ref="AT399" si="4922">BN399-BN398</f>
        <v>136</v>
      </c>
      <c r="AU399">
        <f t="shared" ref="AU399" si="4923">AT399/AS399</f>
        <v>5.3840063341250986E-2</v>
      </c>
      <c r="AV399">
        <f t="shared" ref="AV399" si="4924">BU399-BU398</f>
        <v>7</v>
      </c>
      <c r="AW399">
        <f t="shared" ref="AW399" si="4925">BV399-BV398</f>
        <v>-4</v>
      </c>
      <c r="AX399">
        <f t="shared" ref="AX399" si="4926">CK399-CK398</f>
        <v>57</v>
      </c>
      <c r="AY399">
        <f t="shared" ref="AY399" si="4927">CL399-CL398</f>
        <v>5</v>
      </c>
      <c r="AZ399">
        <f t="shared" ref="AZ399" si="4928">CC399-CC398</f>
        <v>7</v>
      </c>
      <c r="BA399">
        <f t="shared" ref="BA399" si="4929">CD399-CD398</f>
        <v>-1</v>
      </c>
      <c r="BB399">
        <f t="shared" ref="BB399" si="4930">AW399/AV399</f>
        <v>-0.5714285714285714</v>
      </c>
      <c r="BC399">
        <f t="shared" ref="BC399" si="4931">AY399/AX399</f>
        <v>8.771929824561403E-2</v>
      </c>
      <c r="BD399">
        <f t="shared" ref="BD399" si="4932">AZ399/AY399</f>
        <v>1.4</v>
      </c>
      <c r="BE399">
        <f t="shared" ref="BE399" si="4933">SUM(AT393:AT399)/SUM(AS393:AS399)</f>
        <v>4.198971178222452E-2</v>
      </c>
      <c r="BF399">
        <f t="shared" ref="BF399" si="4934">SUM(AT386:AT399)/SUM(AS386:AS399)</f>
        <v>4.3214722043521628E-2</v>
      </c>
      <c r="BG399">
        <f t="shared" ref="BG399" si="4935">SUM(AW393:AW399)/SUM(AV393:AV399)</f>
        <v>1.8404907975460124E-2</v>
      </c>
      <c r="BH399">
        <f t="shared" ref="BH399" si="4936">SUM(AY393:AY399)/SUM(AX393:AX399)</f>
        <v>3.6786060019361085E-2</v>
      </c>
      <c r="BI399">
        <f t="shared" ref="BI399" si="4937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3061"/>
        <v>1682961</v>
      </c>
      <c r="BR399" s="20">
        <v>297594</v>
      </c>
      <c r="BS399" s="20">
        <v>62540</v>
      </c>
      <c r="BT399" s="21">
        <f t="shared" si="3062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3063"/>
        <v>12393</v>
      </c>
      <c r="BZ399" s="20">
        <v>2153</v>
      </c>
      <c r="CA399" s="20">
        <v>640</v>
      </c>
      <c r="CB399" s="21">
        <f t="shared" si="3064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3065"/>
        <v>7083</v>
      </c>
      <c r="CH399" s="20">
        <v>1172</v>
      </c>
      <c r="CI399" s="20">
        <v>453</v>
      </c>
      <c r="CJ399" s="21">
        <f t="shared" si="3066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3067"/>
        <v>70839</v>
      </c>
      <c r="CP399" s="20">
        <v>14733</v>
      </c>
      <c r="CQ399" s="20">
        <v>830</v>
      </c>
      <c r="CR399" s="21">
        <f t="shared" si="3068"/>
        <v>15563</v>
      </c>
    </row>
    <row r="400" spans="1:96" x14ac:dyDescent="0.35">
      <c r="A400" s="14">
        <f t="shared" si="2823"/>
        <v>44306</v>
      </c>
      <c r="B400" s="9">
        <f t="shared" ref="B400" si="4938">BQ400</f>
        <v>1686043</v>
      </c>
      <c r="C400">
        <f t="shared" ref="C400" si="4939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940">-(J400-J399)+L400</f>
        <v>6</v>
      </c>
      <c r="N400" s="7">
        <f t="shared" ref="N400" si="4941">B400-C400</f>
        <v>1325360</v>
      </c>
      <c r="O400" s="4">
        <f t="shared" ref="O400" si="4942">C400/B400</f>
        <v>0.21392277658398984</v>
      </c>
      <c r="R400">
        <f t="shared" ref="R400" si="4943">C400-C399</f>
        <v>549</v>
      </c>
      <c r="S400">
        <f t="shared" ref="S400" si="4944">N400-N399</f>
        <v>2533</v>
      </c>
      <c r="T400" s="8">
        <f t="shared" ref="T400" si="4945">R400/V400</f>
        <v>0.17813108371187542</v>
      </c>
      <c r="U400" s="8">
        <f t="shared" ref="U400" si="4946">SUM(R394:R400)/SUM(V394:V400)</f>
        <v>0.18671569485787662</v>
      </c>
      <c r="V400">
        <f t="shared" ref="V400" si="4947">B400-B399</f>
        <v>3082</v>
      </c>
      <c r="W400">
        <f t="shared" ref="W400" si="4948">C400-D400-E400</f>
        <v>13025</v>
      </c>
      <c r="X400" s="3">
        <f t="shared" ref="X400" si="4949">F400/W400</f>
        <v>1.6506717850287907E-2</v>
      </c>
      <c r="Y400">
        <f t="shared" ref="Y400" si="495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951">Z400-AC400-AF400</f>
        <v>47</v>
      </c>
      <c r="AJ400">
        <f t="shared" ref="AJ400:AJ401" si="4952">AA400-AD400-AG400</f>
        <v>22</v>
      </c>
      <c r="AK400">
        <f t="shared" ref="AK400:AK401" si="4953">AB400-AE400-AH400</f>
        <v>369</v>
      </c>
      <c r="AL400">
        <v>1</v>
      </c>
      <c r="AM400">
        <v>1</v>
      </c>
      <c r="AN400">
        <v>14</v>
      </c>
      <c r="AS400">
        <f t="shared" ref="AS400" si="4954">BM400-BM399</f>
        <v>16979</v>
      </c>
      <c r="AT400">
        <f t="shared" ref="AT400" si="4955">BN400-BN399</f>
        <v>595</v>
      </c>
      <c r="AU400">
        <f t="shared" ref="AU400" si="4956">AT400/AS400</f>
        <v>3.504328876847871E-2</v>
      </c>
      <c r="AV400">
        <f t="shared" ref="AV400" si="4957">BU400-BU399</f>
        <v>324</v>
      </c>
      <c r="AW400">
        <f t="shared" ref="AW400" si="4958">BV400-BV399</f>
        <v>7</v>
      </c>
      <c r="AX400">
        <f t="shared" ref="AX400" si="4959">CK400-CK399</f>
        <v>590</v>
      </c>
      <c r="AY400">
        <f t="shared" ref="AY400" si="4960">CL400-CL399</f>
        <v>18</v>
      </c>
      <c r="AZ400">
        <f t="shared" ref="AZ400" si="4961">CC400-CC399</f>
        <v>111</v>
      </c>
      <c r="BA400">
        <f t="shared" ref="BA400" si="4962">CD400-CD399</f>
        <v>2</v>
      </c>
      <c r="BB400">
        <f t="shared" ref="BB400" si="4963">AW400/AV400</f>
        <v>2.1604938271604937E-2</v>
      </c>
      <c r="BC400">
        <f t="shared" ref="BC400" si="4964">AY400/AX400</f>
        <v>3.0508474576271188E-2</v>
      </c>
      <c r="BD400">
        <f t="shared" ref="BD400" si="4965">AZ400/AY400</f>
        <v>6.166666666666667</v>
      </c>
      <c r="BE400">
        <f t="shared" ref="BE400" si="4966">SUM(AT394:AT400)/SUM(AS394:AS400)</f>
        <v>4.1558252955912429E-2</v>
      </c>
      <c r="BF400">
        <f t="shared" ref="BF400" si="4967">SUM(AT387:AT400)/SUM(AS387:AS400)</f>
        <v>4.2879429981837656E-2</v>
      </c>
      <c r="BG400">
        <f t="shared" ref="BG400" si="4968">SUM(AW394:AW400)/SUM(AV394:AV400)</f>
        <v>2.3602484472049691E-2</v>
      </c>
      <c r="BH400">
        <f t="shared" ref="BH400" si="4969">SUM(AY394:AY400)/SUM(AX394:AX400)</f>
        <v>3.8757206918641894E-2</v>
      </c>
      <c r="BI400">
        <f t="shared" ref="BI400" si="4970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3061"/>
        <v>1686043</v>
      </c>
      <c r="BR400" s="20">
        <v>298002</v>
      </c>
      <c r="BS400" s="20">
        <v>62681</v>
      </c>
      <c r="BT400" s="21">
        <f t="shared" si="3062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3063"/>
        <v>12423</v>
      </c>
      <c r="BZ400" s="20">
        <v>2158</v>
      </c>
      <c r="CA400" s="20">
        <v>640</v>
      </c>
      <c r="CB400" s="21">
        <f t="shared" si="3064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3065"/>
        <v>7095</v>
      </c>
      <c r="CH400" s="20">
        <v>1172</v>
      </c>
      <c r="CI400" s="20">
        <v>453</v>
      </c>
      <c r="CJ400" s="21">
        <f t="shared" si="3066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3067"/>
        <v>70972</v>
      </c>
      <c r="CP400" s="20">
        <v>14753</v>
      </c>
      <c r="CQ400" s="20">
        <v>830</v>
      </c>
      <c r="CR400" s="21">
        <f t="shared" si="3068"/>
        <v>15583</v>
      </c>
    </row>
    <row r="401" spans="1:96" x14ac:dyDescent="0.35">
      <c r="A401" s="14">
        <f t="shared" si="2823"/>
        <v>44307</v>
      </c>
      <c r="B401" s="9">
        <f t="shared" ref="B401" si="4971">BQ401</f>
        <v>1688663</v>
      </c>
      <c r="C401">
        <f t="shared" ref="C401" si="4972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973">-(J401-J400)+L401</f>
        <v>6</v>
      </c>
      <c r="N401" s="7">
        <f t="shared" ref="N401" si="4974">B401-C401</f>
        <v>1327479</v>
      </c>
      <c r="O401" s="4">
        <f t="shared" ref="O401" si="4975">C401/B401</f>
        <v>0.21388755482887942</v>
      </c>
      <c r="R401">
        <f t="shared" ref="R401" si="4976">C401-C400</f>
        <v>501</v>
      </c>
      <c r="S401">
        <f t="shared" ref="S401" si="4977">N401-N400</f>
        <v>2119</v>
      </c>
      <c r="T401" s="8">
        <f t="shared" ref="T401" si="4978">R401/V401</f>
        <v>0.19122137404580153</v>
      </c>
      <c r="U401" s="8">
        <f t="shared" ref="U401" si="4979">SUM(R395:R401)/SUM(V395:V401)</f>
        <v>0.18195398864654916</v>
      </c>
      <c r="V401">
        <f t="shared" ref="V401" si="4980">B401-B400</f>
        <v>2620</v>
      </c>
      <c r="W401">
        <f t="shared" ref="W401" si="4981">C401-D401-E401</f>
        <v>12892</v>
      </c>
      <c r="X401" s="3">
        <f t="shared" ref="X401" si="4982">F401/W401</f>
        <v>1.6987278932671424E-2</v>
      </c>
      <c r="Y401">
        <f t="shared" ref="Y401" si="4983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951"/>
        <v>51</v>
      </c>
      <c r="AJ401">
        <f t="shared" si="4952"/>
        <v>21</v>
      </c>
      <c r="AK401">
        <f t="shared" si="4953"/>
        <v>376</v>
      </c>
      <c r="AL401">
        <v>1</v>
      </c>
      <c r="AM401">
        <v>1</v>
      </c>
      <c r="AN401">
        <v>15</v>
      </c>
      <c r="AS401">
        <f t="shared" ref="AS401" si="4984">BM401-BM400</f>
        <v>12553</v>
      </c>
      <c r="AT401">
        <f t="shared" ref="AT401" si="4985">BN401-BN400</f>
        <v>579</v>
      </c>
      <c r="AU401">
        <f t="shared" ref="AU401" si="4986">AT401/AS401</f>
        <v>4.6124432406596035E-2</v>
      </c>
      <c r="AV401">
        <f t="shared" ref="AV401" si="4987">BU401-BU400</f>
        <v>80</v>
      </c>
      <c r="AW401">
        <f t="shared" ref="AW401" si="4988">BV401-BV400</f>
        <v>3</v>
      </c>
      <c r="AX401">
        <f t="shared" ref="AX401" si="4989">CK401-CK400</f>
        <v>514</v>
      </c>
      <c r="AY401">
        <f t="shared" ref="AY401" si="4990">CL401-CL400</f>
        <v>15</v>
      </c>
      <c r="AZ401">
        <f t="shared" ref="AZ401" si="4991">CC401-CC400</f>
        <v>95</v>
      </c>
      <c r="BA401">
        <f t="shared" ref="BA401" si="4992">CD401-CD400</f>
        <v>0</v>
      </c>
      <c r="BB401">
        <f t="shared" ref="BB401" si="4993">AW401/AV401</f>
        <v>3.7499999999999999E-2</v>
      </c>
      <c r="BC401">
        <f t="shared" ref="BC401" si="4994">AY401/AX401</f>
        <v>2.9182879377431907E-2</v>
      </c>
      <c r="BD401">
        <f t="shared" ref="BD401" si="4995">AZ401/AY401</f>
        <v>6.333333333333333</v>
      </c>
      <c r="BE401">
        <f t="shared" ref="BE401" si="4996">SUM(AT395:AT401)/SUM(AS395:AS401)</f>
        <v>4.1694208572736056E-2</v>
      </c>
      <c r="BF401">
        <f t="shared" ref="BF401" si="4997">SUM(AT388:AT401)/SUM(AS388:AS401)</f>
        <v>4.311057724229931E-2</v>
      </c>
      <c r="BG401">
        <f t="shared" ref="BG401" si="4998">SUM(AW395:AW401)/SUM(AV395:AV401)</f>
        <v>2.734375E-2</v>
      </c>
      <c r="BH401">
        <f t="shared" ref="BH401" si="4999">SUM(AY395:AY401)/SUM(AX395:AX401)</f>
        <v>3.6245954692556634E-2</v>
      </c>
      <c r="BI401">
        <f t="shared" ref="BI401" si="500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3061"/>
        <v>1688663</v>
      </c>
      <c r="BR401" s="20">
        <v>298376</v>
      </c>
      <c r="BS401" s="20">
        <v>62808</v>
      </c>
      <c r="BT401" s="21">
        <f t="shared" si="3062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3063"/>
        <v>12436</v>
      </c>
      <c r="BZ401" s="20">
        <v>2158</v>
      </c>
      <c r="CA401" s="20">
        <v>640</v>
      </c>
      <c r="CB401" s="21">
        <f t="shared" si="3064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3065"/>
        <v>7119</v>
      </c>
      <c r="CH401" s="20">
        <v>1172</v>
      </c>
      <c r="CI401" s="20">
        <v>454</v>
      </c>
      <c r="CJ401" s="21">
        <f t="shared" si="3066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3067"/>
        <v>71096</v>
      </c>
      <c r="CP401" s="20">
        <v>14761</v>
      </c>
      <c r="CQ401" s="20">
        <v>832</v>
      </c>
      <c r="CR401" s="21">
        <f t="shared" si="3068"/>
        <v>15593</v>
      </c>
    </row>
    <row r="402" spans="1:96" x14ac:dyDescent="0.35">
      <c r="A402" s="14">
        <f t="shared" si="2823"/>
        <v>44308</v>
      </c>
      <c r="B402" s="9">
        <f t="shared" ref="B402" si="5001">BQ402</f>
        <v>1689313</v>
      </c>
      <c r="C402">
        <f t="shared" ref="C402" si="500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5003">-(J402-J401)+L402</f>
        <v>9</v>
      </c>
      <c r="N402" s="7">
        <f t="shared" ref="N402" si="5004">B402-C402</f>
        <v>1328001</v>
      </c>
      <c r="O402" s="4">
        <f t="shared" ref="O402" si="5005">C402/B402</f>
        <v>0.21388102737621742</v>
      </c>
      <c r="R402">
        <f t="shared" ref="R402" si="5006">C402-C401</f>
        <v>128</v>
      </c>
      <c r="S402">
        <f t="shared" ref="S402" si="5007">N402-N401</f>
        <v>522</v>
      </c>
      <c r="T402" s="8">
        <f t="shared" ref="T402" si="5008">R402/V402</f>
        <v>0.19692307692307692</v>
      </c>
      <c r="U402" s="8">
        <f t="shared" ref="U402" si="5009">SUM(R396:R402)/SUM(V396:V402)</f>
        <v>0.18241606092073381</v>
      </c>
      <c r="V402">
        <f t="shared" ref="V402" si="5010">B402-B401</f>
        <v>650</v>
      </c>
      <c r="W402">
        <f t="shared" ref="W402" si="5011">C402-D402-E402</f>
        <v>12336</v>
      </c>
      <c r="X402" s="3">
        <f t="shared" ref="X402" si="5012">F402/W402</f>
        <v>1.9049935149156941E-2</v>
      </c>
      <c r="Y402">
        <f t="shared" ref="Y402" si="501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5014">Z402-AC402-AF402</f>
        <v>47</v>
      </c>
      <c r="AJ402">
        <f t="shared" ref="AJ402" si="5015">AA402-AD402-AG402</f>
        <v>20</v>
      </c>
      <c r="AK402">
        <f t="shared" ref="AK402" si="5016">AB402-AE402-AH402</f>
        <v>371</v>
      </c>
      <c r="AL402">
        <v>1</v>
      </c>
      <c r="AM402">
        <v>1</v>
      </c>
      <c r="AN402">
        <v>14</v>
      </c>
      <c r="AS402">
        <f t="shared" ref="AS402" si="5017">BM402-BM401</f>
        <v>4517</v>
      </c>
      <c r="AT402">
        <f t="shared" ref="AT402" si="5018">BN402-BN401</f>
        <v>109</v>
      </c>
      <c r="AU402">
        <f t="shared" ref="AU402" si="5019">AT402/AS402</f>
        <v>2.4131060438344034E-2</v>
      </c>
      <c r="AV402">
        <f t="shared" ref="AV402" si="5020">BU402-BU401</f>
        <v>102</v>
      </c>
      <c r="AW402">
        <f t="shared" ref="AW402" si="5021">BV402-BV401</f>
        <v>-1</v>
      </c>
      <c r="AX402">
        <f t="shared" ref="AX402" si="5022">CK402-CK401</f>
        <v>497</v>
      </c>
      <c r="AY402">
        <f t="shared" ref="AY402" si="5023">CL402-CL401</f>
        <v>26</v>
      </c>
      <c r="AZ402">
        <f t="shared" ref="AZ402" si="5024">CC402-CC401</f>
        <v>41</v>
      </c>
      <c r="BA402">
        <f t="shared" ref="BA402" si="5025">CD402-CD401</f>
        <v>1</v>
      </c>
      <c r="BB402">
        <f t="shared" ref="BB402" si="5026">AW402/AV402</f>
        <v>-9.8039215686274508E-3</v>
      </c>
      <c r="BC402">
        <f t="shared" ref="BC402" si="5027">AY402/AX402</f>
        <v>5.2313883299798795E-2</v>
      </c>
      <c r="BD402">
        <f t="shared" ref="BD402" si="5028">AZ402/AY402</f>
        <v>1.5769230769230769</v>
      </c>
      <c r="BE402">
        <f t="shared" ref="BE402" si="5029">SUM(AT396:AT402)/SUM(AS396:AS402)</f>
        <v>4.0918236961534508E-2</v>
      </c>
      <c r="BF402">
        <f t="shared" ref="BF402" si="5030">SUM(AT389:AT402)/SUM(AS389:AS402)</f>
        <v>4.2288188560345885E-2</v>
      </c>
      <c r="BG402">
        <f t="shared" ref="BG402" si="5031">SUM(AW396:AW402)/SUM(AV396:AV402)</f>
        <v>1.968503937007874E-2</v>
      </c>
      <c r="BH402">
        <f t="shared" ref="BH402" si="5032">SUM(AY396:AY402)/SUM(AX396:AX402)</f>
        <v>3.9580514208389712E-2</v>
      </c>
      <c r="BI402">
        <f t="shared" ref="BI402" si="5033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3061"/>
        <v>1689313</v>
      </c>
      <c r="BR402" s="20">
        <v>298453</v>
      </c>
      <c r="BS402" s="20">
        <v>62859</v>
      </c>
      <c r="BT402" s="21">
        <f t="shared" si="3062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3063"/>
        <v>12453</v>
      </c>
      <c r="BZ402" s="20">
        <v>2159</v>
      </c>
      <c r="CA402" s="20">
        <v>640</v>
      </c>
      <c r="CB402" s="21">
        <f t="shared" si="3064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3065"/>
        <v>7129</v>
      </c>
      <c r="CH402" s="20">
        <v>1172</v>
      </c>
      <c r="CI402" s="20">
        <v>455</v>
      </c>
      <c r="CJ402" s="21">
        <f t="shared" si="3066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3067"/>
        <v>71194</v>
      </c>
      <c r="CP402" s="20">
        <v>14771</v>
      </c>
      <c r="CQ402" s="20">
        <v>847</v>
      </c>
      <c r="CR402" s="21">
        <f t="shared" si="3068"/>
        <v>15618</v>
      </c>
    </row>
    <row r="403" spans="1:96" x14ac:dyDescent="0.35">
      <c r="A403" s="14">
        <f t="shared" si="2823"/>
        <v>44309</v>
      </c>
      <c r="B403" s="9">
        <f t="shared" ref="B403" si="5034">BQ403</f>
        <v>1694543</v>
      </c>
      <c r="C403">
        <f t="shared" ref="C403" si="5035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5036">-(J403-J402)+L403</f>
        <v>11</v>
      </c>
      <c r="N403" s="7">
        <f t="shared" ref="N403" si="5037">B403-C403</f>
        <v>1332301</v>
      </c>
      <c r="O403" s="4">
        <f t="shared" ref="O403" si="5038">C403/B403</f>
        <v>0.21376973024585388</v>
      </c>
      <c r="R403">
        <f t="shared" ref="R403" si="5039">C403-C402</f>
        <v>930</v>
      </c>
      <c r="S403">
        <f t="shared" ref="S403" si="5040">N403-N402</f>
        <v>4300</v>
      </c>
      <c r="T403" s="8">
        <f t="shared" ref="T403" si="5041">R403/V403</f>
        <v>0.17782026768642448</v>
      </c>
      <c r="U403" s="8">
        <f t="shared" ref="U403" si="5042">SUM(R397:R403)/SUM(V397:V403)</f>
        <v>0.18046733873317405</v>
      </c>
      <c r="V403">
        <f t="shared" ref="V403" si="5043">B403-B402</f>
        <v>5230</v>
      </c>
      <c r="W403">
        <f t="shared" ref="W403" si="5044">C403-D403-E403</f>
        <v>12721</v>
      </c>
      <c r="X403" s="3">
        <f t="shared" ref="X403" si="5045">F403/W403</f>
        <v>1.7058407357912114E-2</v>
      </c>
      <c r="Y403">
        <f t="shared" ref="Y403" si="5046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5047">Z403-AC403-AF403</f>
        <v>46</v>
      </c>
      <c r="AJ403">
        <f t="shared" ref="AJ403" si="5048">AA403-AD403-AG403</f>
        <v>20</v>
      </c>
      <c r="AK403">
        <f t="shared" ref="AK403" si="5049">AB403-AE403-AH403</f>
        <v>371</v>
      </c>
      <c r="AL403">
        <v>1</v>
      </c>
      <c r="AM403">
        <v>1</v>
      </c>
      <c r="AN403">
        <v>16</v>
      </c>
      <c r="AS403">
        <f t="shared" ref="AS403" si="5050">BM403-BM402</f>
        <v>27642</v>
      </c>
      <c r="AT403">
        <f t="shared" ref="AT403" si="5051">BN403-BN402</f>
        <v>1025</v>
      </c>
      <c r="AU403">
        <f t="shared" ref="AU403" si="5052">AT403/AS403</f>
        <v>3.7081253165472831E-2</v>
      </c>
      <c r="AV403">
        <f t="shared" ref="AV403" si="5053">BU403-BU402</f>
        <v>169</v>
      </c>
      <c r="AW403">
        <f t="shared" ref="AW403" si="5054">BV403-BV402</f>
        <v>4</v>
      </c>
      <c r="AX403">
        <f t="shared" ref="AX403" si="5055">CK403-CK402</f>
        <v>581</v>
      </c>
      <c r="AY403">
        <f t="shared" ref="AY403" si="5056">CL403-CL402</f>
        <v>15</v>
      </c>
      <c r="AZ403">
        <f t="shared" ref="AZ403" si="5057">CC403-CC402</f>
        <v>49</v>
      </c>
      <c r="BA403">
        <f t="shared" ref="BA403" si="5058">CD403-CD402</f>
        <v>0</v>
      </c>
      <c r="BB403">
        <f t="shared" ref="BB403" si="5059">AW403/AV403</f>
        <v>2.3668639053254437E-2</v>
      </c>
      <c r="BC403">
        <f t="shared" ref="BC403" si="5060">AY403/AX403</f>
        <v>2.5817555938037865E-2</v>
      </c>
      <c r="BD403">
        <f t="shared" ref="BD403" si="5061">AZ403/AY403</f>
        <v>3.2666666666666666</v>
      </c>
      <c r="BE403">
        <f t="shared" ref="BE403" si="5062">SUM(AT397:AT403)/SUM(AS397:AS403)</f>
        <v>3.9315265898103385E-2</v>
      </c>
      <c r="BF403">
        <f t="shared" ref="BF403" si="5063">SUM(AT390:AT403)/SUM(AS390:AS403)</f>
        <v>4.1490022172949004E-2</v>
      </c>
      <c r="BG403">
        <f t="shared" ref="BG403" si="5064">SUM(AW397:AW403)/SUM(AV397:AV403)</f>
        <v>1.2702078521939953E-2</v>
      </c>
      <c r="BH403">
        <f t="shared" ref="BH403" si="5065">SUM(AY397:AY403)/SUM(AX397:AX403)</f>
        <v>3.6557748301520546E-2</v>
      </c>
      <c r="BI403">
        <f t="shared" ref="BI403" si="5066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3061"/>
        <v>1694543</v>
      </c>
      <c r="BR403" s="20">
        <v>299179</v>
      </c>
      <c r="BS403" s="20">
        <v>63063</v>
      </c>
      <c r="BT403" s="21">
        <f t="shared" si="3062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3063"/>
        <v>12477</v>
      </c>
      <c r="BZ403" s="20">
        <v>2161</v>
      </c>
      <c r="CA403" s="20">
        <v>640</v>
      </c>
      <c r="CB403" s="21">
        <f t="shared" si="3064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3065"/>
        <v>7140</v>
      </c>
      <c r="CH403" s="20">
        <v>1172</v>
      </c>
      <c r="CI403" s="20">
        <v>455</v>
      </c>
      <c r="CJ403" s="21">
        <f t="shared" si="3066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3067"/>
        <v>71310</v>
      </c>
      <c r="CP403" s="20">
        <v>14781</v>
      </c>
      <c r="CQ403" s="20">
        <v>848</v>
      </c>
      <c r="CR403" s="21">
        <f t="shared" si="3068"/>
        <v>15629</v>
      </c>
    </row>
    <row r="404" spans="1:96" x14ac:dyDescent="0.35">
      <c r="A404" s="14">
        <f t="shared" si="2823"/>
        <v>44310</v>
      </c>
      <c r="B404" s="9">
        <f t="shared" ref="B404" si="5067">BQ404</f>
        <v>1697048</v>
      </c>
      <c r="C404">
        <f t="shared" ref="C404" si="5068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5069">-(J404-J403)+L404</f>
        <v>5</v>
      </c>
      <c r="N404" s="7">
        <f t="shared" ref="N404" si="5070">B404-C404</f>
        <v>1334370</v>
      </c>
      <c r="O404" s="4">
        <f t="shared" ref="O404" si="5071">C404/B404</f>
        <v>0.21371110304481664</v>
      </c>
      <c r="R404">
        <f t="shared" ref="R404" si="5072">C404-C403</f>
        <v>436</v>
      </c>
      <c r="S404">
        <f t="shared" ref="S404" si="5073">N404-N403</f>
        <v>2069</v>
      </c>
      <c r="T404" s="8">
        <f t="shared" ref="T404" si="5074">R404/V404</f>
        <v>0.17405189620758482</v>
      </c>
      <c r="U404" s="8">
        <f t="shared" ref="U404" si="5075">SUM(R398:R404)/SUM(V398:V404)</f>
        <v>0.17869092429945629</v>
      </c>
      <c r="V404">
        <f t="shared" ref="V404" si="5076">B404-B403</f>
        <v>2505</v>
      </c>
      <c r="W404">
        <f t="shared" ref="W404" si="5077">C404-D404-E404</f>
        <v>12638</v>
      </c>
      <c r="X404" s="3">
        <f t="shared" ref="X404" si="5078">F404/W404</f>
        <v>1.6537426808039248E-2</v>
      </c>
      <c r="Y404">
        <f t="shared" ref="Y404" si="5079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5080">Z404-AC404-AF404</f>
        <v>46</v>
      </c>
      <c r="AJ404">
        <f t="shared" ref="AJ404" si="5081">AA404-AD404-AG404</f>
        <v>20</v>
      </c>
      <c r="AK404">
        <f t="shared" ref="AK404" si="5082">AB404-AE404-AH404</f>
        <v>364</v>
      </c>
      <c r="AL404">
        <v>1</v>
      </c>
      <c r="AM404">
        <v>1</v>
      </c>
      <c r="AN404">
        <v>13</v>
      </c>
      <c r="AS404">
        <f t="shared" ref="AS404" si="5083">BM404-BM403</f>
        <v>12506</v>
      </c>
      <c r="AT404">
        <f t="shared" ref="AT404" si="5084">BN404-BN403</f>
        <v>489</v>
      </c>
      <c r="AU404">
        <f t="shared" ref="AU404" si="5085">AT404/AS404</f>
        <v>3.9101231408923715E-2</v>
      </c>
      <c r="AV404">
        <f t="shared" ref="AV404" si="5086">BU404-BU403</f>
        <v>106</v>
      </c>
      <c r="AW404">
        <f t="shared" ref="AW404" si="5087">BV404-BV403</f>
        <v>0</v>
      </c>
      <c r="AX404">
        <f t="shared" ref="AX404" si="5088">CK404-CK403</f>
        <v>597</v>
      </c>
      <c r="AY404">
        <f t="shared" ref="AY404" si="5089">CL404-CL403</f>
        <v>14</v>
      </c>
      <c r="AZ404">
        <f t="shared" ref="AZ404" si="5090">CC404-CC403</f>
        <v>133</v>
      </c>
      <c r="BA404">
        <f t="shared" ref="BA404" si="5091">CD404-CD403</f>
        <v>3</v>
      </c>
      <c r="BB404">
        <f t="shared" ref="BB404" si="5092">AW404/AV404</f>
        <v>0</v>
      </c>
      <c r="BC404">
        <f t="shared" ref="BC404" si="5093">AY404/AX404</f>
        <v>2.3450586264656615E-2</v>
      </c>
      <c r="BD404">
        <f t="shared" ref="BD404" si="5094">AZ404/AY404</f>
        <v>9.5</v>
      </c>
      <c r="BE404">
        <f t="shared" ref="BE404" si="5095">SUM(AT398:AT404)/SUM(AS398:AS404)</f>
        <v>3.9829032768719332E-2</v>
      </c>
      <c r="BF404">
        <f t="shared" ref="BF404" si="5096">SUM(AT391:AT404)/SUM(AS391:AS404)</f>
        <v>4.0917177307768331E-2</v>
      </c>
      <c r="BG404">
        <f t="shared" ref="BG404" si="5097">SUM(AW398:AW404)/SUM(AV398:AV404)</f>
        <v>9.3348891481913644E-3</v>
      </c>
      <c r="BH404">
        <f t="shared" ref="BH404" si="5098">SUM(AY398:AY404)/SUM(AX398:AX404)</f>
        <v>3.5664530509891337E-2</v>
      </c>
      <c r="BI404">
        <f t="shared" ref="BI404" si="5099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3061"/>
        <v>1697048</v>
      </c>
      <c r="BR404" s="20">
        <v>299515</v>
      </c>
      <c r="BS404" s="20">
        <v>63163</v>
      </c>
      <c r="BT404" s="21">
        <f t="shared" si="3062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3063"/>
        <v>12490</v>
      </c>
      <c r="BZ404" s="20">
        <v>2164</v>
      </c>
      <c r="CA404" s="20">
        <v>642</v>
      </c>
      <c r="CB404" s="21">
        <f t="shared" si="3064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3065"/>
        <v>7154</v>
      </c>
      <c r="CH404" s="20">
        <v>1172</v>
      </c>
      <c r="CI404" s="20">
        <v>456</v>
      </c>
      <c r="CJ404" s="21">
        <f t="shared" si="3066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3067"/>
        <v>71418</v>
      </c>
      <c r="CP404" s="20">
        <v>14793</v>
      </c>
      <c r="CQ404" s="20">
        <v>849</v>
      </c>
      <c r="CR404" s="21">
        <f t="shared" si="3068"/>
        <v>15642</v>
      </c>
    </row>
    <row r="405" spans="1:96" x14ac:dyDescent="0.35">
      <c r="A405" s="14">
        <f t="shared" si="2823"/>
        <v>44311</v>
      </c>
      <c r="B405" s="9">
        <f t="shared" ref="B405" si="5100">BQ405</f>
        <v>1697974</v>
      </c>
      <c r="C405">
        <f t="shared" ref="C405" si="5101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5102">-(J405-J404)+L405</f>
        <v>10</v>
      </c>
      <c r="N405" s="7">
        <f t="shared" ref="N405" si="5103">B405-C405</f>
        <v>1335123</v>
      </c>
      <c r="O405" s="4">
        <f t="shared" ref="O405" si="5104">C405/B405</f>
        <v>0.21369644058154011</v>
      </c>
      <c r="R405">
        <f t="shared" ref="R405" si="5105">C405-C404</f>
        <v>173</v>
      </c>
      <c r="S405">
        <f t="shared" ref="S405" si="5106">N405-N404</f>
        <v>753</v>
      </c>
      <c r="T405" s="8">
        <f t="shared" ref="T405" si="5107">R405/V405</f>
        <v>0.18682505399568033</v>
      </c>
      <c r="U405" s="8">
        <f t="shared" ref="U405" si="5108">SUM(R399:R405)/SUM(V399:V405)</f>
        <v>0.17891472868217054</v>
      </c>
      <c r="V405">
        <f t="shared" ref="V405" si="5109">B405-B404</f>
        <v>926</v>
      </c>
      <c r="W405">
        <f t="shared" ref="W405" si="5110">C405-D405-E405</f>
        <v>12575</v>
      </c>
      <c r="X405" s="3">
        <f t="shared" ref="X405" si="5111">F405/W405</f>
        <v>1.4870775347912524E-2</v>
      </c>
      <c r="Y405">
        <f t="shared" ref="Y405" si="5112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5113">Z405-AC405-AF405</f>
        <v>50</v>
      </c>
      <c r="AJ405">
        <f t="shared" ref="AJ405" si="5114">AA405-AD405-AG405</f>
        <v>21</v>
      </c>
      <c r="AK405">
        <f t="shared" ref="AK405" si="5115">AB405-AE405-AH405</f>
        <v>371</v>
      </c>
      <c r="AL405">
        <v>1</v>
      </c>
      <c r="AM405">
        <v>1</v>
      </c>
      <c r="AN405">
        <v>13</v>
      </c>
      <c r="AS405">
        <f t="shared" ref="AS405" si="5116">BM405-BM404</f>
        <v>3951</v>
      </c>
      <c r="AT405">
        <f t="shared" ref="AT405" si="5117">BN405-BN404</f>
        <v>192</v>
      </c>
      <c r="AU405">
        <f t="shared" ref="AU405" si="5118">AT405/AS405</f>
        <v>4.8595292331055431E-2</v>
      </c>
      <c r="AV405">
        <f t="shared" ref="AV405" si="5119">BU405-BU404</f>
        <v>6</v>
      </c>
      <c r="AW405">
        <f t="shared" ref="AW405" si="5120">BV405-BV404</f>
        <v>0</v>
      </c>
      <c r="AX405">
        <f t="shared" ref="AX405" si="5121">CK405-CK404</f>
        <v>101</v>
      </c>
      <c r="AY405">
        <f t="shared" ref="AY405" si="5122">CL405-CL404</f>
        <v>13</v>
      </c>
      <c r="AZ405">
        <f t="shared" ref="AZ405" si="5123">CC405-CC404</f>
        <v>11</v>
      </c>
      <c r="BA405">
        <f t="shared" ref="BA405" si="5124">CD405-CD404</f>
        <v>0</v>
      </c>
      <c r="BB405">
        <f t="shared" ref="BB405" si="5125">AW405/AV405</f>
        <v>0</v>
      </c>
      <c r="BC405">
        <f t="shared" ref="BC405" si="5126">AY405/AX405</f>
        <v>0.12871287128712872</v>
      </c>
      <c r="BD405">
        <f t="shared" ref="BD405" si="5127">AZ405/AY405</f>
        <v>0.84615384615384615</v>
      </c>
      <c r="BE405">
        <f t="shared" ref="BE405" si="5128">SUM(AT399:AT405)/SUM(AS399:AS405)</f>
        <v>3.8736147953491833E-2</v>
      </c>
      <c r="BF405">
        <f t="shared" ref="BF405" si="5129">SUM(AT392:AT405)/SUM(AS392:AS405)</f>
        <v>3.9967757103513135E-2</v>
      </c>
      <c r="BG405">
        <f t="shared" ref="BG405" si="5130">SUM(AW399:AW405)/SUM(AV399:AV405)</f>
        <v>1.1335012594458438E-2</v>
      </c>
      <c r="BH405">
        <f t="shared" ref="BH405" si="5131">SUM(AY399:AY405)/SUM(AX399:AX405)</f>
        <v>3.6091249574395641E-2</v>
      </c>
      <c r="BI405">
        <f t="shared" ref="BI405" si="5132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3061"/>
        <v>1697974</v>
      </c>
      <c r="BR405" s="20">
        <v>299670</v>
      </c>
      <c r="BS405" s="20">
        <v>63181</v>
      </c>
      <c r="BT405" s="21">
        <f t="shared" si="3062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3063"/>
        <v>12493</v>
      </c>
      <c r="BZ405" s="20">
        <v>2165</v>
      </c>
      <c r="CA405" s="20">
        <v>642</v>
      </c>
      <c r="CB405" s="21">
        <f t="shared" si="3064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3065"/>
        <v>7156</v>
      </c>
      <c r="CH405" s="20">
        <v>1172</v>
      </c>
      <c r="CI405" s="20">
        <v>456</v>
      </c>
      <c r="CJ405" s="21">
        <f t="shared" si="3066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3067"/>
        <v>71441</v>
      </c>
      <c r="CP405" s="20">
        <v>14798</v>
      </c>
      <c r="CQ405" s="20">
        <v>849</v>
      </c>
      <c r="CR405" s="21">
        <f t="shared" si="3068"/>
        <v>15647</v>
      </c>
    </row>
    <row r="406" spans="1:96" x14ac:dyDescent="0.35">
      <c r="A406" s="14">
        <f t="shared" si="2823"/>
        <v>44312</v>
      </c>
      <c r="B406" s="9">
        <f t="shared" ref="B406" si="5133">BQ406</f>
        <v>1698324</v>
      </c>
      <c r="C406">
        <f t="shared" ref="C406" si="5134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5135">-(J406-J405)+L406</f>
        <v>5</v>
      </c>
      <c r="N406" s="7">
        <f t="shared" ref="N406" si="5136">B406-C406</f>
        <v>1335426</v>
      </c>
      <c r="O406" s="4">
        <f t="shared" ref="O406" si="5137">C406/B406</f>
        <v>0.21368007518000098</v>
      </c>
      <c r="R406">
        <f t="shared" ref="R406" si="5138">C406-C405</f>
        <v>47</v>
      </c>
      <c r="S406">
        <f t="shared" ref="S406" si="5139">N406-N405</f>
        <v>303</v>
      </c>
      <c r="T406" s="8">
        <f t="shared" ref="T406" si="5140">R406/V406</f>
        <v>0.13428571428571429</v>
      </c>
      <c r="U406" s="8">
        <f t="shared" ref="U406" si="5141">SUM(R400:R406)/SUM(V400:V406)</f>
        <v>0.17991277745232051</v>
      </c>
      <c r="V406">
        <f t="shared" ref="V406" si="5142">B406-B405</f>
        <v>350</v>
      </c>
      <c r="W406">
        <f t="shared" ref="W406" si="5143">C406-D406-E406</f>
        <v>12405</v>
      </c>
      <c r="X406" s="3">
        <f t="shared" ref="X406" si="5144">F406/W406</f>
        <v>1.4429665457476823E-2</v>
      </c>
      <c r="Y406">
        <f t="shared" ref="Y406" si="5145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5146">Z406-AC406-AF406</f>
        <v>51</v>
      </c>
      <c r="AJ406">
        <f t="shared" ref="AJ406" si="5147">AA406-AD406-AG406</f>
        <v>20</v>
      </c>
      <c r="AK406">
        <f t="shared" ref="AK406" si="5148">AB406-AE406-AH406</f>
        <v>367</v>
      </c>
      <c r="AL406">
        <v>1</v>
      </c>
      <c r="AM406">
        <v>1</v>
      </c>
      <c r="AN406">
        <v>13</v>
      </c>
      <c r="AS406">
        <f t="shared" ref="AS406" si="5149">BM406-BM405</f>
        <v>1261</v>
      </c>
      <c r="AT406">
        <f t="shared" ref="AT406" si="5150">BN406-BN405</f>
        <v>74</v>
      </c>
      <c r="AU406">
        <f t="shared" ref="AU406" si="5151">AT406/AS406</f>
        <v>5.8683584456780333E-2</v>
      </c>
      <c r="AV406">
        <f t="shared" ref="AV406" si="5152">BU406-BU405</f>
        <v>7</v>
      </c>
      <c r="AW406">
        <f t="shared" ref="AW406" si="5153">BV406-BV405</f>
        <v>0</v>
      </c>
      <c r="AX406">
        <f t="shared" ref="AX406" si="5154">CK406-CK405</f>
        <v>108</v>
      </c>
      <c r="AY406">
        <f t="shared" ref="AY406" si="5155">CL406-CL405</f>
        <v>-4</v>
      </c>
      <c r="AZ406">
        <f t="shared" ref="AZ406" si="5156">CC406-CC405</f>
        <v>15</v>
      </c>
      <c r="BA406">
        <f t="shared" ref="BA406" si="5157">CD406-CD405</f>
        <v>0</v>
      </c>
      <c r="BB406">
        <f t="shared" ref="BB406" si="5158">AW406/AV406</f>
        <v>0</v>
      </c>
      <c r="BC406">
        <f t="shared" ref="BC406" si="5159">AY406/AX406</f>
        <v>-3.7037037037037035E-2</v>
      </c>
      <c r="BD406">
        <f t="shared" ref="BD406" si="5160">AZ406/AY406</f>
        <v>-3.75</v>
      </c>
      <c r="BE406">
        <f t="shared" ref="BE406" si="5161">SUM(AT400:AT406)/SUM(AS400:AS406)</f>
        <v>3.8572454003954211E-2</v>
      </c>
      <c r="BF406">
        <f t="shared" ref="BF406" si="5162">SUM(AT393:AT406)/SUM(AS393:AS406)</f>
        <v>4.0300746264011901E-2</v>
      </c>
      <c r="BG406">
        <f t="shared" ref="BG406" si="5163">SUM(AW400:AW406)/SUM(AV400:AV406)</f>
        <v>1.6372795969773299E-2</v>
      </c>
      <c r="BH406">
        <f t="shared" ref="BH406" si="5164">SUM(AY400:AY406)/SUM(AX400:AX406)</f>
        <v>3.246318607764391E-2</v>
      </c>
      <c r="BI406">
        <f t="shared" ref="BI406" si="5165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1">
        <f t="shared" si="3061"/>
        <v>1698324</v>
      </c>
      <c r="BR406" s="20">
        <v>299702</v>
      </c>
      <c r="BS406" s="20">
        <v>63196</v>
      </c>
      <c r="BT406" s="21">
        <f t="shared" si="3062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1">
        <f t="shared" si="3063"/>
        <v>12498</v>
      </c>
      <c r="BZ406" s="20">
        <v>2166</v>
      </c>
      <c r="CA406" s="20">
        <v>642</v>
      </c>
      <c r="CB406" s="21">
        <f t="shared" si="3064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1">
        <f t="shared" si="3065"/>
        <v>7161</v>
      </c>
      <c r="CH406" s="20">
        <v>1172</v>
      </c>
      <c r="CI406" s="20">
        <v>456</v>
      </c>
      <c r="CJ406" s="21">
        <f t="shared" si="3066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1">
        <f t="shared" si="3067"/>
        <v>71478</v>
      </c>
      <c r="CP406" s="20">
        <v>14801</v>
      </c>
      <c r="CQ406" s="20">
        <v>849</v>
      </c>
      <c r="CR406" s="21">
        <f t="shared" si="3068"/>
        <v>15650</v>
      </c>
    </row>
    <row r="407" spans="1:96" x14ac:dyDescent="0.35">
      <c r="A407" s="14">
        <f t="shared" si="2823"/>
        <v>44313</v>
      </c>
      <c r="B407" s="9">
        <f t="shared" ref="B407" si="5166">BQ407</f>
        <v>1701544</v>
      </c>
      <c r="C407">
        <f t="shared" ref="C407" si="5167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5168">-(J407-J406)+L407</f>
        <v>1</v>
      </c>
      <c r="N407" s="7">
        <f t="shared" ref="N407" si="5169">B407-C407</f>
        <v>1338169</v>
      </c>
      <c r="O407" s="4">
        <f t="shared" ref="O407" si="5170">C407/B407</f>
        <v>0.21355604086641308</v>
      </c>
      <c r="R407">
        <f t="shared" ref="R407" si="5171">C407-C406</f>
        <v>477</v>
      </c>
      <c r="S407">
        <f t="shared" ref="S407" si="5172">N407-N406</f>
        <v>2743</v>
      </c>
      <c r="T407" s="8">
        <f t="shared" ref="T407" si="5173">R407/V407</f>
        <v>0.14813664596273293</v>
      </c>
      <c r="U407" s="8">
        <f t="shared" ref="U407" si="5174">SUM(R401:R407)/SUM(V401:V407)</f>
        <v>0.17366621508289787</v>
      </c>
      <c r="V407">
        <f t="shared" ref="V407" si="5175">B407-B406</f>
        <v>3220</v>
      </c>
      <c r="W407">
        <f t="shared" ref="W407" si="5176">C407-D407-E407</f>
        <v>12047</v>
      </c>
      <c r="X407" s="3">
        <f t="shared" ref="X407" si="5177">F407/W407</f>
        <v>1.5273512077695691E-2</v>
      </c>
      <c r="Y407">
        <f t="shared" ref="Y407" si="5178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5179">Z407-AC407-AF407</f>
        <v>49</v>
      </c>
      <c r="AJ407">
        <f t="shared" ref="AJ407" si="5180">AA407-AD407-AG407</f>
        <v>20</v>
      </c>
      <c r="AK407">
        <f t="shared" ref="AK407" si="5181">AB407-AE407-AH407</f>
        <v>347</v>
      </c>
      <c r="AL407">
        <v>1</v>
      </c>
      <c r="AM407">
        <v>1</v>
      </c>
      <c r="AN407">
        <v>13</v>
      </c>
      <c r="AS407">
        <f t="shared" ref="AS407" si="5182">BM407-BM406</f>
        <v>14422</v>
      </c>
      <c r="AT407">
        <f t="shared" ref="AT407" si="5183">BN407-BN406</f>
        <v>496</v>
      </c>
      <c r="AU407">
        <f t="shared" ref="AU407" si="5184">AT407/AS407</f>
        <v>3.4391901261960893E-2</v>
      </c>
      <c r="AV407">
        <f t="shared" ref="AV407" si="5185">BU407-BU406</f>
        <v>83</v>
      </c>
      <c r="AW407">
        <f t="shared" ref="AW407" si="5186">BV407-BV406</f>
        <v>4</v>
      </c>
      <c r="AX407">
        <f t="shared" ref="AX407" si="5187">CK407-CK406</f>
        <v>446</v>
      </c>
      <c r="AY407">
        <f t="shared" ref="AY407" si="5188">CL407-CL406</f>
        <v>15</v>
      </c>
      <c r="AZ407">
        <f t="shared" ref="AZ407" si="5189">CC407-CC406</f>
        <v>48</v>
      </c>
      <c r="BA407">
        <f t="shared" ref="BA407" si="5190">CD407-CD406</f>
        <v>-2</v>
      </c>
      <c r="BB407">
        <f t="shared" ref="BB407" si="5191">AW407/AV407</f>
        <v>4.8192771084337352E-2</v>
      </c>
      <c r="BC407">
        <f t="shared" ref="BC407" si="5192">AY407/AX407</f>
        <v>3.3632286995515695E-2</v>
      </c>
      <c r="BD407">
        <f t="shared" ref="BD407" si="5193">AZ407/AY407</f>
        <v>3.2</v>
      </c>
      <c r="BE407">
        <f t="shared" ref="BE407" si="5194">SUM(AT401:AT407)/SUM(AS401:AS407)</f>
        <v>3.8567636496122416E-2</v>
      </c>
      <c r="BF407">
        <f t="shared" ref="BF407" si="5195">SUM(AT394:AT407)/SUM(AS394:AS407)</f>
        <v>4.0117128471373123E-2</v>
      </c>
      <c r="BG407">
        <f t="shared" ref="BG407" si="5196">SUM(AW401:AW407)/SUM(AV401:AV407)</f>
        <v>1.8083182640144666E-2</v>
      </c>
      <c r="BH407">
        <f t="shared" ref="BH407" si="5197">SUM(AY401:AY407)/SUM(AX401:AX407)</f>
        <v>3.3052039381153309E-2</v>
      </c>
      <c r="BI407">
        <f t="shared" ref="BI407" si="5198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1">
        <f t="shared" si="3061"/>
        <v>1701544</v>
      </c>
      <c r="BR407" s="20">
        <v>300053</v>
      </c>
      <c r="BS407" s="20">
        <v>63322</v>
      </c>
      <c r="BT407" s="21">
        <f t="shared" si="3062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1">
        <f t="shared" si="3063"/>
        <v>12515</v>
      </c>
      <c r="BZ407" s="20">
        <v>2166</v>
      </c>
      <c r="CA407" s="20">
        <v>642</v>
      </c>
      <c r="CB407" s="21">
        <f t="shared" si="3064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1">
        <f t="shared" si="3065"/>
        <v>7171</v>
      </c>
      <c r="CH407" s="20">
        <v>1172</v>
      </c>
      <c r="CI407" s="20">
        <v>456</v>
      </c>
      <c r="CJ407" s="21">
        <f t="shared" si="3066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1">
        <f t="shared" si="3067"/>
        <v>71578</v>
      </c>
      <c r="CP407" s="20">
        <v>14811</v>
      </c>
      <c r="CQ407" s="20">
        <v>849</v>
      </c>
      <c r="CR407" s="21">
        <f t="shared" si="3068"/>
        <v>15660</v>
      </c>
    </row>
    <row r="408" spans="1:96" x14ac:dyDescent="0.35">
      <c r="A408" s="14">
        <f t="shared" si="2823"/>
        <v>44314</v>
      </c>
      <c r="B408" s="9">
        <f t="shared" ref="B408" si="5199">BQ408</f>
        <v>1704202</v>
      </c>
      <c r="C408">
        <f t="shared" ref="C408" si="5200">BT408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201">-(J408-J407)+L408</f>
        <v>2</v>
      </c>
      <c r="N408" s="7">
        <f t="shared" ref="N408" si="5202">B408-C408</f>
        <v>1340359</v>
      </c>
      <c r="O408" s="4">
        <f t="shared" ref="O408" si="5203">C408/B408</f>
        <v>0.21349757833871807</v>
      </c>
      <c r="R408">
        <f t="shared" ref="R408" si="5204">C408-C407</f>
        <v>468</v>
      </c>
      <c r="S408">
        <f t="shared" ref="S408" si="5205">N408-N407</f>
        <v>2190</v>
      </c>
      <c r="T408" s="8">
        <f t="shared" ref="T408" si="5206">R408/V408</f>
        <v>0.17607223476297967</v>
      </c>
      <c r="U408" s="8">
        <f t="shared" ref="U408" si="5207">SUM(R402:R408)/SUM(V402:V408)</f>
        <v>0.17111783255035717</v>
      </c>
      <c r="V408">
        <f t="shared" ref="V408" si="5208">B408-B407</f>
        <v>2658</v>
      </c>
      <c r="W408">
        <f t="shared" ref="W408" si="5209">C408-D408-E408</f>
        <v>11937</v>
      </c>
      <c r="X408" s="3">
        <f t="shared" ref="X408" si="5210">F408/W408</f>
        <v>1.5414258188824663E-2</v>
      </c>
      <c r="Y408">
        <f t="shared" ref="Y408" si="5211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212">Z408-AC408-AF408</f>
        <v>46</v>
      </c>
      <c r="AJ408">
        <f t="shared" ref="AJ408" si="5213">AA408-AD408-AG408</f>
        <v>19</v>
      </c>
      <c r="AK408">
        <f t="shared" ref="AK408" si="5214">AB408-AE408-AH408</f>
        <v>338</v>
      </c>
      <c r="AL408">
        <v>1</v>
      </c>
      <c r="AM408">
        <v>1</v>
      </c>
      <c r="AN408">
        <v>13</v>
      </c>
      <c r="AS408">
        <f t="shared" ref="AS408" si="5215">BM408-BM407</f>
        <v>14471</v>
      </c>
      <c r="AT408">
        <f t="shared" ref="AT408" si="5216">BN408-BN407</f>
        <v>516</v>
      </c>
      <c r="AU408">
        <f t="shared" ref="AU408" si="5217">AT408/AS408</f>
        <v>3.565752194043259E-2</v>
      </c>
      <c r="AV408">
        <f t="shared" ref="AV408" si="5218">BU408-BU407</f>
        <v>100</v>
      </c>
      <c r="AW408">
        <f t="shared" ref="AW408" si="5219">BV408-BV407</f>
        <v>3</v>
      </c>
      <c r="AX408">
        <f t="shared" ref="AX408" si="5220">CK408-CK407</f>
        <v>500</v>
      </c>
      <c r="AY408">
        <f t="shared" ref="AY408" si="5221">CL408-CL407</f>
        <v>13</v>
      </c>
      <c r="AZ408">
        <f t="shared" ref="AZ408" si="5222">CC408-CC407</f>
        <v>103</v>
      </c>
      <c r="BA408">
        <f t="shared" ref="BA408" si="5223">CD408-CD407</f>
        <v>0</v>
      </c>
      <c r="BB408">
        <f t="shared" ref="BB408" si="5224">AW408/AV408</f>
        <v>0.03</v>
      </c>
      <c r="BC408">
        <f t="shared" ref="BC408" si="5225">AY408/AX408</f>
        <v>2.5999999999999999E-2</v>
      </c>
      <c r="BD408">
        <f t="shared" ref="BD408" si="5226">AZ408/AY408</f>
        <v>7.9230769230769234</v>
      </c>
      <c r="BE408">
        <f t="shared" ref="BE408" si="5227">SUM(AT402:AT408)/SUM(AS402:AS408)</f>
        <v>3.6828741906817314E-2</v>
      </c>
      <c r="BF408">
        <f t="shared" ref="BF408" si="5228">SUM(AT395:AT408)/SUM(AS395:AS408)</f>
        <v>3.9259899134897545E-2</v>
      </c>
      <c r="BG408">
        <f t="shared" ref="BG408" si="5229">SUM(AW402:AW408)/SUM(AV402:AV408)</f>
        <v>1.7452006980802792E-2</v>
      </c>
      <c r="BH408">
        <f t="shared" ref="BH408" si="5230">SUM(AY402:AY408)/SUM(AX402:AX408)</f>
        <v>3.2508833922261483E-2</v>
      </c>
      <c r="BI408">
        <f t="shared" ref="BI408" si="5231">SUM(BA402:BA408)/SUM(AZ402:AZ408)</f>
        <v>5.0000000000000001E-3</v>
      </c>
      <c r="BM408" s="20">
        <v>4776013</v>
      </c>
      <c r="BN408" s="20">
        <v>393383</v>
      </c>
      <c r="BO408" s="20">
        <v>1422284</v>
      </c>
      <c r="BP408" s="20">
        <v>281918</v>
      </c>
      <c r="BQ408" s="21">
        <f t="shared" si="3061"/>
        <v>1704202</v>
      </c>
      <c r="BR408" s="20">
        <v>300426</v>
      </c>
      <c r="BS408" s="20">
        <v>63417</v>
      </c>
      <c r="BT408" s="21">
        <f t="shared" si="3062"/>
        <v>363843</v>
      </c>
      <c r="BU408" s="20">
        <v>39266</v>
      </c>
      <c r="BV408" s="20">
        <v>2946</v>
      </c>
      <c r="BW408" s="20">
        <v>9261</v>
      </c>
      <c r="BX408" s="20">
        <v>3273</v>
      </c>
      <c r="BY408" s="21">
        <f t="shared" si="3063"/>
        <v>12534</v>
      </c>
      <c r="BZ408" s="20">
        <v>2167</v>
      </c>
      <c r="CA408" s="20">
        <v>643</v>
      </c>
      <c r="CB408" s="21">
        <f t="shared" si="3064"/>
        <v>2810</v>
      </c>
      <c r="CC408" s="20">
        <v>29490</v>
      </c>
      <c r="CD408" s="20">
        <v>1717</v>
      </c>
      <c r="CE408" s="20">
        <v>5416</v>
      </c>
      <c r="CF408" s="20">
        <v>1771</v>
      </c>
      <c r="CG408" s="21">
        <f t="shared" si="3065"/>
        <v>7187</v>
      </c>
      <c r="CH408" s="20">
        <v>1172</v>
      </c>
      <c r="CI408" s="20">
        <v>456</v>
      </c>
      <c r="CJ408" s="21">
        <f t="shared" si="3066"/>
        <v>1628</v>
      </c>
      <c r="CK408" s="20">
        <v>212711</v>
      </c>
      <c r="CL408" s="20">
        <v>17113</v>
      </c>
      <c r="CM408" s="20">
        <v>66517</v>
      </c>
      <c r="CN408" s="20">
        <v>5155</v>
      </c>
      <c r="CO408" s="21">
        <f t="shared" si="3067"/>
        <v>71672</v>
      </c>
      <c r="CP408" s="20">
        <v>14824</v>
      </c>
      <c r="CQ408" s="20">
        <v>850</v>
      </c>
      <c r="CR408" s="21">
        <f t="shared" si="3068"/>
        <v>15674</v>
      </c>
    </row>
    <row r="409" spans="1:96" x14ac:dyDescent="0.35">
      <c r="A409" s="14">
        <f t="shared" si="2823"/>
        <v>44315</v>
      </c>
      <c r="B409" s="9">
        <f t="shared" ref="B409" si="5232">BQ409</f>
        <v>1707371</v>
      </c>
      <c r="C409">
        <f t="shared" ref="C409" si="5233">BT409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234">-(J409-J408)+L409</f>
        <v>8</v>
      </c>
      <c r="N409" s="7">
        <f t="shared" ref="N409" si="5235">B409-C409</f>
        <v>1342968</v>
      </c>
      <c r="O409" s="4">
        <f t="shared" ref="O409" si="5236">C409/B409</f>
        <v>0.2134293015402042</v>
      </c>
      <c r="R409">
        <f t="shared" ref="R409" si="5237">C409-C408</f>
        <v>560</v>
      </c>
      <c r="S409">
        <f t="shared" ref="S409" si="5238">N409-N408</f>
        <v>2609</v>
      </c>
      <c r="T409" s="8">
        <f t="shared" ref="T409" si="5239">R409/V409</f>
        <v>0.17671189649731778</v>
      </c>
      <c r="U409" s="8">
        <f t="shared" ref="U409" si="5240">SUM(R403:R409)/SUM(V403:V409)</f>
        <v>0.17117067227821464</v>
      </c>
      <c r="V409">
        <f t="shared" ref="V409" si="5241">B409-B408</f>
        <v>3169</v>
      </c>
      <c r="W409">
        <f t="shared" ref="W409" si="5242">C409-D409-E409</f>
        <v>11864</v>
      </c>
      <c r="X409" s="3">
        <f t="shared" ref="X409" si="5243">F409/W409</f>
        <v>1.5509103169251517E-2</v>
      </c>
      <c r="Y409">
        <f t="shared" ref="Y409" si="5244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245">Z409-AC409-AF409</f>
        <v>46</v>
      </c>
      <c r="AJ409">
        <f t="shared" ref="AJ409" si="5246">AA409-AD409-AG409</f>
        <v>18</v>
      </c>
      <c r="AK409">
        <f t="shared" ref="AK409" si="5247">AB409-AE409-AH409</f>
        <v>342</v>
      </c>
      <c r="AL409">
        <v>1</v>
      </c>
      <c r="AM409">
        <v>1</v>
      </c>
      <c r="AN409">
        <v>13</v>
      </c>
      <c r="AS409">
        <f t="shared" ref="AS409" si="5248">BM409-BM408</f>
        <v>17153</v>
      </c>
      <c r="AT409">
        <f t="shared" ref="AT409" si="5249">BN409-BN408</f>
        <v>618</v>
      </c>
      <c r="AU409">
        <f t="shared" ref="AU409" si="5250">AT409/AS409</f>
        <v>3.6028683029207718E-2</v>
      </c>
      <c r="AV409">
        <f t="shared" ref="AV409" si="5251">BU409-BU408</f>
        <v>104</v>
      </c>
      <c r="AW409">
        <f t="shared" ref="AW409" si="5252">BV409-BV408</f>
        <v>1</v>
      </c>
      <c r="AX409">
        <f t="shared" ref="AX409" si="5253">CK409-CK408</f>
        <v>675</v>
      </c>
      <c r="AY409">
        <f t="shared" ref="AY409" si="5254">CL409-CL408</f>
        <v>24</v>
      </c>
      <c r="AZ409">
        <f t="shared" ref="AZ409" si="5255">CC409-CC408</f>
        <v>67</v>
      </c>
      <c r="BA409">
        <f t="shared" ref="BA409" si="5256">CD409-CD408</f>
        <v>3</v>
      </c>
      <c r="BB409">
        <f t="shared" ref="BB409" si="5257">AW409/AV409</f>
        <v>9.6153846153846159E-3</v>
      </c>
      <c r="BC409">
        <f t="shared" ref="BC409" si="5258">AY409/AX409</f>
        <v>3.5555555555555556E-2</v>
      </c>
      <c r="BD409">
        <f t="shared" ref="BD409" si="5259">AZ409/AY409</f>
        <v>2.7916666666666665</v>
      </c>
      <c r="BE409">
        <f t="shared" ref="BE409" si="5260">SUM(AT403:AT409)/SUM(AS403:AS409)</f>
        <v>3.7306084939719493E-2</v>
      </c>
      <c r="BF409">
        <f t="shared" ref="BF409" si="5261">SUM(AT396:AT409)/SUM(AS396:AS409)</f>
        <v>3.8848099916610764E-2</v>
      </c>
      <c r="BG409">
        <f t="shared" ref="BG409" si="5262">SUM(AW403:AW409)/SUM(AV403:AV409)</f>
        <v>2.0869565217391306E-2</v>
      </c>
      <c r="BH409">
        <f t="shared" ref="BH409" si="5263">SUM(AY403:AY409)/SUM(AX403:AX409)</f>
        <v>2.9920212765957448E-2</v>
      </c>
      <c r="BI409">
        <f t="shared" ref="BI409" si="5264">SUM(BA403:BA409)/SUM(AZ403:AZ409)</f>
        <v>9.3896713615023476E-3</v>
      </c>
      <c r="BM409" s="20">
        <v>4793166</v>
      </c>
      <c r="BN409" s="20">
        <v>394001</v>
      </c>
      <c r="BO409" s="20">
        <v>1424600</v>
      </c>
      <c r="BP409" s="20">
        <v>282771</v>
      </c>
      <c r="BQ409" s="21">
        <f t="shared" si="3061"/>
        <v>1707371</v>
      </c>
      <c r="BR409" s="20">
        <v>300851</v>
      </c>
      <c r="BS409" s="20">
        <v>63552</v>
      </c>
      <c r="BT409" s="21">
        <f t="shared" si="3062"/>
        <v>364403</v>
      </c>
      <c r="BU409" s="20">
        <v>39370</v>
      </c>
      <c r="BV409" s="20">
        <v>2947</v>
      </c>
      <c r="BW409" s="20">
        <v>9275</v>
      </c>
      <c r="BX409" s="20">
        <v>3270</v>
      </c>
      <c r="BY409" s="21">
        <f t="shared" si="3063"/>
        <v>12545</v>
      </c>
      <c r="BZ409" s="20">
        <v>2169</v>
      </c>
      <c r="CA409" s="20">
        <v>643</v>
      </c>
      <c r="CB409" s="21">
        <f t="shared" si="3064"/>
        <v>2812</v>
      </c>
      <c r="CC409" s="20">
        <v>29557</v>
      </c>
      <c r="CD409" s="20">
        <v>1720</v>
      </c>
      <c r="CE409" s="20">
        <v>5422</v>
      </c>
      <c r="CF409" s="20">
        <v>1780</v>
      </c>
      <c r="CG409" s="21">
        <f t="shared" si="3065"/>
        <v>7202</v>
      </c>
      <c r="CH409" s="20">
        <v>1173</v>
      </c>
      <c r="CI409" s="20">
        <v>456</v>
      </c>
      <c r="CJ409" s="21">
        <f t="shared" si="3066"/>
        <v>1629</v>
      </c>
      <c r="CK409" s="20">
        <v>213386</v>
      </c>
      <c r="CL409" s="20">
        <v>17137</v>
      </c>
      <c r="CM409" s="20">
        <v>66623</v>
      </c>
      <c r="CN409" s="20">
        <v>5154</v>
      </c>
      <c r="CO409" s="21">
        <f t="shared" si="3067"/>
        <v>71777</v>
      </c>
      <c r="CP409" s="20">
        <v>14837</v>
      </c>
      <c r="CQ409" s="20">
        <v>851</v>
      </c>
      <c r="CR409" s="21">
        <f t="shared" si="3068"/>
        <v>15688</v>
      </c>
    </row>
    <row r="410" spans="1:96" x14ac:dyDescent="0.35">
      <c r="A410" s="14">
        <f t="shared" si="2823"/>
        <v>44316</v>
      </c>
      <c r="B410" s="9">
        <f t="shared" ref="B410" si="5265">BQ410</f>
        <v>1709631</v>
      </c>
      <c r="C410">
        <f t="shared" ref="C410" si="5266">BT410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267">-(J410-J409)+L410</f>
        <v>5</v>
      </c>
      <c r="N410" s="7">
        <f t="shared" ref="N410" si="5268">B410-C410</f>
        <v>1344942</v>
      </c>
      <c r="O410" s="4">
        <f t="shared" ref="O410" si="5269">C410/B410</f>
        <v>0.21331445206597213</v>
      </c>
      <c r="R410">
        <f t="shared" ref="R410" si="5270">C410-C409</f>
        <v>286</v>
      </c>
      <c r="S410">
        <f t="shared" ref="S410" si="5271">N410-N409</f>
        <v>1974</v>
      </c>
      <c r="T410" s="8">
        <f t="shared" ref="T410" si="5272">R410/V410</f>
        <v>0.12654867256637167</v>
      </c>
      <c r="U410" s="8">
        <f t="shared" ref="U410" si="5273">SUM(R404:R410)/SUM(V404:V410)</f>
        <v>0.16218186638388124</v>
      </c>
      <c r="V410">
        <f t="shared" ref="V410" si="5274">B410-B409</f>
        <v>2260</v>
      </c>
      <c r="W410">
        <f t="shared" ref="W410" si="5275">C410-D410-E410</f>
        <v>11563</v>
      </c>
      <c r="X410" s="3">
        <f t="shared" ref="X410" si="5276">F410/W410</f>
        <v>1.6518204618178673E-2</v>
      </c>
      <c r="Y410">
        <f t="shared" ref="Y410" si="5277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278">Z410-AC410-AF410</f>
        <v>45</v>
      </c>
      <c r="AJ410">
        <f t="shared" ref="AJ410" si="5279">AA410-AD410-AG410</f>
        <v>19</v>
      </c>
      <c r="AK410">
        <f t="shared" ref="AK410" si="5280">AB410-AE410-AH410</f>
        <v>338</v>
      </c>
      <c r="AL410">
        <v>0</v>
      </c>
      <c r="AM410">
        <v>0</v>
      </c>
      <c r="AN410">
        <v>3</v>
      </c>
      <c r="AS410">
        <f t="shared" ref="AS410" si="5281">BM410-BM409</f>
        <v>8764</v>
      </c>
      <c r="AT410">
        <f t="shared" ref="AT410" si="5282">BN410-BN409</f>
        <v>309</v>
      </c>
      <c r="AU410">
        <f t="shared" ref="AU410" si="5283">AT410/AS410</f>
        <v>3.5257873117298034E-2</v>
      </c>
      <c r="AV410">
        <f t="shared" ref="AV410" si="5284">BU410-BU409</f>
        <v>48</v>
      </c>
      <c r="AW410">
        <f t="shared" ref="AW410" si="5285">BV410-BV409</f>
        <v>0</v>
      </c>
      <c r="AX410">
        <f t="shared" ref="AX410" si="5286">CK410-CK409</f>
        <v>295</v>
      </c>
      <c r="AY410">
        <f t="shared" ref="AY410" si="5287">CL410-CL409</f>
        <v>4</v>
      </c>
      <c r="AZ410">
        <f t="shared" ref="AZ410" si="5288">CC410-CC409</f>
        <v>29</v>
      </c>
      <c r="BA410">
        <f t="shared" ref="BA410" si="5289">CD410-CD409</f>
        <v>2</v>
      </c>
      <c r="BB410">
        <f t="shared" ref="BB410" si="5290">AW410/AV410</f>
        <v>0</v>
      </c>
      <c r="BC410">
        <f t="shared" ref="BC410" si="5291">AY410/AX410</f>
        <v>1.3559322033898305E-2</v>
      </c>
      <c r="BD410">
        <f t="shared" ref="BD410" si="5292">AZ410/AY410</f>
        <v>7.25</v>
      </c>
      <c r="BE410">
        <f t="shared" ref="BE410" si="5293">SUM(AT404:AT410)/SUM(AS404:AS410)</f>
        <v>3.7144275314361347E-2</v>
      </c>
      <c r="BF410">
        <f t="shared" ref="BF410" si="5294">SUM(AT397:AT410)/SUM(AS397:AS410)</f>
        <v>3.8322318635859144E-2</v>
      </c>
      <c r="BG410">
        <f t="shared" ref="BG410" si="5295">SUM(AW404:AW410)/SUM(AV404:AV410)</f>
        <v>1.7621145374449341E-2</v>
      </c>
      <c r="BH410">
        <f t="shared" ref="BH410" si="5296">SUM(AY404:AY410)/SUM(AX404:AX410)</f>
        <v>2.9022777369581192E-2</v>
      </c>
      <c r="BI410">
        <f t="shared" ref="BI410" si="5297">SUM(BA404:BA410)/SUM(AZ404:AZ410)</f>
        <v>1.4778325123152709E-2</v>
      </c>
      <c r="BM410" s="20">
        <v>4801930</v>
      </c>
      <c r="BN410" s="20">
        <v>394310</v>
      </c>
      <c r="BO410" s="20">
        <v>1426465</v>
      </c>
      <c r="BP410" s="20">
        <v>283166</v>
      </c>
      <c r="BQ410" s="21">
        <f t="shared" si="3061"/>
        <v>1709631</v>
      </c>
      <c r="BR410" s="20">
        <v>301072</v>
      </c>
      <c r="BS410" s="20">
        <v>63617</v>
      </c>
      <c r="BT410" s="21">
        <f t="shared" si="3062"/>
        <v>364689</v>
      </c>
      <c r="BU410" s="20">
        <v>39418</v>
      </c>
      <c r="BV410" s="20">
        <v>2947</v>
      </c>
      <c r="BW410" s="20">
        <v>9279</v>
      </c>
      <c r="BX410" s="20">
        <v>3277</v>
      </c>
      <c r="BY410" s="21">
        <f t="shared" si="3063"/>
        <v>12556</v>
      </c>
      <c r="BZ410" s="20">
        <v>2170</v>
      </c>
      <c r="CA410" s="20">
        <v>644</v>
      </c>
      <c r="CB410" s="21">
        <f t="shared" si="3064"/>
        <v>2814</v>
      </c>
      <c r="CC410" s="20">
        <v>29586</v>
      </c>
      <c r="CD410" s="20">
        <v>1722</v>
      </c>
      <c r="CE410" s="20">
        <v>5426</v>
      </c>
      <c r="CF410" s="20">
        <v>1783</v>
      </c>
      <c r="CG410" s="21">
        <f t="shared" si="3065"/>
        <v>7209</v>
      </c>
      <c r="CH410" s="20">
        <v>1175</v>
      </c>
      <c r="CI410" s="20">
        <v>456</v>
      </c>
      <c r="CJ410" s="21">
        <f t="shared" si="3066"/>
        <v>1631</v>
      </c>
      <c r="CK410" s="20">
        <v>213681</v>
      </c>
      <c r="CL410" s="20">
        <v>17141</v>
      </c>
      <c r="CM410" s="20">
        <v>66678</v>
      </c>
      <c r="CN410" s="20">
        <v>5157</v>
      </c>
      <c r="CO410" s="21">
        <f t="shared" si="3067"/>
        <v>71835</v>
      </c>
      <c r="CP410" s="20">
        <v>14843</v>
      </c>
      <c r="CQ410" s="20">
        <v>851</v>
      </c>
      <c r="CR410" s="21">
        <f t="shared" si="3068"/>
        <v>15694</v>
      </c>
    </row>
    <row r="411" spans="1:96" x14ac:dyDescent="0.35">
      <c r="A411" s="14">
        <f t="shared" si="2823"/>
        <v>44317</v>
      </c>
      <c r="B411" s="9">
        <f t="shared" ref="B411" si="5298">BQ411</f>
        <v>1712154</v>
      </c>
      <c r="C411">
        <f t="shared" ref="C411" si="5299">BT411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300">-(J411-J410)+L411</f>
        <v>9</v>
      </c>
      <c r="N411" s="7">
        <f t="shared" ref="N411" si="5301">B411-C411</f>
        <v>1346990</v>
      </c>
      <c r="O411" s="4">
        <f t="shared" ref="O411" si="5302">C411/B411</f>
        <v>0.21327754395924667</v>
      </c>
      <c r="R411">
        <f t="shared" ref="R411" si="5303">C411-C410</f>
        <v>475</v>
      </c>
      <c r="S411">
        <f t="shared" ref="S411" si="5304">N411-N410</f>
        <v>2048</v>
      </c>
      <c r="T411" s="8">
        <f t="shared" ref="T411" si="5305">R411/V411</f>
        <v>0.18826793499801822</v>
      </c>
      <c r="U411" s="8">
        <f t="shared" ref="U411" si="5306">SUM(R405:R411)/SUM(V405:V411)</f>
        <v>0.1645703693896465</v>
      </c>
      <c r="V411">
        <f t="shared" ref="V411" si="5307">B411-B410</f>
        <v>2523</v>
      </c>
      <c r="W411">
        <f t="shared" ref="W411" si="5308">C411-D411-E411</f>
        <v>11501</v>
      </c>
      <c r="X411" s="3">
        <f t="shared" ref="X411" si="5309">F411/W411</f>
        <v>1.6433353621424222E-2</v>
      </c>
      <c r="Y411">
        <f t="shared" ref="Y411" si="5310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311">Z411-AC411-AF411</f>
        <v>47</v>
      </c>
      <c r="AJ411">
        <f t="shared" ref="AJ411" si="5312">AA411-AD411-AG411</f>
        <v>21</v>
      </c>
      <c r="AK411">
        <f t="shared" ref="AK411" si="5313">AB411-AE411-AH411</f>
        <v>341</v>
      </c>
      <c r="AL411">
        <v>0</v>
      </c>
      <c r="AM411">
        <v>0</v>
      </c>
      <c r="AN411">
        <v>3</v>
      </c>
      <c r="AS411">
        <f t="shared" ref="AS411" si="5314">BM411-BM410</f>
        <v>14588</v>
      </c>
      <c r="AT411">
        <f t="shared" ref="AT411" si="5315">BN411-BN410</f>
        <v>510</v>
      </c>
      <c r="AU411">
        <f t="shared" ref="AU411" si="5316">AT411/AS411</f>
        <v>3.496024129421442E-2</v>
      </c>
      <c r="AV411">
        <f t="shared" ref="AV411" si="5317">BU411-BU410</f>
        <v>72</v>
      </c>
      <c r="AW411">
        <f t="shared" ref="AW411" si="5318">BV411-BV410</f>
        <v>6</v>
      </c>
      <c r="AX411">
        <f t="shared" ref="AX411" si="5319">CK411-CK410</f>
        <v>648</v>
      </c>
      <c r="AY411">
        <f t="shared" ref="AY411" si="5320">CL411-CL410</f>
        <v>21</v>
      </c>
      <c r="AZ411">
        <f t="shared" ref="AZ411" si="5321">CC411-CC410</f>
        <v>52</v>
      </c>
      <c r="BA411">
        <f t="shared" ref="BA411" si="5322">CD411-CD410</f>
        <v>1</v>
      </c>
      <c r="BB411">
        <f t="shared" ref="BB411" si="5323">AW411/AV411</f>
        <v>8.3333333333333329E-2</v>
      </c>
      <c r="BC411">
        <f t="shared" ref="BC411" si="5324">AY411/AX411</f>
        <v>3.2407407407407406E-2</v>
      </c>
      <c r="BD411">
        <f t="shared" ref="BD411" si="5325">AZ411/AY411</f>
        <v>2.4761904761904763</v>
      </c>
      <c r="BE411">
        <f t="shared" ref="BE411" si="5326">SUM(AT405:AT411)/SUM(AS405:AS411)</f>
        <v>3.6389223964616003E-2</v>
      </c>
      <c r="BF411">
        <f t="shared" ref="BF411" si="5327">SUM(AT398:AT411)/SUM(AS398:AS411)</f>
        <v>3.8313701177929323E-2</v>
      </c>
      <c r="BG411">
        <f t="shared" ref="BG411" si="5328">SUM(AW405:AW411)/SUM(AV405:AV411)</f>
        <v>3.3333333333333333E-2</v>
      </c>
      <c r="BH411">
        <f t="shared" ref="BH411" si="5329">SUM(AY405:AY411)/SUM(AX405:AX411)</f>
        <v>3.1013342949873783E-2</v>
      </c>
      <c r="BI411">
        <f t="shared" ref="BI411" si="5330">SUM(BA405:BA411)/SUM(AZ405:AZ411)</f>
        <v>1.2307692307692308E-2</v>
      </c>
      <c r="BM411" s="20">
        <v>4816518</v>
      </c>
      <c r="BN411" s="20">
        <v>394820</v>
      </c>
      <c r="BO411" s="20">
        <v>1428279</v>
      </c>
      <c r="BP411" s="20">
        <v>283875</v>
      </c>
      <c r="BQ411" s="21">
        <f t="shared" si="3061"/>
        <v>1712154</v>
      </c>
      <c r="BR411" s="20">
        <v>301411</v>
      </c>
      <c r="BS411" s="20">
        <v>63753</v>
      </c>
      <c r="BT411" s="21">
        <f t="shared" si="3062"/>
        <v>365164</v>
      </c>
      <c r="BU411" s="20">
        <v>39490</v>
      </c>
      <c r="BV411" s="20">
        <v>2953</v>
      </c>
      <c r="BW411" s="20">
        <v>9283</v>
      </c>
      <c r="BX411" s="20">
        <v>3286</v>
      </c>
      <c r="BY411" s="21">
        <f t="shared" si="3063"/>
        <v>12569</v>
      </c>
      <c r="BZ411" s="20">
        <v>2172</v>
      </c>
      <c r="CA411" s="20">
        <v>644</v>
      </c>
      <c r="CB411" s="21">
        <f t="shared" si="3064"/>
        <v>2816</v>
      </c>
      <c r="CC411" s="20">
        <v>29638</v>
      </c>
      <c r="CD411" s="20">
        <v>1723</v>
      </c>
      <c r="CE411" s="20">
        <v>5429</v>
      </c>
      <c r="CF411" s="20">
        <v>1789</v>
      </c>
      <c r="CG411" s="21">
        <f t="shared" si="3065"/>
        <v>7218</v>
      </c>
      <c r="CH411" s="20">
        <v>1176</v>
      </c>
      <c r="CI411" s="20">
        <v>457</v>
      </c>
      <c r="CJ411" s="21">
        <f t="shared" si="3066"/>
        <v>1633</v>
      </c>
      <c r="CK411" s="20">
        <v>214329</v>
      </c>
      <c r="CL411" s="20">
        <v>17162</v>
      </c>
      <c r="CM411" s="20">
        <v>66804</v>
      </c>
      <c r="CN411" s="20">
        <v>5136</v>
      </c>
      <c r="CO411" s="21">
        <f t="shared" si="3067"/>
        <v>71940</v>
      </c>
      <c r="CP411" s="20">
        <v>14859</v>
      </c>
      <c r="CQ411" s="20">
        <v>855</v>
      </c>
      <c r="CR411" s="21">
        <f t="shared" si="3068"/>
        <v>15714</v>
      </c>
    </row>
    <row r="412" spans="1:96" x14ac:dyDescent="0.35">
      <c r="A412" s="14">
        <f t="shared" si="2823"/>
        <v>44318</v>
      </c>
      <c r="B412" s="9">
        <f t="shared" ref="B412" si="5331">BQ412</f>
        <v>1713817</v>
      </c>
      <c r="C412">
        <f t="shared" ref="C412" si="5332">BT412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333">-(J412-J411)+L412</f>
        <v>7</v>
      </c>
      <c r="N412" s="7">
        <f t="shared" ref="N412" si="5334">B412-C412</f>
        <v>1348327</v>
      </c>
      <c r="O412" s="4">
        <f t="shared" ref="O412" si="5335">C412/B412</f>
        <v>0.2132608090595437</v>
      </c>
      <c r="R412">
        <f t="shared" ref="R412" si="5336">C412-C411</f>
        <v>326</v>
      </c>
      <c r="S412">
        <f t="shared" ref="S412" si="5337">N412-N411</f>
        <v>1337</v>
      </c>
      <c r="T412" s="8">
        <f t="shared" ref="T412" si="5338">R412/V412</f>
        <v>0.19603126879134095</v>
      </c>
      <c r="U412" s="8">
        <f t="shared" ref="U412" si="5339">SUM(R406:R412)/SUM(V406:V412)</f>
        <v>0.1665719876286057</v>
      </c>
      <c r="V412">
        <f t="shared" ref="V412" si="5340">B412-B411</f>
        <v>1663</v>
      </c>
      <c r="W412">
        <f t="shared" ref="W412" si="5341">C412-D412-E412</f>
        <v>11572</v>
      </c>
      <c r="X412" s="3">
        <f t="shared" ref="X412" si="5342">F412/W412</f>
        <v>1.5468371932250259E-2</v>
      </c>
      <c r="Y412">
        <f t="shared" ref="Y412" si="5343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344">Z412-AC412-AF412</f>
        <v>49</v>
      </c>
      <c r="AJ412">
        <f t="shared" ref="AJ412" si="5345">AA412-AD412-AG412</f>
        <v>22</v>
      </c>
      <c r="AK412">
        <f t="shared" ref="AK412" si="5346">AB412-AE412-AH412</f>
        <v>350</v>
      </c>
      <c r="AL412">
        <v>0</v>
      </c>
      <c r="AM412">
        <v>0</v>
      </c>
      <c r="AN412">
        <v>3</v>
      </c>
      <c r="AS412">
        <f t="shared" ref="AS412" si="5347">BM412-BM411</f>
        <v>5784</v>
      </c>
      <c r="AT412">
        <f t="shared" ref="AT412" si="5348">BN412-BN411</f>
        <v>369</v>
      </c>
      <c r="AU412">
        <f t="shared" ref="AU412" si="5349">AT412/AS412</f>
        <v>6.3796680497925307E-2</v>
      </c>
      <c r="AV412">
        <f t="shared" ref="AV412" si="5350">BU412-BU411</f>
        <v>22</v>
      </c>
      <c r="AW412">
        <f t="shared" ref="AW412" si="5351">BV412-BV411</f>
        <v>0</v>
      </c>
      <c r="AX412">
        <f t="shared" ref="AX412" si="5352">CK412-CK411</f>
        <v>0</v>
      </c>
      <c r="AY412">
        <f t="shared" ref="AY412" si="5353">CL412-CL411</f>
        <v>0</v>
      </c>
      <c r="AZ412">
        <f t="shared" ref="AZ412" si="5354">CC412-CC411</f>
        <v>15</v>
      </c>
      <c r="BA412">
        <f t="shared" ref="BA412" si="5355">CD412-CD411</f>
        <v>3</v>
      </c>
      <c r="BB412">
        <f t="shared" ref="BB412" si="5356">AW412/AV412</f>
        <v>0</v>
      </c>
      <c r="BC412" t="e">
        <f t="shared" ref="BC412" si="5357">AY412/AX412</f>
        <v>#DIV/0!</v>
      </c>
      <c r="BD412" t="e">
        <f t="shared" ref="BD412" si="5358">AZ412/AY412</f>
        <v>#DIV/0!</v>
      </c>
      <c r="BE412">
        <f t="shared" ref="BE412" si="5359">SUM(AT406:AT412)/SUM(AS406:AS412)</f>
        <v>3.7832110199756679E-2</v>
      </c>
      <c r="BF412">
        <f t="shared" ref="BF412" si="5360">SUM(AT399:AT412)/SUM(AS399:AS412)</f>
        <v>3.8296301482334823E-2</v>
      </c>
      <c r="BG412">
        <f t="shared" ref="BG412" si="5361">SUM(AW406:AW412)/SUM(AV406:AV412)</f>
        <v>3.2110091743119268E-2</v>
      </c>
      <c r="BH412">
        <f t="shared" ref="BH412" si="5362">SUM(AY406:AY412)/SUM(AX406:AX412)</f>
        <v>2.7320359281437126E-2</v>
      </c>
      <c r="BI412">
        <f t="shared" ref="BI412" si="5363">SUM(BA406:BA412)/SUM(AZ406:AZ412)</f>
        <v>2.1276595744680851E-2</v>
      </c>
      <c r="BM412" s="20">
        <v>4822302</v>
      </c>
      <c r="BN412" s="20">
        <v>395189</v>
      </c>
      <c r="BO412" s="20">
        <v>1429927</v>
      </c>
      <c r="BP412" s="20">
        <v>283890</v>
      </c>
      <c r="BQ412" s="21">
        <f t="shared" si="3061"/>
        <v>1713817</v>
      </c>
      <c r="BR412" s="20">
        <v>301724</v>
      </c>
      <c r="BS412" s="20">
        <v>63766</v>
      </c>
      <c r="BT412" s="21">
        <f t="shared" si="3062"/>
        <v>365490</v>
      </c>
      <c r="BU412" s="20">
        <v>39512</v>
      </c>
      <c r="BV412" s="20">
        <v>2953</v>
      </c>
      <c r="BW412" s="20">
        <v>9292</v>
      </c>
      <c r="BX412" s="20">
        <v>3285</v>
      </c>
      <c r="BY412" s="21">
        <f t="shared" si="3063"/>
        <v>12577</v>
      </c>
      <c r="BZ412" s="20">
        <v>2174</v>
      </c>
      <c r="CA412" s="20">
        <v>643</v>
      </c>
      <c r="CB412" s="21">
        <f t="shared" si="3064"/>
        <v>2817</v>
      </c>
      <c r="CC412" s="20">
        <v>29653</v>
      </c>
      <c r="CD412" s="20">
        <v>1726</v>
      </c>
      <c r="CE412" s="20">
        <v>5437</v>
      </c>
      <c r="CF412" s="20">
        <v>1788</v>
      </c>
      <c r="CG412" s="21">
        <f t="shared" si="3065"/>
        <v>7225</v>
      </c>
      <c r="CH412" s="20">
        <v>1178</v>
      </c>
      <c r="CI412" s="20">
        <v>457</v>
      </c>
      <c r="CJ412" s="21">
        <f t="shared" si="3066"/>
        <v>1635</v>
      </c>
      <c r="CK412" s="20">
        <v>214329</v>
      </c>
      <c r="CL412" s="20">
        <v>17162</v>
      </c>
      <c r="CM412" s="20">
        <v>66804</v>
      </c>
      <c r="CN412" s="20">
        <v>5136</v>
      </c>
      <c r="CO412" s="21">
        <f t="shared" ref="CO412:CO421" si="5364">SUM(CM412:CN412)</f>
        <v>71940</v>
      </c>
      <c r="CP412" s="20">
        <v>14859</v>
      </c>
      <c r="CQ412" s="20">
        <v>855</v>
      </c>
      <c r="CR412" s="21">
        <f t="shared" ref="CR412:CR421" si="5365">SUM(CP412:CQ412)</f>
        <v>15714</v>
      </c>
    </row>
    <row r="413" spans="1:96" x14ac:dyDescent="0.35">
      <c r="A413" s="14">
        <f t="shared" si="2823"/>
        <v>44319</v>
      </c>
      <c r="B413" s="9">
        <f t="shared" ref="B413" si="5366">BQ413</f>
        <v>1714601</v>
      </c>
      <c r="C413">
        <f t="shared" ref="C413" si="5367">BT413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368">-(J413-J412)+L413</f>
        <v>1</v>
      </c>
      <c r="N413" s="7">
        <f t="shared" ref="N413" si="5369">B413-C413</f>
        <v>1349010</v>
      </c>
      <c r="O413" s="4">
        <f t="shared" ref="O413" si="5370">C413/B413</f>
        <v>0.21322220155009824</v>
      </c>
      <c r="R413">
        <f t="shared" ref="R413" si="5371">C413-C412</f>
        <v>101</v>
      </c>
      <c r="S413">
        <f t="shared" ref="S413" si="5372">N413-N412</f>
        <v>683</v>
      </c>
      <c r="T413" s="8">
        <f t="shared" ref="T413" si="5373">R413/V413</f>
        <v>0.12882653061224489</v>
      </c>
      <c r="U413" s="8">
        <f t="shared" ref="U413" si="5374">SUM(R407:R413)/SUM(V407:V413)</f>
        <v>0.16544817841125514</v>
      </c>
      <c r="V413">
        <f t="shared" ref="V413" si="5375">B413-B412</f>
        <v>784</v>
      </c>
      <c r="W413">
        <f t="shared" ref="W413" si="5376">C413-D413-E413</f>
        <v>11530</v>
      </c>
      <c r="X413" s="3">
        <f t="shared" ref="X413" si="5377">F413/W413</f>
        <v>1.569817866435386E-2</v>
      </c>
      <c r="Y413">
        <f t="shared" ref="Y413" si="537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379">Z413-AC413-AF413</f>
        <v>48</v>
      </c>
      <c r="AJ413">
        <f t="shared" ref="AJ413" si="5380">AA413-AD413-AG413</f>
        <v>24</v>
      </c>
      <c r="AK413">
        <f t="shared" ref="AK413" si="5381">AB413-AE413-AH413</f>
        <v>354</v>
      </c>
      <c r="AL413">
        <v>0</v>
      </c>
      <c r="AM413">
        <v>0</v>
      </c>
      <c r="AN413">
        <v>3</v>
      </c>
      <c r="AS413">
        <f t="shared" ref="AS413" si="5382">BM413-BM412</f>
        <v>2394</v>
      </c>
      <c r="AT413">
        <f t="shared" ref="AT413" si="5383">BN413-BN412</f>
        <v>126</v>
      </c>
      <c r="AU413">
        <f t="shared" ref="AU413" si="5384">AT413/AS413</f>
        <v>5.2631578947368418E-2</v>
      </c>
      <c r="AV413">
        <f t="shared" ref="AV413" si="5385">BU413-BU412</f>
        <v>2</v>
      </c>
      <c r="AW413">
        <f t="shared" ref="AW413" si="5386">BV413-BV412</f>
        <v>0</v>
      </c>
      <c r="AX413">
        <f t="shared" ref="AX413" si="5387">CK413-CK412</f>
        <v>462</v>
      </c>
      <c r="AY413">
        <f t="shared" ref="AY413" si="5388">CL413-CL412</f>
        <v>20</v>
      </c>
      <c r="AZ413">
        <f t="shared" ref="AZ413" si="5389">CC413-CC412</f>
        <v>8</v>
      </c>
      <c r="BA413">
        <f t="shared" ref="BA413" si="5390">CD413-CD412</f>
        <v>1</v>
      </c>
      <c r="BB413">
        <f t="shared" ref="BB413" si="5391">AW413/AV413</f>
        <v>0</v>
      </c>
      <c r="BC413">
        <f t="shared" ref="BC413" si="5392">AY413/AX413</f>
        <v>4.3290043290043288E-2</v>
      </c>
      <c r="BD413">
        <f t="shared" ref="BD413" si="5393">AZ413/AY413</f>
        <v>0.4</v>
      </c>
      <c r="BE413">
        <f t="shared" ref="BE413" si="5394">SUM(AT407:AT413)/SUM(AS407:AS413)</f>
        <v>3.7949881406620603E-2</v>
      </c>
      <c r="BF413">
        <f t="shared" ref="BF413" si="5395">SUM(AT400:AT413)/SUM(AS400:AS413)</f>
        <v>3.8264802369653149E-2</v>
      </c>
      <c r="BG413">
        <f t="shared" ref="BG413" si="5396">SUM(AW407:AW413)/SUM(AV407:AV413)</f>
        <v>3.248259860788863E-2</v>
      </c>
      <c r="BH413">
        <f t="shared" ref="BH413" si="5397">SUM(AY407:AY413)/SUM(AX407:AX413)</f>
        <v>3.2055518836748183E-2</v>
      </c>
      <c r="BI413">
        <f t="shared" ref="BI413" si="5398">SUM(BA407:BA413)/SUM(AZ407:AZ413)</f>
        <v>2.4844720496894408E-2</v>
      </c>
      <c r="BM413" s="20">
        <v>4824696</v>
      </c>
      <c r="BN413" s="20">
        <v>395315</v>
      </c>
      <c r="BO413" s="20">
        <v>1430665</v>
      </c>
      <c r="BP413" s="20">
        <v>283936</v>
      </c>
      <c r="BQ413" s="21">
        <f t="shared" si="3061"/>
        <v>1714601</v>
      </c>
      <c r="BR413" s="20">
        <v>301809</v>
      </c>
      <c r="BS413" s="20">
        <v>63782</v>
      </c>
      <c r="BT413" s="21">
        <f t="shared" si="3062"/>
        <v>365591</v>
      </c>
      <c r="BU413" s="20">
        <v>39514</v>
      </c>
      <c r="BV413" s="20">
        <v>2953</v>
      </c>
      <c r="BW413" s="20">
        <v>9291</v>
      </c>
      <c r="BX413" s="20">
        <v>3284</v>
      </c>
      <c r="BY413" s="21">
        <f t="shared" si="3063"/>
        <v>12575</v>
      </c>
      <c r="BZ413" s="20">
        <v>2176</v>
      </c>
      <c r="CA413" s="20">
        <v>643</v>
      </c>
      <c r="CB413" s="21">
        <f t="shared" si="3064"/>
        <v>2819</v>
      </c>
      <c r="CC413" s="20">
        <v>29661</v>
      </c>
      <c r="CD413" s="20">
        <v>1727</v>
      </c>
      <c r="CE413" s="20">
        <v>5436</v>
      </c>
      <c r="CF413" s="20">
        <v>1788</v>
      </c>
      <c r="CG413" s="21">
        <f t="shared" si="3065"/>
        <v>7224</v>
      </c>
      <c r="CH413" s="20">
        <v>1178</v>
      </c>
      <c r="CI413" s="20">
        <v>457</v>
      </c>
      <c r="CJ413" s="21">
        <f t="shared" si="3066"/>
        <v>1635</v>
      </c>
      <c r="CK413" s="20">
        <v>214791</v>
      </c>
      <c r="CL413" s="20">
        <v>17182</v>
      </c>
      <c r="CM413" s="20">
        <v>66910</v>
      </c>
      <c r="CN413" s="20">
        <v>5113</v>
      </c>
      <c r="CO413" s="21">
        <f t="shared" si="5364"/>
        <v>72023</v>
      </c>
      <c r="CP413" s="20">
        <v>14873</v>
      </c>
      <c r="CQ413" s="20">
        <v>855</v>
      </c>
      <c r="CR413" s="21">
        <f t="shared" si="5365"/>
        <v>15728</v>
      </c>
    </row>
    <row r="414" spans="1:96" x14ac:dyDescent="0.35">
      <c r="A414" s="14">
        <f t="shared" si="2823"/>
        <v>44320</v>
      </c>
      <c r="B414" s="9">
        <f t="shared" ref="B414" si="5399">BQ414</f>
        <v>1717165</v>
      </c>
      <c r="C414">
        <f t="shared" ref="C414" si="5400">BT414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5401">-(J414-J413)+L414</f>
        <v>4</v>
      </c>
      <c r="N414" s="7">
        <f t="shared" ref="N414" si="5402">B414-C414</f>
        <v>1351172</v>
      </c>
      <c r="O414" s="4">
        <f t="shared" ref="O414" si="5403">C414/B414</f>
        <v>0.21313793374544671</v>
      </c>
      <c r="R414">
        <f t="shared" ref="R414" si="5404">C414-C413</f>
        <v>402</v>
      </c>
      <c r="S414">
        <f t="shared" ref="S414" si="5405">N414-N413</f>
        <v>2162</v>
      </c>
      <c r="T414" s="8">
        <f t="shared" ref="T414" si="5406">R414/V414</f>
        <v>0.15678627145085802</v>
      </c>
      <c r="U414" s="8">
        <f t="shared" ref="U414" si="5407">SUM(R408:R414)/SUM(V408:V414)</f>
        <v>0.16759490429549964</v>
      </c>
      <c r="V414">
        <f t="shared" ref="V414" si="5408">B414-B413</f>
        <v>2564</v>
      </c>
      <c r="W414">
        <f t="shared" ref="W414" si="5409">C414-D414-E414</f>
        <v>11026</v>
      </c>
      <c r="X414" s="3">
        <f t="shared" ref="X414" si="5410">F414/W414</f>
        <v>1.7685470705604934E-2</v>
      </c>
      <c r="Y414">
        <f t="shared" ref="Y414" si="5411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5412">Z414-AC414-AF414</f>
        <v>45</v>
      </c>
      <c r="AJ414">
        <f t="shared" ref="AJ414" si="5413">AA414-AD414-AG414</f>
        <v>22</v>
      </c>
      <c r="AK414">
        <f t="shared" ref="AK414" si="5414">AB414-AE414-AH414</f>
        <v>329</v>
      </c>
      <c r="AL414">
        <v>0</v>
      </c>
      <c r="AM414">
        <v>0</v>
      </c>
      <c r="AN414">
        <v>2</v>
      </c>
      <c r="AS414">
        <f t="shared" ref="AS414" si="5415">BM414-BM413</f>
        <v>13812</v>
      </c>
      <c r="AT414">
        <f t="shared" ref="AT414" si="5416">BN414-BN413</f>
        <v>423</v>
      </c>
      <c r="AU414">
        <f t="shared" ref="AU414" si="5417">AT414/AS414</f>
        <v>3.0625543006081668E-2</v>
      </c>
      <c r="AV414">
        <f t="shared" ref="AV414" si="5418">BU414-BU413</f>
        <v>100</v>
      </c>
      <c r="AW414">
        <f t="shared" ref="AW414" si="5419">BV414-BV413</f>
        <v>4</v>
      </c>
      <c r="AX414">
        <f t="shared" ref="AX414" si="5420">CK414-CK413</f>
        <v>842</v>
      </c>
      <c r="AY414">
        <f t="shared" ref="AY414" si="5421">CL414-CL413</f>
        <v>9</v>
      </c>
      <c r="AZ414">
        <f t="shared" ref="AZ414" si="5422">CC414-CC413</f>
        <v>73</v>
      </c>
      <c r="BA414">
        <f t="shared" ref="BA414" si="5423">CD414-CD413</f>
        <v>-1</v>
      </c>
      <c r="BB414">
        <f t="shared" ref="BB414" si="5424">AW414/AV414</f>
        <v>0.04</v>
      </c>
      <c r="BC414">
        <f t="shared" ref="BC414" si="5425">AY414/AX414</f>
        <v>1.0688836104513063E-2</v>
      </c>
      <c r="BD414">
        <f t="shared" ref="BD414" si="5426">AZ414/AY414</f>
        <v>8.1111111111111107</v>
      </c>
      <c r="BE414">
        <f t="shared" ref="BE414" si="5427">SUM(AT408:AT414)/SUM(AS408:AS414)</f>
        <v>3.7302185380557649E-2</v>
      </c>
      <c r="BF414">
        <f t="shared" ref="BF414" si="5428">SUM(AT401:AT414)/SUM(AS401:AS414)</f>
        <v>3.793444200288653E-2</v>
      </c>
      <c r="BG414">
        <f t="shared" ref="BG414" si="5429">SUM(AW408:AW414)/SUM(AV408:AV414)</f>
        <v>3.125E-2</v>
      </c>
      <c r="BH414">
        <f t="shared" ref="BH414" si="5430">SUM(AY408:AY414)/SUM(AX408:AX414)</f>
        <v>2.6592635885447108E-2</v>
      </c>
      <c r="BI414">
        <f t="shared" ref="BI414" si="5431">SUM(BA408:BA414)/SUM(AZ408:AZ414)</f>
        <v>2.5936599423631124E-2</v>
      </c>
      <c r="BM414" s="20">
        <v>4838508</v>
      </c>
      <c r="BN414" s="20">
        <v>395738</v>
      </c>
      <c r="BO414" s="20">
        <v>1432543</v>
      </c>
      <c r="BP414" s="20">
        <v>284622</v>
      </c>
      <c r="BQ414" s="21">
        <f t="shared" si="3061"/>
        <v>1717165</v>
      </c>
      <c r="BR414" s="20">
        <v>302090</v>
      </c>
      <c r="BS414" s="20">
        <v>63903</v>
      </c>
      <c r="BT414" s="21">
        <f t="shared" si="3062"/>
        <v>365993</v>
      </c>
      <c r="BU414" s="20">
        <v>39614</v>
      </c>
      <c r="BV414" s="20">
        <v>2957</v>
      </c>
      <c r="BW414" s="20">
        <v>9304</v>
      </c>
      <c r="BX414" s="20">
        <v>3293</v>
      </c>
      <c r="BY414" s="21">
        <f t="shared" si="3063"/>
        <v>12597</v>
      </c>
      <c r="BZ414" s="20">
        <v>2177</v>
      </c>
      <c r="CA414" s="20">
        <v>645</v>
      </c>
      <c r="CB414" s="21">
        <f t="shared" si="3064"/>
        <v>2822</v>
      </c>
      <c r="CC414" s="20">
        <v>29734</v>
      </c>
      <c r="CD414" s="20">
        <v>1726</v>
      </c>
      <c r="CE414" s="20">
        <v>5440</v>
      </c>
      <c r="CF414" s="20">
        <v>1799</v>
      </c>
      <c r="CG414" s="21">
        <f t="shared" si="3065"/>
        <v>7239</v>
      </c>
      <c r="CH414" s="20">
        <v>1179</v>
      </c>
      <c r="CI414" s="20">
        <v>457</v>
      </c>
      <c r="CJ414" s="21">
        <f t="shared" si="3066"/>
        <v>1636</v>
      </c>
      <c r="CK414" s="20">
        <v>215633</v>
      </c>
      <c r="CL414" s="20">
        <v>17191</v>
      </c>
      <c r="CM414" s="20">
        <v>66944</v>
      </c>
      <c r="CN414" s="20">
        <v>5171</v>
      </c>
      <c r="CO414" s="21">
        <f t="shared" si="5364"/>
        <v>72115</v>
      </c>
      <c r="CP414" s="20">
        <v>14877</v>
      </c>
      <c r="CQ414" s="20">
        <v>856</v>
      </c>
      <c r="CR414" s="21">
        <f t="shared" si="5365"/>
        <v>15733</v>
      </c>
    </row>
    <row r="415" spans="1:96" x14ac:dyDescent="0.35">
      <c r="A415" s="14">
        <f t="shared" si="2823"/>
        <v>44321</v>
      </c>
      <c r="B415" s="9">
        <f t="shared" ref="B415" si="5432">BQ415</f>
        <v>1717914</v>
      </c>
      <c r="C415">
        <f t="shared" ref="C415" si="5433">BT415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5434">-(J415-J414)+L415</f>
        <v>12</v>
      </c>
      <c r="N415" s="7">
        <f t="shared" ref="N415" si="5435">B415-C415</f>
        <v>1351783</v>
      </c>
      <c r="O415" s="4">
        <f t="shared" ref="O415" si="5436">C415/B415</f>
        <v>0.21312533689113658</v>
      </c>
      <c r="R415">
        <f t="shared" ref="R415" si="5437">C415-C414</f>
        <v>138</v>
      </c>
      <c r="S415">
        <f t="shared" ref="S415" si="5438">N415-N414</f>
        <v>611</v>
      </c>
      <c r="T415" s="8">
        <f t="shared" ref="T415" si="5439">R415/V415</f>
        <v>0.18424566088117489</v>
      </c>
      <c r="U415" s="8">
        <f t="shared" ref="U415" si="5440">SUM(R409:R415)/SUM(V409:V415)</f>
        <v>0.16686114352392065</v>
      </c>
      <c r="V415">
        <f t="shared" ref="V415" si="5441">B415-B414</f>
        <v>749</v>
      </c>
      <c r="W415">
        <f t="shared" ref="W415" si="5442">C415-D415-E415</f>
        <v>11158</v>
      </c>
      <c r="X415" s="3">
        <f t="shared" ref="X415" si="5443">F415/W415</f>
        <v>1.7207384835992115E-2</v>
      </c>
      <c r="Y415">
        <f t="shared" ref="Y415" si="5444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5445">Z415-AC415-AF415</f>
        <v>48</v>
      </c>
      <c r="AJ415">
        <f t="shared" ref="AJ415" si="5446">AA415-AD415-AG415</f>
        <v>23</v>
      </c>
      <c r="AK415">
        <f t="shared" ref="AK415" si="5447">AB415-AE415-AH415</f>
        <v>335</v>
      </c>
      <c r="AL415">
        <v>0</v>
      </c>
      <c r="AM415">
        <v>0</v>
      </c>
      <c r="AN415">
        <v>3</v>
      </c>
      <c r="AS415">
        <f t="shared" ref="AS415" si="5448">BM415-BM414</f>
        <v>2252</v>
      </c>
      <c r="AT415">
        <f t="shared" ref="AT415" si="5449">BN415-BN414</f>
        <v>172</v>
      </c>
      <c r="AU415">
        <f t="shared" ref="AU415" si="5450">AT415/AS415</f>
        <v>7.6376554174067496E-2</v>
      </c>
      <c r="AV415">
        <f t="shared" ref="AV415" si="5451">BU415-BU414</f>
        <v>20</v>
      </c>
      <c r="AW415">
        <f t="shared" ref="AW415" si="5452">BV415-BV414</f>
        <v>-1</v>
      </c>
      <c r="AX415">
        <f t="shared" ref="AX415" si="5453">CK415-CK414</f>
        <v>96</v>
      </c>
      <c r="AY415">
        <f t="shared" ref="AY415" si="5454">CL415-CL414</f>
        <v>-6</v>
      </c>
      <c r="AZ415">
        <f t="shared" ref="AZ415" si="5455">CC415-CC414</f>
        <v>24</v>
      </c>
      <c r="BA415">
        <f t="shared" ref="BA415" si="5456">CD415-CD414</f>
        <v>4</v>
      </c>
      <c r="BB415">
        <f t="shared" ref="BB415" si="5457">AW415/AV415</f>
        <v>-0.05</v>
      </c>
      <c r="BC415">
        <f t="shared" ref="BC415" si="5458">AY415/AX415</f>
        <v>-6.25E-2</v>
      </c>
      <c r="BD415">
        <f t="shared" ref="BD415" si="5459">AZ415/AY415</f>
        <v>-4</v>
      </c>
      <c r="BE415">
        <f t="shared" ref="BE415" si="5460">SUM(AT409:AT415)/SUM(AS409:AS415)</f>
        <v>3.9028835312833028E-2</v>
      </c>
      <c r="BF415">
        <f t="shared" ref="BF415" si="5461">SUM(AT402:AT415)/SUM(AS402:AS415)</f>
        <v>3.7821303399597259E-2</v>
      </c>
      <c r="BG415">
        <f t="shared" ref="BG415" si="5462">SUM(AW409:AW415)/SUM(AV409:AV415)</f>
        <v>2.717391304347826E-2</v>
      </c>
      <c r="BH415">
        <f t="shared" ref="BH415" si="5463">SUM(AY409:AY415)/SUM(AX409:AX415)</f>
        <v>2.3856858846918488E-2</v>
      </c>
      <c r="BI415">
        <f t="shared" ref="BI415" si="5464">SUM(BA409:BA415)/SUM(AZ409:AZ415)</f>
        <v>4.8507462686567165E-2</v>
      </c>
      <c r="BM415" s="20">
        <v>4840760</v>
      </c>
      <c r="BN415" s="20">
        <v>395910</v>
      </c>
      <c r="BO415" s="20">
        <v>1432871</v>
      </c>
      <c r="BP415" s="20">
        <v>285043</v>
      </c>
      <c r="BQ415" s="21">
        <f t="shared" si="3061"/>
        <v>1717914</v>
      </c>
      <c r="BR415" s="20">
        <v>302128</v>
      </c>
      <c r="BS415" s="20">
        <v>64003</v>
      </c>
      <c r="BT415" s="21">
        <f t="shared" si="3062"/>
        <v>366131</v>
      </c>
      <c r="BU415" s="20">
        <v>39634</v>
      </c>
      <c r="BV415" s="20">
        <v>2956</v>
      </c>
      <c r="BW415" s="20">
        <v>9308</v>
      </c>
      <c r="BX415" s="20">
        <v>3303</v>
      </c>
      <c r="BY415" s="21">
        <f t="shared" si="3063"/>
        <v>12611</v>
      </c>
      <c r="BZ415" s="20">
        <v>2177</v>
      </c>
      <c r="CA415" s="20">
        <v>646</v>
      </c>
      <c r="CB415" s="21">
        <f t="shared" si="3064"/>
        <v>2823</v>
      </c>
      <c r="CC415" s="20">
        <v>29758</v>
      </c>
      <c r="CD415" s="20">
        <v>1730</v>
      </c>
      <c r="CE415" s="20">
        <v>5440</v>
      </c>
      <c r="CF415" s="20">
        <v>1809</v>
      </c>
      <c r="CG415" s="21">
        <f t="shared" si="3065"/>
        <v>7249</v>
      </c>
      <c r="CH415" s="20">
        <v>1179</v>
      </c>
      <c r="CI415" s="20">
        <v>458</v>
      </c>
      <c r="CJ415" s="21">
        <f t="shared" si="3066"/>
        <v>1637</v>
      </c>
      <c r="CK415" s="20">
        <v>215729</v>
      </c>
      <c r="CL415" s="20">
        <v>17185</v>
      </c>
      <c r="CM415" s="20">
        <v>66945</v>
      </c>
      <c r="CN415" s="20">
        <v>5178</v>
      </c>
      <c r="CO415" s="21">
        <f t="shared" si="5364"/>
        <v>72123</v>
      </c>
      <c r="CP415" s="20">
        <v>14877</v>
      </c>
      <c r="CQ415" s="20">
        <v>857</v>
      </c>
      <c r="CR415" s="21">
        <f t="shared" si="5365"/>
        <v>15734</v>
      </c>
    </row>
    <row r="416" spans="1:96" x14ac:dyDescent="0.35">
      <c r="A416" s="14">
        <f t="shared" si="2823"/>
        <v>44322</v>
      </c>
      <c r="B416" s="9">
        <f t="shared" ref="B416" si="5465">BQ416</f>
        <v>1721714</v>
      </c>
      <c r="C416">
        <f t="shared" ref="C416" si="5466">BT416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5467">-(J416-J415)+L416</f>
        <v>13</v>
      </c>
      <c r="N416" s="7">
        <f t="shared" ref="N416" si="5468">B416-C416</f>
        <v>1354993</v>
      </c>
      <c r="O416" s="4">
        <f t="shared" ref="O416" si="5469">C416/B416</f>
        <v>0.21299762910680867</v>
      </c>
      <c r="R416">
        <f t="shared" ref="R416" si="5470">C416-C415</f>
        <v>590</v>
      </c>
      <c r="S416">
        <f t="shared" ref="S416" si="5471">N416-N415</f>
        <v>3210</v>
      </c>
      <c r="T416" s="8">
        <f t="shared" ref="T416" si="5472">R416/V416</f>
        <v>0.15526315789473685</v>
      </c>
      <c r="U416" s="8">
        <f t="shared" ref="U416" si="5473">SUM(R410:R416)/SUM(V410:V416)</f>
        <v>0.16161193613609426</v>
      </c>
      <c r="V416">
        <f t="shared" ref="V416" si="5474">B416-B415</f>
        <v>3800</v>
      </c>
      <c r="W416">
        <f t="shared" ref="W416" si="5475">C416-D416-E416</f>
        <v>10518</v>
      </c>
      <c r="X416" s="3">
        <f t="shared" ref="X416" si="5476">F416/W416</f>
        <v>1.787412055523864E-2</v>
      </c>
      <c r="Y416">
        <f t="shared" ref="Y416" si="5477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5478">Z416-AC416-AF416</f>
        <v>45</v>
      </c>
      <c r="AJ416">
        <f t="shared" ref="AJ416" si="5479">AA416-AD416-AG416</f>
        <v>24</v>
      </c>
      <c r="AK416">
        <f t="shared" ref="AK416" si="5480">AB416-AE416-AH416</f>
        <v>287</v>
      </c>
      <c r="AL416">
        <v>2</v>
      </c>
      <c r="AM416">
        <v>2</v>
      </c>
      <c r="AN416">
        <v>8</v>
      </c>
      <c r="AS416">
        <f t="shared" ref="AS416" si="5481">BM416-BM415</f>
        <v>19712</v>
      </c>
      <c r="AT416">
        <f t="shared" ref="AT416" si="5482">BN416-BN415</f>
        <v>642</v>
      </c>
      <c r="AU416">
        <f t="shared" ref="AU416" si="5483">AT416/AS416</f>
        <v>3.2568993506493504E-2</v>
      </c>
      <c r="AV416">
        <f t="shared" ref="AV416" si="5484">BU416-BU415</f>
        <v>123</v>
      </c>
      <c r="AW416">
        <f t="shared" ref="AW416" si="5485">BV416-BV415</f>
        <v>3</v>
      </c>
      <c r="AX416">
        <f t="shared" ref="AX416" si="5486">CK416-CK415</f>
        <v>896</v>
      </c>
      <c r="AY416">
        <f t="shared" ref="AY416" si="5487">CL416-CL415</f>
        <v>29</v>
      </c>
      <c r="AZ416">
        <f t="shared" ref="AZ416" si="5488">CC416-CC415</f>
        <v>78</v>
      </c>
      <c r="BA416">
        <f t="shared" ref="BA416" si="5489">CD416-CD415</f>
        <v>2</v>
      </c>
      <c r="BB416">
        <f t="shared" ref="BB416" si="5490">AW416/AV416</f>
        <v>2.4390243902439025E-2</v>
      </c>
      <c r="BC416">
        <f t="shared" ref="BC416" si="5491">AY416/AX416</f>
        <v>3.2366071428571432E-2</v>
      </c>
      <c r="BD416">
        <f t="shared" ref="BD416" si="5492">AZ416/AY416</f>
        <v>2.6896551724137931</v>
      </c>
      <c r="BE416">
        <f t="shared" ref="BE416" si="5493">SUM(AT410:AT416)/SUM(AS410:AS416)</f>
        <v>3.7901524381184444E-2</v>
      </c>
      <c r="BF416">
        <f t="shared" ref="BF416" si="5494">SUM(AT403:AT416)/SUM(AS403:AS416)</f>
        <v>3.7558596703462878E-2</v>
      </c>
      <c r="BG416">
        <f t="shared" ref="BG416" si="5495">SUM(AW410:AW416)/SUM(AV410:AV416)</f>
        <v>3.1007751937984496E-2</v>
      </c>
      <c r="BH416">
        <f t="shared" ref="BH416" si="5496">SUM(AY410:AY416)/SUM(AX410:AX416)</f>
        <v>2.3772769373263353E-2</v>
      </c>
      <c r="BI416">
        <f t="shared" ref="BI416" si="5497">SUM(BA410:BA416)/SUM(AZ410:AZ416)</f>
        <v>4.3010752688172046E-2</v>
      </c>
      <c r="BM416" s="20">
        <v>4860472</v>
      </c>
      <c r="BN416" s="20">
        <v>396552</v>
      </c>
      <c r="BO416" s="20">
        <v>1435854</v>
      </c>
      <c r="BP416" s="20">
        <v>285860</v>
      </c>
      <c r="BQ416" s="21">
        <f t="shared" si="3061"/>
        <v>1721714</v>
      </c>
      <c r="BR416" s="20">
        <v>302608</v>
      </c>
      <c r="BS416" s="20">
        <v>64113</v>
      </c>
      <c r="BT416" s="21">
        <f t="shared" si="3062"/>
        <v>366721</v>
      </c>
      <c r="BU416" s="20">
        <v>39757</v>
      </c>
      <c r="BV416" s="20">
        <v>2959</v>
      </c>
      <c r="BW416" s="20">
        <v>9327</v>
      </c>
      <c r="BX416" s="20">
        <v>3305</v>
      </c>
      <c r="BY416" s="21">
        <f t="shared" si="3063"/>
        <v>12632</v>
      </c>
      <c r="BZ416" s="20">
        <v>2180</v>
      </c>
      <c r="CA416" s="20">
        <v>647</v>
      </c>
      <c r="CB416" s="21">
        <f t="shared" si="3064"/>
        <v>2827</v>
      </c>
      <c r="CC416" s="20">
        <v>29836</v>
      </c>
      <c r="CD416" s="20">
        <v>1732</v>
      </c>
      <c r="CE416" s="20">
        <v>5453</v>
      </c>
      <c r="CF416" s="20">
        <v>1812</v>
      </c>
      <c r="CG416" s="21">
        <f t="shared" si="3065"/>
        <v>7265</v>
      </c>
      <c r="CH416" s="20">
        <v>1181</v>
      </c>
      <c r="CI416" s="20">
        <v>458</v>
      </c>
      <c r="CJ416" s="21">
        <f t="shared" si="3066"/>
        <v>1639</v>
      </c>
      <c r="CK416" s="20">
        <v>216625</v>
      </c>
      <c r="CL416" s="20">
        <v>17214</v>
      </c>
      <c r="CM416" s="20">
        <v>67113</v>
      </c>
      <c r="CN416" s="20">
        <v>5135</v>
      </c>
      <c r="CO416" s="21">
        <f t="shared" si="5364"/>
        <v>72248</v>
      </c>
      <c r="CP416" s="20">
        <v>14894</v>
      </c>
      <c r="CQ416" s="20">
        <v>857</v>
      </c>
      <c r="CR416" s="21">
        <f t="shared" si="5365"/>
        <v>15751</v>
      </c>
    </row>
    <row r="417" spans="1:96" x14ac:dyDescent="0.35">
      <c r="A417" s="14">
        <f t="shared" si="2823"/>
        <v>44323</v>
      </c>
      <c r="B417" s="9">
        <f t="shared" ref="B417" si="5498">BQ417</f>
        <v>1724185</v>
      </c>
      <c r="C417">
        <f t="shared" ref="C417" si="5499">BT417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5500">-(J417-J416)+L417</f>
        <v>5</v>
      </c>
      <c r="N417" s="7">
        <f t="shared" ref="N417" si="5501">B417-C417</f>
        <v>1357016</v>
      </c>
      <c r="O417" s="4">
        <f t="shared" ref="O417" si="5502">C417/B417</f>
        <v>0.21295220640476514</v>
      </c>
      <c r="R417">
        <f t="shared" ref="R417" si="5503">C417-C416</f>
        <v>448</v>
      </c>
      <c r="S417">
        <f t="shared" ref="S417" si="5504">N417-N416</f>
        <v>2023</v>
      </c>
      <c r="T417" s="8">
        <f t="shared" ref="T417" si="5505">R417/V417</f>
        <v>0.18130311614730879</v>
      </c>
      <c r="U417" s="8">
        <f t="shared" ref="U417" si="5506">SUM(R411:R417)/SUM(V411:V417)</f>
        <v>0.17039989006458706</v>
      </c>
      <c r="V417">
        <f t="shared" ref="V417" si="5507">B417-B416</f>
        <v>2471</v>
      </c>
      <c r="W417">
        <f t="shared" ref="W417" si="5508">C417-D417-E417</f>
        <v>10407</v>
      </c>
      <c r="X417" s="3">
        <f t="shared" ref="X417" si="5509">F417/W417</f>
        <v>1.8160853271836263E-2</v>
      </c>
      <c r="Y417">
        <f t="shared" ref="Y417" si="5510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5511">Z417-AC417-AF417</f>
        <v>49</v>
      </c>
      <c r="AJ417">
        <f t="shared" ref="AJ417" si="5512">AA417-AD417-AG417</f>
        <v>27</v>
      </c>
      <c r="AK417">
        <f t="shared" ref="AK417" si="5513">AB417-AE417-AH417</f>
        <v>295</v>
      </c>
      <c r="AL417">
        <v>2</v>
      </c>
      <c r="AM417">
        <v>2</v>
      </c>
      <c r="AN417">
        <v>9</v>
      </c>
      <c r="AS417">
        <f t="shared" ref="AS417" si="5514">BM417-BM416</f>
        <v>12312</v>
      </c>
      <c r="AT417">
        <f t="shared" ref="AT417" si="5515">BN417-BN416</f>
        <v>479</v>
      </c>
      <c r="AU417">
        <f t="shared" ref="AU417" si="5516">AT417/AS417</f>
        <v>3.8905133203378815E-2</v>
      </c>
      <c r="AV417">
        <f t="shared" ref="AV417" si="5517">BU417-BU416</f>
        <v>113</v>
      </c>
      <c r="AW417">
        <f t="shared" ref="AW417" si="5518">BV417-BV416</f>
        <v>5</v>
      </c>
      <c r="AX417">
        <f t="shared" ref="AX417" si="5519">CK417-CK416</f>
        <v>520</v>
      </c>
      <c r="AY417">
        <f t="shared" ref="AY417" si="5520">CL417-CL416</f>
        <v>9</v>
      </c>
      <c r="AZ417">
        <f t="shared" ref="AZ417" si="5521">CC417-CC416</f>
        <v>38</v>
      </c>
      <c r="BA417">
        <f t="shared" ref="BA417" si="5522">CD417-CD416</f>
        <v>3</v>
      </c>
      <c r="BB417">
        <f t="shared" ref="BB417" si="5523">AW417/AV417</f>
        <v>4.4247787610619468E-2</v>
      </c>
      <c r="BC417">
        <f t="shared" ref="BC417" si="5524">AY417/AX417</f>
        <v>1.7307692307692309E-2</v>
      </c>
      <c r="BD417">
        <f t="shared" ref="BD417" si="5525">AZ417/AY417</f>
        <v>4.2222222222222223</v>
      </c>
      <c r="BE417">
        <f t="shared" ref="BE417" si="5526">SUM(AT411:AT417)/SUM(AS411:AS417)</f>
        <v>3.8402913032432894E-2</v>
      </c>
      <c r="BF417">
        <f t="shared" ref="BF417" si="5527">SUM(AT404:AT417)/SUM(AS404:AS417)</f>
        <v>3.7766246809222914E-2</v>
      </c>
      <c r="BG417">
        <f t="shared" ref="BG417" si="5528">SUM(AW411:AW417)/SUM(AV411:AV417)</f>
        <v>3.7610619469026552E-2</v>
      </c>
      <c r="BH417">
        <f t="shared" ref="BH417" si="5529">SUM(AY411:AY417)/SUM(AX411:AX417)</f>
        <v>2.3672055427251731E-2</v>
      </c>
      <c r="BI417">
        <f t="shared" ref="BI417" si="5530">SUM(BA411:BA417)/SUM(AZ411:AZ417)</f>
        <v>4.5138888888888888E-2</v>
      </c>
      <c r="BM417" s="20">
        <v>4872784</v>
      </c>
      <c r="BN417" s="20">
        <v>397031</v>
      </c>
      <c r="BO417" s="20">
        <v>1437726</v>
      </c>
      <c r="BP417" s="20">
        <v>286459</v>
      </c>
      <c r="BQ417" s="21">
        <f t="shared" si="3061"/>
        <v>1724185</v>
      </c>
      <c r="BR417" s="20">
        <v>302961</v>
      </c>
      <c r="BS417" s="20">
        <v>64208</v>
      </c>
      <c r="BT417" s="21">
        <f t="shared" si="3062"/>
        <v>367169</v>
      </c>
      <c r="BU417" s="20">
        <v>39870</v>
      </c>
      <c r="BV417" s="20">
        <v>2964</v>
      </c>
      <c r="BW417" s="20">
        <v>9341</v>
      </c>
      <c r="BX417" s="20">
        <v>3303</v>
      </c>
      <c r="BY417" s="21">
        <f t="shared" si="3063"/>
        <v>12644</v>
      </c>
      <c r="BZ417" s="20">
        <v>2183</v>
      </c>
      <c r="CA417" s="20">
        <v>647</v>
      </c>
      <c r="CB417" s="21">
        <f t="shared" si="3064"/>
        <v>2830</v>
      </c>
      <c r="CC417" s="20">
        <v>29874</v>
      </c>
      <c r="CD417" s="20">
        <v>1735</v>
      </c>
      <c r="CE417" s="20">
        <v>5457</v>
      </c>
      <c r="CF417" s="20">
        <v>1820</v>
      </c>
      <c r="CG417" s="21">
        <f t="shared" si="3065"/>
        <v>7277</v>
      </c>
      <c r="CH417" s="20">
        <v>1185</v>
      </c>
      <c r="CI417" s="20">
        <v>458</v>
      </c>
      <c r="CJ417" s="21">
        <f t="shared" si="3066"/>
        <v>1643</v>
      </c>
      <c r="CK417" s="20">
        <v>217145</v>
      </c>
      <c r="CL417" s="20">
        <v>17223</v>
      </c>
      <c r="CM417" s="20">
        <v>67185</v>
      </c>
      <c r="CN417" s="20">
        <v>5174</v>
      </c>
      <c r="CO417" s="21">
        <f t="shared" si="5364"/>
        <v>72359</v>
      </c>
      <c r="CP417" s="20">
        <v>14902</v>
      </c>
      <c r="CQ417" s="20">
        <v>858</v>
      </c>
      <c r="CR417" s="21">
        <f t="shared" si="5365"/>
        <v>15760</v>
      </c>
    </row>
    <row r="418" spans="1:96" x14ac:dyDescent="0.35">
      <c r="A418" s="14">
        <f t="shared" si="2823"/>
        <v>44324</v>
      </c>
      <c r="B418" s="9">
        <f t="shared" ref="B418" si="5531">BQ418</f>
        <v>1726625</v>
      </c>
      <c r="C418">
        <f t="shared" ref="C418" si="5532">BT418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5533">-(J418-J417)+L418</f>
        <v>9</v>
      </c>
      <c r="N418" s="7">
        <f t="shared" ref="N418" si="5534">B418-C418</f>
        <v>1359085</v>
      </c>
      <c r="O418" s="4">
        <f t="shared" ref="O418" si="5535">C418/B418</f>
        <v>0.21286614059219575</v>
      </c>
      <c r="R418">
        <f t="shared" ref="R418" si="5536">C418-C417</f>
        <v>371</v>
      </c>
      <c r="S418">
        <f t="shared" ref="S418" si="5537">N418-N417</f>
        <v>2069</v>
      </c>
      <c r="T418" s="8">
        <f t="shared" ref="T418" si="5538">R418/V418</f>
        <v>0.15204918032786885</v>
      </c>
      <c r="U418" s="8">
        <f t="shared" ref="U418" si="5539">SUM(R412:R418)/SUM(V412:V418)</f>
        <v>0.16419044986524775</v>
      </c>
      <c r="V418">
        <f t="shared" ref="V418" si="5540">B418-B417</f>
        <v>2440</v>
      </c>
      <c r="W418">
        <f t="shared" ref="W418" si="5541">C418-D418-E418</f>
        <v>10216</v>
      </c>
      <c r="X418" s="3">
        <f t="shared" ref="X418" si="5542">F418/W418</f>
        <v>1.7227877838684416E-2</v>
      </c>
      <c r="Y418">
        <f t="shared" ref="Y418" si="554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5544">Z418-AC418-AF418</f>
        <v>51</v>
      </c>
      <c r="AJ418">
        <f t="shared" ref="AJ418" si="5545">AA418-AD418-AG418</f>
        <v>27</v>
      </c>
      <c r="AK418">
        <f t="shared" ref="AK418" si="5546">AB418-AE418-AH418</f>
        <v>284</v>
      </c>
      <c r="AL418">
        <v>2</v>
      </c>
      <c r="AM418">
        <v>2</v>
      </c>
      <c r="AN418">
        <v>10</v>
      </c>
      <c r="AS418">
        <f t="shared" ref="AS418" si="5547">BM418-BM417</f>
        <v>13637</v>
      </c>
      <c r="AT418">
        <f t="shared" ref="AT418" si="5548">BN418-BN417</f>
        <v>412</v>
      </c>
      <c r="AU418">
        <f t="shared" ref="AU418" si="5549">AT418/AS418</f>
        <v>3.0211923443572632E-2</v>
      </c>
      <c r="AV418">
        <f t="shared" ref="AV418" si="5550">BU418-BU417</f>
        <v>91</v>
      </c>
      <c r="AW418">
        <f t="shared" ref="AW418" si="5551">BV418-BV417</f>
        <v>2</v>
      </c>
      <c r="AX418">
        <f t="shared" ref="AX418" si="5552">CK418-CK417</f>
        <v>553</v>
      </c>
      <c r="AY418">
        <f t="shared" ref="AY418" si="5553">CL418-CL417</f>
        <v>11</v>
      </c>
      <c r="AZ418">
        <f t="shared" ref="AZ418" si="5554">CC418-CC417</f>
        <v>56</v>
      </c>
      <c r="BA418">
        <f t="shared" ref="BA418" si="5555">CD418-CD417</f>
        <v>1</v>
      </c>
      <c r="BB418">
        <f t="shared" ref="BB418" si="5556">AW418/AV418</f>
        <v>2.197802197802198E-2</v>
      </c>
      <c r="BC418">
        <f t="shared" ref="BC418" si="5557">AY418/AX418</f>
        <v>1.9891500904159132E-2</v>
      </c>
      <c r="BD418">
        <f t="shared" ref="BD418" si="5558">AZ418/AY418</f>
        <v>5.0909090909090908</v>
      </c>
      <c r="BE418">
        <f t="shared" ref="BE418" si="5559">SUM(AT412:AT418)/SUM(AS412:AS418)</f>
        <v>3.7523425317940576E-2</v>
      </c>
      <c r="BF418">
        <f t="shared" ref="BF418" si="5560">SUM(AT405:AT418)/SUM(AS405:AS418)</f>
        <v>3.6937853341913879E-2</v>
      </c>
      <c r="BG418">
        <f t="shared" ref="BG418" si="5561">SUM(AW412:AW418)/SUM(AV412:AV418)</f>
        <v>2.7600849256900213E-2</v>
      </c>
      <c r="BH418">
        <f t="shared" ref="BH418" si="5562">SUM(AY412:AY418)/SUM(AX412:AX418)</f>
        <v>2.1371326803205699E-2</v>
      </c>
      <c r="BI418">
        <f t="shared" ref="BI418" si="5563">SUM(BA412:BA418)/SUM(AZ412:AZ418)</f>
        <v>4.4520547945205477E-2</v>
      </c>
      <c r="BM418" s="20">
        <v>4886421</v>
      </c>
      <c r="BN418" s="20">
        <v>397443</v>
      </c>
      <c r="BO418" s="20">
        <v>1439686</v>
      </c>
      <c r="BP418" s="20">
        <v>286939</v>
      </c>
      <c r="BQ418" s="21">
        <f t="shared" si="3061"/>
        <v>1726625</v>
      </c>
      <c r="BR418" s="20">
        <v>303258</v>
      </c>
      <c r="BS418" s="20">
        <v>64282</v>
      </c>
      <c r="BT418" s="21">
        <f t="shared" si="3062"/>
        <v>367540</v>
      </c>
      <c r="BU418" s="20">
        <v>39961</v>
      </c>
      <c r="BV418" s="20">
        <v>2966</v>
      </c>
      <c r="BW418" s="20">
        <v>9357</v>
      </c>
      <c r="BX418" s="20">
        <v>3302</v>
      </c>
      <c r="BY418" s="21">
        <f t="shared" si="3063"/>
        <v>12659</v>
      </c>
      <c r="BZ418" s="20">
        <v>2185</v>
      </c>
      <c r="CA418" s="20">
        <v>647</v>
      </c>
      <c r="CB418" s="21">
        <f t="shared" si="3064"/>
        <v>2832</v>
      </c>
      <c r="CC418" s="20">
        <v>29930</v>
      </c>
      <c r="CD418" s="20">
        <v>1736</v>
      </c>
      <c r="CE418" s="20">
        <v>5468</v>
      </c>
      <c r="CF418" s="20">
        <v>1813</v>
      </c>
      <c r="CG418" s="21">
        <f t="shared" si="3065"/>
        <v>7281</v>
      </c>
      <c r="CH418" s="20">
        <v>1187</v>
      </c>
      <c r="CI418" s="20">
        <v>458</v>
      </c>
      <c r="CJ418" s="21">
        <f t="shared" si="3066"/>
        <v>1645</v>
      </c>
      <c r="CK418" s="20">
        <v>217698</v>
      </c>
      <c r="CL418" s="20">
        <v>17234</v>
      </c>
      <c r="CM418" s="20">
        <v>67274</v>
      </c>
      <c r="CN418" s="20">
        <v>5194</v>
      </c>
      <c r="CO418" s="21">
        <f t="shared" si="5364"/>
        <v>72468</v>
      </c>
      <c r="CP418" s="20">
        <v>14912</v>
      </c>
      <c r="CQ418" s="20">
        <v>859</v>
      </c>
      <c r="CR418" s="21">
        <f t="shared" si="5365"/>
        <v>15771</v>
      </c>
    </row>
    <row r="419" spans="1:96" x14ac:dyDescent="0.35">
      <c r="A419" s="14">
        <f t="shared" si="2823"/>
        <v>44325</v>
      </c>
      <c r="B419" s="9">
        <f t="shared" ref="B419" si="5564">BQ419</f>
        <v>1727827</v>
      </c>
      <c r="C419">
        <f t="shared" ref="C419" si="5565">BT419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5566">-(J419-J418)+L419</f>
        <v>8</v>
      </c>
      <c r="N419" s="7">
        <f t="shared" ref="N419" si="5567">B419-C419</f>
        <v>1360132</v>
      </c>
      <c r="O419" s="4">
        <f t="shared" ref="O419" si="5568">C419/B419</f>
        <v>0.21280776374023558</v>
      </c>
      <c r="R419">
        <f t="shared" ref="R419" si="5569">C419-C418</f>
        <v>155</v>
      </c>
      <c r="S419">
        <f t="shared" ref="S419" si="5570">N419-N418</f>
        <v>1047</v>
      </c>
      <c r="T419" s="8">
        <f t="shared" ref="T419" si="5571">R419/V419</f>
        <v>0.12895174708818635</v>
      </c>
      <c r="U419" s="8">
        <f t="shared" ref="U419" si="5572">SUM(R413:R419)/SUM(V413:V419)</f>
        <v>0.15738758029978586</v>
      </c>
      <c r="V419">
        <f t="shared" ref="V419" si="5573">B419-B418</f>
        <v>1202</v>
      </c>
      <c r="W419">
        <f t="shared" ref="W419" si="5574">C419-D419-E419</f>
        <v>10119</v>
      </c>
      <c r="X419" s="3">
        <f t="shared" ref="X419" si="5575">F419/W419</f>
        <v>1.6800079059195571E-2</v>
      </c>
      <c r="Y419">
        <f t="shared" ref="Y419" si="5576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5577">Z419-AC419-AF419</f>
        <v>51</v>
      </c>
      <c r="AJ419">
        <f t="shared" ref="AJ419" si="5578">AA419-AD419-AG419</f>
        <v>28</v>
      </c>
      <c r="AK419">
        <f t="shared" ref="AK419" si="5579">AB419-AE419-AH419</f>
        <v>289</v>
      </c>
      <c r="AL419">
        <v>2</v>
      </c>
      <c r="AM419">
        <v>2</v>
      </c>
      <c r="AN419">
        <v>10</v>
      </c>
      <c r="AS419">
        <f t="shared" ref="AS419" si="5580">BM419-BM418</f>
        <v>4554</v>
      </c>
      <c r="AT419">
        <f t="shared" ref="AT419" si="5581">BN419-BN418</f>
        <v>141</v>
      </c>
      <c r="AU419">
        <f t="shared" ref="AU419" si="5582">AT419/AS419</f>
        <v>3.0961791831357048E-2</v>
      </c>
      <c r="AV419">
        <f t="shared" ref="AV419" si="5583">BU419-BU418</f>
        <v>18</v>
      </c>
      <c r="AW419">
        <f t="shared" ref="AW419" si="5584">BV419-BV418</f>
        <v>0</v>
      </c>
      <c r="AX419">
        <f t="shared" ref="AX419" si="5585">CK419-CK418</f>
        <v>755</v>
      </c>
      <c r="AY419">
        <f t="shared" ref="AY419" si="5586">CL419-CL418</f>
        <v>6</v>
      </c>
      <c r="AZ419">
        <f t="shared" ref="AZ419" si="5587">CC419-CC418</f>
        <v>22</v>
      </c>
      <c r="BA419">
        <f t="shared" ref="BA419" si="5588">CD419-CD418</f>
        <v>3</v>
      </c>
      <c r="BB419">
        <f t="shared" ref="BB419" si="5589">AW419/AV419</f>
        <v>0</v>
      </c>
      <c r="BC419">
        <f t="shared" ref="BC419" si="5590">AY419/AX419</f>
        <v>7.9470198675496689E-3</v>
      </c>
      <c r="BD419">
        <f t="shared" ref="BD419" si="5591">AZ419/AY419</f>
        <v>3.6666666666666665</v>
      </c>
      <c r="BE419">
        <f t="shared" ref="BE419" si="5592">SUM(AT413:AT419)/SUM(AS413:AS419)</f>
        <v>3.4875424111368368E-2</v>
      </c>
      <c r="BF419">
        <f t="shared" ref="BF419" si="5593">SUM(AT406:AT419)/SUM(AS406:AS419)</f>
        <v>3.6432922627415307E-2</v>
      </c>
      <c r="BG419">
        <f t="shared" ref="BG419" si="5594">SUM(AW413:AW419)/SUM(AV413:AV419)</f>
        <v>2.7837259100642397E-2</v>
      </c>
      <c r="BH419">
        <f t="shared" ref="BH419" si="5595">SUM(AY413:AY419)/SUM(AX413:AX419)</f>
        <v>1.8913676042677012E-2</v>
      </c>
      <c r="BI419">
        <f t="shared" ref="BI419" si="5596">SUM(BA413:BA419)/SUM(AZ413:AZ419)</f>
        <v>4.3478260869565216E-2</v>
      </c>
      <c r="BM419" s="20">
        <v>4890975</v>
      </c>
      <c r="BN419" s="20">
        <v>397584</v>
      </c>
      <c r="BO419" s="20">
        <v>1440760</v>
      </c>
      <c r="BP419" s="20">
        <v>287067</v>
      </c>
      <c r="BQ419" s="21">
        <f t="shared" si="3061"/>
        <v>1727827</v>
      </c>
      <c r="BR419" s="20">
        <v>303384</v>
      </c>
      <c r="BS419" s="20">
        <v>64311</v>
      </c>
      <c r="BT419" s="21">
        <f t="shared" si="3062"/>
        <v>367695</v>
      </c>
      <c r="BU419" s="20">
        <v>39979</v>
      </c>
      <c r="BV419" s="20">
        <v>2966</v>
      </c>
      <c r="BW419" s="20">
        <v>9358</v>
      </c>
      <c r="BX419" s="20">
        <v>3302</v>
      </c>
      <c r="BY419" s="21">
        <f t="shared" si="3063"/>
        <v>12660</v>
      </c>
      <c r="BZ419" s="20">
        <v>2186</v>
      </c>
      <c r="CA419" s="20">
        <v>647</v>
      </c>
      <c r="CB419" s="21">
        <f t="shared" si="3064"/>
        <v>2833</v>
      </c>
      <c r="CC419" s="20">
        <v>29952</v>
      </c>
      <c r="CD419" s="20">
        <v>1739</v>
      </c>
      <c r="CE419" s="20">
        <v>5472</v>
      </c>
      <c r="CF419" s="20">
        <v>1814</v>
      </c>
      <c r="CG419" s="21">
        <f t="shared" si="3065"/>
        <v>7286</v>
      </c>
      <c r="CH419" s="20">
        <v>1187</v>
      </c>
      <c r="CI419" s="20">
        <v>459</v>
      </c>
      <c r="CJ419" s="21">
        <f t="shared" si="3066"/>
        <v>1646</v>
      </c>
      <c r="CK419" s="20">
        <v>218453</v>
      </c>
      <c r="CL419" s="20">
        <v>17240</v>
      </c>
      <c r="CM419" s="20">
        <v>67313</v>
      </c>
      <c r="CN419" s="20">
        <v>5195</v>
      </c>
      <c r="CO419" s="21">
        <f t="shared" si="5364"/>
        <v>72508</v>
      </c>
      <c r="CP419" s="20">
        <v>14914</v>
      </c>
      <c r="CQ419" s="20">
        <v>859</v>
      </c>
      <c r="CR419" s="21">
        <f t="shared" si="5365"/>
        <v>15773</v>
      </c>
    </row>
    <row r="420" spans="1:96" x14ac:dyDescent="0.35">
      <c r="A420" s="14">
        <f t="shared" si="2823"/>
        <v>44326</v>
      </c>
      <c r="B420" s="9">
        <f t="shared" ref="B420" si="5597">BQ420</f>
        <v>1728551</v>
      </c>
      <c r="C420">
        <f t="shared" ref="C420" si="5598">BT420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5599">-(J420-J419)+L420</f>
        <v>6</v>
      </c>
      <c r="N420" s="7">
        <f t="shared" ref="N420" si="5600">B420-C420</f>
        <v>1360785</v>
      </c>
      <c r="O420" s="4">
        <f t="shared" ref="O420" si="5601">C420/B420</f>
        <v>0.21275970451551618</v>
      </c>
      <c r="R420">
        <f t="shared" ref="R420" si="5602">C420-C419</f>
        <v>71</v>
      </c>
      <c r="S420">
        <f t="shared" ref="S420" si="5603">N420-N419</f>
        <v>653</v>
      </c>
      <c r="T420" s="8">
        <f t="shared" ref="T420" si="5604">R420/V420</f>
        <v>9.8066298342541436E-2</v>
      </c>
      <c r="U420" s="8">
        <f t="shared" ref="U420" si="5605">SUM(R414:R420)/SUM(V414:V420)</f>
        <v>0.15591397849462366</v>
      </c>
      <c r="V420">
        <f t="shared" ref="V420" si="5606">B420-B419</f>
        <v>724</v>
      </c>
      <c r="W420">
        <f t="shared" ref="W420:W421" si="5607">C420-D420-E420</f>
        <v>9994</v>
      </c>
      <c r="X420" s="3">
        <f t="shared" ref="X420:X421" si="5608">F420/W420</f>
        <v>1.6910146087652591E-2</v>
      </c>
      <c r="Y420">
        <f t="shared" ref="Y420" si="5609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5610">Z420-AC420-AF420</f>
        <v>51</v>
      </c>
      <c r="AJ420">
        <f t="shared" ref="AJ420" si="5611">AA420-AD420-AG420</f>
        <v>26</v>
      </c>
      <c r="AK420">
        <f t="shared" ref="AK420" si="5612">AB420-AE420-AH420</f>
        <v>280</v>
      </c>
      <c r="AL420">
        <v>2</v>
      </c>
      <c r="AM420">
        <v>2</v>
      </c>
      <c r="AN420">
        <v>10</v>
      </c>
      <c r="AS420">
        <f t="shared" ref="AS420" si="5613">BM420-BM419</f>
        <v>2334</v>
      </c>
      <c r="AT420">
        <f t="shared" ref="AT420" si="5614">BN420-BN419</f>
        <v>128</v>
      </c>
      <c r="AU420">
        <f t="shared" ref="AU420" si="5615">AT420/AS420</f>
        <v>5.4841473864610114E-2</v>
      </c>
      <c r="AV420">
        <f t="shared" ref="AV420" si="5616">BU420-BU419</f>
        <v>7</v>
      </c>
      <c r="AW420">
        <f t="shared" ref="AW420" si="5617">BV420-BV419</f>
        <v>2</v>
      </c>
      <c r="AX420">
        <f t="shared" ref="AX420" si="5618">CK420-CK419</f>
        <v>-240</v>
      </c>
      <c r="AY420">
        <f t="shared" ref="AY420" si="5619">CL420-CL419</f>
        <v>0</v>
      </c>
      <c r="AZ420">
        <f t="shared" ref="AZ420" si="5620">CC420-CC419</f>
        <v>6</v>
      </c>
      <c r="BA420">
        <f t="shared" ref="BA420" si="5621">CD420-CD419</f>
        <v>0</v>
      </c>
      <c r="BB420">
        <f t="shared" ref="BB420" si="5622">AW420/AV420</f>
        <v>0.2857142857142857</v>
      </c>
      <c r="BC420">
        <f t="shared" ref="BC420" si="5623">AY420/AX420</f>
        <v>0</v>
      </c>
      <c r="BD420" t="e">
        <f t="shared" ref="BD420" si="5624">AZ420/AY420</f>
        <v>#DIV/0!</v>
      </c>
      <c r="BE420">
        <f t="shared" ref="BE420" si="5625">SUM(AT414:AT420)/SUM(AS414:AS420)</f>
        <v>3.4935070613440602E-2</v>
      </c>
      <c r="BF420">
        <f t="shared" ref="BF420" si="5626">SUM(AT407:AT420)/SUM(AS407:AS420)</f>
        <v>3.653489660644782E-2</v>
      </c>
      <c r="BG420">
        <f t="shared" ref="BG420" si="5627">SUM(AW414:AW420)/SUM(AV414:AV420)</f>
        <v>3.1779661016949151E-2</v>
      </c>
      <c r="BH420">
        <f t="shared" ref="BH420" si="5628">SUM(AY414:AY420)/SUM(AX414:AX420)</f>
        <v>1.6949152542372881E-2</v>
      </c>
      <c r="BI420">
        <f t="shared" ref="BI420" si="5629">SUM(BA414:BA420)/SUM(AZ414:AZ420)</f>
        <v>4.0404040404040407E-2</v>
      </c>
      <c r="BM420" s="20">
        <v>4893309</v>
      </c>
      <c r="BN420" s="20">
        <v>397712</v>
      </c>
      <c r="BO420" s="20">
        <v>1441420</v>
      </c>
      <c r="BP420" s="20">
        <v>287131</v>
      </c>
      <c r="BQ420" s="21">
        <f t="shared" si="3061"/>
        <v>1728551</v>
      </c>
      <c r="BR420" s="20">
        <v>303444</v>
      </c>
      <c r="BS420" s="20">
        <v>64322</v>
      </c>
      <c r="BT420" s="21">
        <f t="shared" si="3062"/>
        <v>367766</v>
      </c>
      <c r="BU420" s="20">
        <v>39986</v>
      </c>
      <c r="BV420" s="20">
        <v>2968</v>
      </c>
      <c r="BW420" s="20">
        <v>9364</v>
      </c>
      <c r="BX420" s="20">
        <v>3301</v>
      </c>
      <c r="BY420" s="21">
        <f t="shared" si="3063"/>
        <v>12665</v>
      </c>
      <c r="BZ420" s="20">
        <v>2187</v>
      </c>
      <c r="CA420" s="20">
        <v>647</v>
      </c>
      <c r="CB420" s="21">
        <f t="shared" si="3064"/>
        <v>2834</v>
      </c>
      <c r="CC420" s="20">
        <v>29958</v>
      </c>
      <c r="CD420" s="20">
        <v>1739</v>
      </c>
      <c r="CE420" s="20">
        <v>5474</v>
      </c>
      <c r="CF420" s="20">
        <v>1814</v>
      </c>
      <c r="CG420" s="21">
        <f t="shared" si="3065"/>
        <v>7288</v>
      </c>
      <c r="CH420" s="20">
        <v>1187</v>
      </c>
      <c r="CI420" s="20">
        <v>459</v>
      </c>
      <c r="CJ420" s="21">
        <f t="shared" si="3066"/>
        <v>1646</v>
      </c>
      <c r="CK420" s="20">
        <v>218213</v>
      </c>
      <c r="CL420" s="20">
        <v>17240</v>
      </c>
      <c r="CM420" s="20">
        <v>67337</v>
      </c>
      <c r="CN420" s="20">
        <v>5195</v>
      </c>
      <c r="CO420" s="21">
        <f t="shared" si="5364"/>
        <v>72532</v>
      </c>
      <c r="CP420" s="20">
        <v>14918</v>
      </c>
      <c r="CQ420" s="20">
        <v>859</v>
      </c>
      <c r="CR420" s="21">
        <f t="shared" si="5365"/>
        <v>15777</v>
      </c>
    </row>
    <row r="421" spans="1:96" x14ac:dyDescent="0.35">
      <c r="A421" s="14">
        <f t="shared" si="2823"/>
        <v>44327</v>
      </c>
      <c r="B421" s="9">
        <f t="shared" ref="B421" si="5630">BQ421</f>
        <v>1730804</v>
      </c>
      <c r="C421">
        <f t="shared" ref="C421" si="5631">BT421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5632">-(J421-J420)+L421</f>
        <v>3</v>
      </c>
      <c r="N421" s="7">
        <f t="shared" ref="N421" si="5633">B421-C421</f>
        <v>1362771</v>
      </c>
      <c r="O421" s="4">
        <f t="shared" ref="O421" si="5634">C421/B421</f>
        <v>0.21263701724747575</v>
      </c>
      <c r="R421">
        <f t="shared" ref="R421" si="5635">C421-C420</f>
        <v>267</v>
      </c>
      <c r="S421">
        <f t="shared" ref="S421" si="5636">N421-N420</f>
        <v>1986</v>
      </c>
      <c r="T421" s="8">
        <f t="shared" ref="T421" si="5637">R421/V421</f>
        <v>0.118508655126498</v>
      </c>
      <c r="U421" s="8">
        <f t="shared" ref="U421" si="5638">SUM(R415:R421)/SUM(V415:V421)</f>
        <v>0.14957108292396804</v>
      </c>
      <c r="V421">
        <f t="shared" ref="V421" si="5639">B421-B420</f>
        <v>2253</v>
      </c>
      <c r="W421">
        <f t="shared" ref="W421" si="5640">C421-D421-E421</f>
        <v>9474</v>
      </c>
      <c r="X421" s="3">
        <f t="shared" ref="X421" si="5641">F421/W421</f>
        <v>1.7204982056153683E-2</v>
      </c>
      <c r="Y421">
        <f t="shared" ref="Y421" si="5642">E421-E420</f>
        <v>0</v>
      </c>
      <c r="AL421">
        <v>2</v>
      </c>
      <c r="AM421">
        <v>2</v>
      </c>
      <c r="AN421">
        <v>12</v>
      </c>
      <c r="AS421">
        <f t="shared" ref="AS421" si="5643">BM421-BM420</f>
        <v>9634</v>
      </c>
      <c r="AT421">
        <f t="shared" ref="AT421" si="5644">BN421-BN420</f>
        <v>279</v>
      </c>
      <c r="AU421">
        <f t="shared" ref="AU421" si="5645">AT421/AS421</f>
        <v>2.8959933568611169E-2</v>
      </c>
      <c r="AV421">
        <f t="shared" ref="AV421" si="5646">BU421-BU420</f>
        <v>-29883</v>
      </c>
      <c r="AW421">
        <f t="shared" ref="AW421" si="5647">BV421-BV420</f>
        <v>5</v>
      </c>
      <c r="AX421">
        <f t="shared" ref="AX421" si="5648">CK421-CK420</f>
        <v>520</v>
      </c>
      <c r="AY421">
        <f t="shared" ref="AY421" si="5649">CL421-CL420</f>
        <v>7</v>
      </c>
      <c r="AZ421">
        <f t="shared" ref="AZ421" si="5650">CC421-CC420</f>
        <v>28</v>
      </c>
      <c r="BA421">
        <f t="shared" ref="BA421" si="5651">CD421-CD420</f>
        <v>-2</v>
      </c>
      <c r="BB421">
        <f t="shared" ref="BB421" si="5652">AW421/AV421</f>
        <v>-1.6731921159187499E-4</v>
      </c>
      <c r="BC421">
        <f t="shared" ref="BC421" si="5653">AY421/AX421</f>
        <v>1.3461538461538462E-2</v>
      </c>
      <c r="BD421">
        <f t="shared" ref="BD421" si="5654">AZ421/AY421</f>
        <v>4</v>
      </c>
      <c r="BE421">
        <f t="shared" ref="BE421" si="5655">SUM(AT415:AT421)/SUM(AS415:AS421)</f>
        <v>3.4965469077364787E-2</v>
      </c>
      <c r="BF421">
        <f t="shared" ref="BF421" si="5656">SUM(AT408:AT421)/SUM(AS408:AS421)</f>
        <v>3.6237367486792883E-2</v>
      </c>
      <c r="BG421">
        <f t="shared" ref="BG421" si="5657">SUM(AW415:AW421)/SUM(AV415:AV421)</f>
        <v>-5.4217071600420181E-4</v>
      </c>
      <c r="BH421">
        <f t="shared" ref="BH421" si="5658">SUM(AY415:AY421)/SUM(AX415:AX421)</f>
        <v>1.806451612903226E-2</v>
      </c>
      <c r="BI421">
        <f t="shared" ref="BI421" si="5659">SUM(BA415:BA421)/SUM(AZ415:AZ421)</f>
        <v>4.3650793650793648E-2</v>
      </c>
      <c r="BM421" s="20">
        <v>4902943</v>
      </c>
      <c r="BN421" s="20">
        <v>397991</v>
      </c>
      <c r="BO421" s="20">
        <v>1442874</v>
      </c>
      <c r="BP421" s="20">
        <v>287930</v>
      </c>
      <c r="BQ421" s="21">
        <f t="shared" si="3061"/>
        <v>1730804</v>
      </c>
      <c r="BR421" s="20">
        <v>303641</v>
      </c>
      <c r="BS421" s="20">
        <v>64392</v>
      </c>
      <c r="BT421" s="21">
        <f t="shared" si="3062"/>
        <v>368033</v>
      </c>
      <c r="BU421" s="20">
        <v>10103</v>
      </c>
      <c r="BV421" s="20">
        <v>2973</v>
      </c>
      <c r="BW421" s="20">
        <v>9369</v>
      </c>
      <c r="BX421" s="20">
        <v>3323</v>
      </c>
      <c r="BY421" s="21">
        <f t="shared" si="3063"/>
        <v>12692</v>
      </c>
      <c r="BZ421" s="20">
        <v>2190</v>
      </c>
      <c r="CA421" s="20">
        <v>647</v>
      </c>
      <c r="CB421" s="21">
        <f t="shared" si="3064"/>
        <v>2837</v>
      </c>
      <c r="CC421" s="20">
        <v>29986</v>
      </c>
      <c r="CD421" s="20">
        <v>1737</v>
      </c>
      <c r="CE421" s="20">
        <v>5477</v>
      </c>
      <c r="CF421" s="20">
        <v>1818</v>
      </c>
      <c r="CG421" s="21">
        <f t="shared" si="3065"/>
        <v>7295</v>
      </c>
      <c r="CH421" s="20">
        <v>1187</v>
      </c>
      <c r="CI421" s="20">
        <v>459</v>
      </c>
      <c r="CJ421" s="21">
        <f t="shared" si="3066"/>
        <v>1646</v>
      </c>
      <c r="CK421" s="20">
        <v>218733</v>
      </c>
      <c r="CL421" s="20">
        <v>17247</v>
      </c>
      <c r="CM421" s="20">
        <v>67330</v>
      </c>
      <c r="CN421" s="20">
        <v>5281</v>
      </c>
      <c r="CO421" s="21">
        <f t="shared" si="5364"/>
        <v>72611</v>
      </c>
      <c r="CP421" s="20">
        <v>14923</v>
      </c>
      <c r="CQ421" s="20">
        <v>859</v>
      </c>
      <c r="CR421" s="21">
        <f t="shared" si="5365"/>
        <v>15782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R228:R421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Y228:Y421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F228:F421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J228:J421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K228:K421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I229:I421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W229:W421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60</v>
      </c>
      <c r="S2">
        <f>MAX(covid19!AG:AG)</f>
        <v>34</v>
      </c>
      <c r="T2">
        <f>MAX(covid19!AH:AH)</f>
        <v>308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2021-05-11T12:13:51Z</dcterms:modified>
</cp:coreProperties>
</file>