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F49B72BD-2AF1-4534-99D5-9B277B601E6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86" i="1" l="1"/>
  <c r="AJ586" i="1" s="1"/>
  <c r="AK586" i="1" s="1"/>
  <c r="AI587" i="1"/>
  <c r="AJ587" i="1" s="1"/>
  <c r="AK587" i="1" s="1"/>
  <c r="AI588" i="1"/>
  <c r="AJ588" i="1"/>
  <c r="AK588" i="1" s="1"/>
  <c r="AI589" i="1"/>
  <c r="AJ589" i="1" s="1"/>
  <c r="AK589" i="1" s="1"/>
  <c r="N586" i="1"/>
  <c r="O586" i="1" s="1"/>
  <c r="R586" i="1"/>
  <c r="S586" i="1"/>
  <c r="T586" i="1" s="1"/>
  <c r="V586" i="1"/>
  <c r="W586" i="1" s="1"/>
  <c r="X586" i="1" s="1"/>
  <c r="Y586" i="1"/>
  <c r="N587" i="1"/>
  <c r="O587" i="1"/>
  <c r="R587" i="1"/>
  <c r="S587" i="1" s="1"/>
  <c r="T587" i="1" s="1"/>
  <c r="Y587" i="1"/>
  <c r="N588" i="1"/>
  <c r="O588" i="1"/>
  <c r="R588" i="1"/>
  <c r="S588" i="1"/>
  <c r="T588" i="1"/>
  <c r="V588" i="1"/>
  <c r="W588" i="1" s="1"/>
  <c r="X588" i="1" s="1"/>
  <c r="Y588" i="1"/>
  <c r="N589" i="1"/>
  <c r="O589" i="1" s="1"/>
  <c r="R589" i="1"/>
  <c r="V589" i="1" s="1"/>
  <c r="W589" i="1" s="1"/>
  <c r="X589" i="1" s="1"/>
  <c r="Y589" i="1"/>
  <c r="CR586" i="1"/>
  <c r="CS586" i="1"/>
  <c r="CR587" i="1"/>
  <c r="CS587" i="1"/>
  <c r="AZ587" i="1" s="1"/>
  <c r="CR588" i="1"/>
  <c r="CS588" i="1"/>
  <c r="CR589" i="1"/>
  <c r="CS589" i="1"/>
  <c r="AZ589" i="1" s="1"/>
  <c r="CJ586" i="1"/>
  <c r="CK586" i="1"/>
  <c r="CJ587" i="1"/>
  <c r="CK587" i="1"/>
  <c r="CJ588" i="1"/>
  <c r="CK588" i="1"/>
  <c r="CJ589" i="1"/>
  <c r="CK589" i="1"/>
  <c r="BB589" i="1" s="1"/>
  <c r="CB586" i="1"/>
  <c r="CC586" i="1"/>
  <c r="CB587" i="1"/>
  <c r="CC587" i="1"/>
  <c r="AX587" i="1" s="1"/>
  <c r="BC587" i="1" s="1"/>
  <c r="CB588" i="1"/>
  <c r="CC588" i="1"/>
  <c r="CB589" i="1"/>
  <c r="CC589" i="1"/>
  <c r="BT586" i="1"/>
  <c r="BU586" i="1"/>
  <c r="BT587" i="1"/>
  <c r="BU587" i="1"/>
  <c r="BT588" i="1"/>
  <c r="BU588" i="1"/>
  <c r="BT589" i="1"/>
  <c r="BU589" i="1"/>
  <c r="AS586" i="1"/>
  <c r="AT586" i="1"/>
  <c r="AU586" i="1"/>
  <c r="AV586" i="1"/>
  <c r="AW586" i="1"/>
  <c r="AX586" i="1"/>
  <c r="BC586" i="1" s="1"/>
  <c r="AY586" i="1"/>
  <c r="AZ586" i="1"/>
  <c r="BA586" i="1"/>
  <c r="BB586" i="1"/>
  <c r="BD586" i="1"/>
  <c r="BE586" i="1"/>
  <c r="AS587" i="1"/>
  <c r="AT587" i="1"/>
  <c r="AV587" i="1" s="1"/>
  <c r="AU587" i="1"/>
  <c r="AW587" i="1"/>
  <c r="AY587" i="1"/>
  <c r="BD587" i="1" s="1"/>
  <c r="BA587" i="1"/>
  <c r="BE587" i="1" s="1"/>
  <c r="BB587" i="1"/>
  <c r="AS588" i="1"/>
  <c r="AT588" i="1"/>
  <c r="AV588" i="1" s="1"/>
  <c r="AU588" i="1"/>
  <c r="AW588" i="1"/>
  <c r="AX588" i="1"/>
  <c r="BC588" i="1" s="1"/>
  <c r="AY588" i="1"/>
  <c r="AZ588" i="1"/>
  <c r="BA588" i="1"/>
  <c r="BB588" i="1"/>
  <c r="BD588" i="1"/>
  <c r="BE588" i="1"/>
  <c r="AS589" i="1"/>
  <c r="AT589" i="1"/>
  <c r="AU589" i="1"/>
  <c r="AW589" i="1"/>
  <c r="AX589" i="1"/>
  <c r="BC589" i="1" s="1"/>
  <c r="AY589" i="1"/>
  <c r="BA589" i="1"/>
  <c r="AI582" i="1"/>
  <c r="AJ582" i="1" s="1"/>
  <c r="AK582" i="1" s="1"/>
  <c r="AI583" i="1"/>
  <c r="AJ583" i="1" s="1"/>
  <c r="AK583" i="1" s="1"/>
  <c r="AI584" i="1"/>
  <c r="AJ584" i="1"/>
  <c r="AK584" i="1" s="1"/>
  <c r="AI585" i="1"/>
  <c r="AJ585" i="1" s="1"/>
  <c r="AK585" i="1" s="1"/>
  <c r="N585" i="1"/>
  <c r="S585" i="1" s="1"/>
  <c r="AS582" i="1"/>
  <c r="AS583" i="1"/>
  <c r="AS584" i="1"/>
  <c r="AS585" i="1"/>
  <c r="N582" i="1"/>
  <c r="O582" i="1"/>
  <c r="R582" i="1"/>
  <c r="V582" i="1" s="1"/>
  <c r="W582" i="1" s="1"/>
  <c r="X582" i="1" s="1"/>
  <c r="S582" i="1"/>
  <c r="T582" i="1" s="1"/>
  <c r="Y582" i="1"/>
  <c r="N583" i="1"/>
  <c r="O583" i="1"/>
  <c r="R583" i="1"/>
  <c r="S583" i="1" s="1"/>
  <c r="T583" i="1" s="1"/>
  <c r="Y583" i="1"/>
  <c r="N584" i="1"/>
  <c r="O584" i="1"/>
  <c r="R584" i="1"/>
  <c r="S584" i="1"/>
  <c r="T584" i="1"/>
  <c r="V584" i="1"/>
  <c r="W584" i="1" s="1"/>
  <c r="X584" i="1" s="1"/>
  <c r="Y584" i="1"/>
  <c r="R585" i="1"/>
  <c r="V585" i="1" s="1"/>
  <c r="W585" i="1" s="1"/>
  <c r="X585" i="1" s="1"/>
  <c r="Y585" i="1"/>
  <c r="CR582" i="1"/>
  <c r="CS582" i="1"/>
  <c r="CR583" i="1"/>
  <c r="CS583" i="1"/>
  <c r="AZ583" i="1" s="1"/>
  <c r="CR585" i="1"/>
  <c r="CS585" i="1"/>
  <c r="CJ582" i="1"/>
  <c r="CK582" i="1"/>
  <c r="CJ583" i="1"/>
  <c r="CK583" i="1"/>
  <c r="CJ585" i="1"/>
  <c r="CK585" i="1"/>
  <c r="AT582" i="1"/>
  <c r="AV582" i="1" s="1"/>
  <c r="AU582" i="1"/>
  <c r="AX582" i="1"/>
  <c r="BC582" i="1" s="1"/>
  <c r="AY582" i="1"/>
  <c r="BD582" i="1" s="1"/>
  <c r="AZ582" i="1"/>
  <c r="BA582" i="1"/>
  <c r="BB582" i="1"/>
  <c r="BE582" i="1"/>
  <c r="AT583" i="1"/>
  <c r="AV583" i="1" s="1"/>
  <c r="AU583" i="1"/>
  <c r="AY583" i="1"/>
  <c r="BD583" i="1" s="1"/>
  <c r="BA583" i="1"/>
  <c r="BE583" i="1" s="1"/>
  <c r="BB583" i="1"/>
  <c r="AU585" i="1"/>
  <c r="CB582" i="1"/>
  <c r="AW582" i="1" s="1"/>
  <c r="CC582" i="1"/>
  <c r="CB583" i="1"/>
  <c r="AW583" i="1" s="1"/>
  <c r="CC583" i="1"/>
  <c r="AX583" i="1" s="1"/>
  <c r="BC583" i="1" s="1"/>
  <c r="CB585" i="1"/>
  <c r="CC585" i="1"/>
  <c r="BT582" i="1"/>
  <c r="BU582" i="1"/>
  <c r="BT583" i="1"/>
  <c r="BU583" i="1"/>
  <c r="BT585" i="1"/>
  <c r="BU585" i="1"/>
  <c r="R1" i="9"/>
  <c r="AI578" i="1"/>
  <c r="AJ578" i="1" s="1"/>
  <c r="AK578" i="1" s="1"/>
  <c r="AI579" i="1"/>
  <c r="AJ579" i="1" s="1"/>
  <c r="AK579" i="1" s="1"/>
  <c r="AI580" i="1"/>
  <c r="AJ580" i="1"/>
  <c r="AK580" i="1" s="1"/>
  <c r="AI581" i="1"/>
  <c r="AJ581" i="1"/>
  <c r="AK581" i="1"/>
  <c r="N578" i="1"/>
  <c r="O578" i="1" s="1"/>
  <c r="R578" i="1"/>
  <c r="S578" i="1" s="1"/>
  <c r="T578" i="1" s="1"/>
  <c r="V578" i="1"/>
  <c r="W578" i="1" s="1"/>
  <c r="X578" i="1" s="1"/>
  <c r="Y578" i="1"/>
  <c r="N579" i="1"/>
  <c r="O579" i="1" s="1"/>
  <c r="R579" i="1"/>
  <c r="S579" i="1" s="1"/>
  <c r="T579" i="1" s="1"/>
  <c r="Y579" i="1"/>
  <c r="N580" i="1"/>
  <c r="O580" i="1" s="1"/>
  <c r="R580" i="1"/>
  <c r="V580" i="1" s="1"/>
  <c r="W580" i="1" s="1"/>
  <c r="X580" i="1" s="1"/>
  <c r="S580" i="1"/>
  <c r="T580" i="1" s="1"/>
  <c r="Y580" i="1"/>
  <c r="N581" i="1"/>
  <c r="O581" i="1" s="1"/>
  <c r="Y581" i="1"/>
  <c r="AS579" i="1"/>
  <c r="AT579" i="1"/>
  <c r="AV579" i="1" s="1"/>
  <c r="AU579" i="1"/>
  <c r="AW579" i="1"/>
  <c r="AS581" i="1"/>
  <c r="AU581" i="1"/>
  <c r="CR578" i="1"/>
  <c r="AY578" i="1" s="1"/>
  <c r="BD578" i="1" s="1"/>
  <c r="CS578" i="1"/>
  <c r="AZ578" i="1" s="1"/>
  <c r="CR579" i="1"/>
  <c r="AY579" i="1" s="1"/>
  <c r="BD579" i="1" s="1"/>
  <c r="CS579" i="1"/>
  <c r="AZ579" i="1" s="1"/>
  <c r="CR581" i="1"/>
  <c r="CS581" i="1"/>
  <c r="CJ578" i="1"/>
  <c r="BA578" i="1" s="1"/>
  <c r="BE578" i="1" s="1"/>
  <c r="CK578" i="1"/>
  <c r="BB578" i="1" s="1"/>
  <c r="CJ579" i="1"/>
  <c r="BA579" i="1" s="1"/>
  <c r="BE579" i="1" s="1"/>
  <c r="CK579" i="1"/>
  <c r="BB579" i="1" s="1"/>
  <c r="CJ581" i="1"/>
  <c r="CK581" i="1"/>
  <c r="CB578" i="1"/>
  <c r="AW578" i="1" s="1"/>
  <c r="CC578" i="1"/>
  <c r="CB579" i="1"/>
  <c r="CC579" i="1"/>
  <c r="AX579" i="1" s="1"/>
  <c r="BC579" i="1" s="1"/>
  <c r="CB581" i="1"/>
  <c r="CC581" i="1"/>
  <c r="BT578" i="1"/>
  <c r="BU578" i="1"/>
  <c r="BT579" i="1"/>
  <c r="BU579" i="1"/>
  <c r="BT581" i="1"/>
  <c r="BU581" i="1"/>
  <c r="AS578" i="1"/>
  <c r="AT578" i="1"/>
  <c r="AV578" i="1" s="1"/>
  <c r="AU578" i="1"/>
  <c r="AX578" i="1"/>
  <c r="BC578" i="1" s="1"/>
  <c r="AI574" i="1"/>
  <c r="AJ574" i="1" s="1"/>
  <c r="AK574" i="1" s="1"/>
  <c r="AI575" i="1"/>
  <c r="AJ575" i="1" s="1"/>
  <c r="AK575" i="1" s="1"/>
  <c r="AI576" i="1"/>
  <c r="AJ576" i="1" s="1"/>
  <c r="AK576" i="1" s="1"/>
  <c r="AI577" i="1"/>
  <c r="AJ577" i="1"/>
  <c r="AK577" i="1" s="1"/>
  <c r="AS576" i="1"/>
  <c r="AT576" i="1"/>
  <c r="AU576" i="1"/>
  <c r="AV576" i="1"/>
  <c r="AW576" i="1"/>
  <c r="AX576" i="1"/>
  <c r="AY576" i="1"/>
  <c r="BD576" i="1" s="1"/>
  <c r="AZ576" i="1"/>
  <c r="BA576" i="1"/>
  <c r="BE576" i="1" s="1"/>
  <c r="BB576" i="1"/>
  <c r="BC576" i="1"/>
  <c r="AS577" i="1"/>
  <c r="AU577" i="1"/>
  <c r="N574" i="1"/>
  <c r="O574" i="1" s="1"/>
  <c r="R574" i="1"/>
  <c r="V574" i="1" s="1"/>
  <c r="W574" i="1" s="1"/>
  <c r="X574" i="1" s="1"/>
  <c r="S574" i="1"/>
  <c r="T574" i="1" s="1"/>
  <c r="Y574" i="1"/>
  <c r="N575" i="1"/>
  <c r="O575" i="1" s="1"/>
  <c r="R575" i="1"/>
  <c r="S575" i="1" s="1"/>
  <c r="T575" i="1" s="1"/>
  <c r="Y575" i="1"/>
  <c r="N576" i="1"/>
  <c r="O576" i="1" s="1"/>
  <c r="R576" i="1"/>
  <c r="V576" i="1" s="1"/>
  <c r="W576" i="1" s="1"/>
  <c r="X576" i="1" s="1"/>
  <c r="S576" i="1"/>
  <c r="T576" i="1" s="1"/>
  <c r="Y576" i="1"/>
  <c r="N577" i="1"/>
  <c r="O577" i="1" s="1"/>
  <c r="Y577" i="1"/>
  <c r="BT577" i="1"/>
  <c r="BU577" i="1"/>
  <c r="CB577" i="1"/>
  <c r="CC577" i="1"/>
  <c r="CJ577" i="1"/>
  <c r="CK577" i="1"/>
  <c r="CR577" i="1"/>
  <c r="CS577" i="1"/>
  <c r="CB574" i="1"/>
  <c r="AW574" i="1" s="1"/>
  <c r="CC574" i="1"/>
  <c r="AX574" i="1" s="1"/>
  <c r="BC574" i="1" s="1"/>
  <c r="CB575" i="1"/>
  <c r="CC575" i="1"/>
  <c r="CR574" i="1"/>
  <c r="CS574" i="1"/>
  <c r="AZ574" i="1" s="1"/>
  <c r="CR575" i="1"/>
  <c r="AY575" i="1" s="1"/>
  <c r="BD575" i="1" s="1"/>
  <c r="CS575" i="1"/>
  <c r="AZ575" i="1" s="1"/>
  <c r="CJ574" i="1"/>
  <c r="BA574" i="1" s="1"/>
  <c r="BE574" i="1" s="1"/>
  <c r="CK574" i="1"/>
  <c r="BB574" i="1" s="1"/>
  <c r="CJ575" i="1"/>
  <c r="BA575" i="1" s="1"/>
  <c r="BE575" i="1" s="1"/>
  <c r="CK575" i="1"/>
  <c r="BB575" i="1" s="1"/>
  <c r="BT574" i="1"/>
  <c r="BU574" i="1"/>
  <c r="BT575" i="1"/>
  <c r="BU575" i="1"/>
  <c r="AS574" i="1"/>
  <c r="AT574" i="1"/>
  <c r="AV574" i="1" s="1"/>
  <c r="AU574" i="1"/>
  <c r="AY574" i="1"/>
  <c r="BD574" i="1" s="1"/>
  <c r="AS575" i="1"/>
  <c r="AT575" i="1"/>
  <c r="AV575" i="1" s="1"/>
  <c r="AU575" i="1"/>
  <c r="AW575" i="1"/>
  <c r="AX575" i="1"/>
  <c r="BC575" i="1" s="1"/>
  <c r="AI570" i="1"/>
  <c r="AJ570" i="1" s="1"/>
  <c r="AK570" i="1" s="1"/>
  <c r="AI571" i="1"/>
  <c r="AJ571" i="1" s="1"/>
  <c r="AK571" i="1" s="1"/>
  <c r="AI572" i="1"/>
  <c r="AJ572" i="1" s="1"/>
  <c r="AK572" i="1" s="1"/>
  <c r="AI573" i="1"/>
  <c r="AJ573" i="1" s="1"/>
  <c r="AK573" i="1" s="1"/>
  <c r="S589" i="1" l="1"/>
  <c r="T589" i="1" s="1"/>
  <c r="V587" i="1"/>
  <c r="W587" i="1" s="1"/>
  <c r="X587" i="1" s="1"/>
  <c r="BD589" i="1"/>
  <c r="BE589" i="1"/>
  <c r="AV589" i="1"/>
  <c r="O585" i="1"/>
  <c r="T585" i="1"/>
  <c r="V583" i="1"/>
  <c r="W583" i="1" s="1"/>
  <c r="X583" i="1" s="1"/>
  <c r="V579" i="1"/>
  <c r="W579" i="1" s="1"/>
  <c r="X579" i="1" s="1"/>
  <c r="V575" i="1"/>
  <c r="W575" i="1" s="1"/>
  <c r="X575" i="1" s="1"/>
  <c r="CR570" i="1"/>
  <c r="CS570" i="1"/>
  <c r="AZ570" i="1" s="1"/>
  <c r="CR571" i="1"/>
  <c r="AY571" i="1" s="1"/>
  <c r="BD571" i="1" s="1"/>
  <c r="CS571" i="1"/>
  <c r="AZ571" i="1" s="1"/>
  <c r="CR572" i="1"/>
  <c r="CS572" i="1"/>
  <c r="CR573" i="1"/>
  <c r="CS573" i="1"/>
  <c r="CJ570" i="1"/>
  <c r="CK570" i="1"/>
  <c r="CJ571" i="1"/>
  <c r="CK571" i="1"/>
  <c r="BB571" i="1" s="1"/>
  <c r="CJ572" i="1"/>
  <c r="CK572" i="1"/>
  <c r="BB572" i="1" s="1"/>
  <c r="CJ573" i="1"/>
  <c r="CK573" i="1"/>
  <c r="CB570" i="1"/>
  <c r="CC570" i="1"/>
  <c r="CB571" i="1"/>
  <c r="AW571" i="1" s="1"/>
  <c r="CC571" i="1"/>
  <c r="AX571" i="1" s="1"/>
  <c r="BC571" i="1" s="1"/>
  <c r="CB572" i="1"/>
  <c r="CC572" i="1"/>
  <c r="AX572" i="1" s="1"/>
  <c r="BC572" i="1" s="1"/>
  <c r="CB573" i="1"/>
  <c r="CC573" i="1"/>
  <c r="BT570" i="1"/>
  <c r="BU570" i="1"/>
  <c r="BT571" i="1"/>
  <c r="BU571" i="1"/>
  <c r="BT572" i="1"/>
  <c r="BU572" i="1"/>
  <c r="BT573" i="1"/>
  <c r="BU573" i="1"/>
  <c r="AS570" i="1"/>
  <c r="AT570" i="1"/>
  <c r="AV570" i="1" s="1"/>
  <c r="AU570" i="1"/>
  <c r="AW570" i="1"/>
  <c r="AX570" i="1"/>
  <c r="BC570" i="1" s="1"/>
  <c r="AY570" i="1"/>
  <c r="BD570" i="1" s="1"/>
  <c r="BA570" i="1"/>
  <c r="BE570" i="1" s="1"/>
  <c r="BB570" i="1"/>
  <c r="AS571" i="1"/>
  <c r="AT571" i="1"/>
  <c r="AV571" i="1" s="1"/>
  <c r="AU571" i="1"/>
  <c r="BA571" i="1"/>
  <c r="BE571" i="1" s="1"/>
  <c r="AS572" i="1"/>
  <c r="AT572" i="1"/>
  <c r="AV572" i="1" s="1"/>
  <c r="AU572" i="1"/>
  <c r="AW572" i="1"/>
  <c r="AY572" i="1"/>
  <c r="AZ572" i="1"/>
  <c r="BA572" i="1"/>
  <c r="BE572" i="1" s="1"/>
  <c r="BD572" i="1"/>
  <c r="AS573" i="1"/>
  <c r="AU573" i="1"/>
  <c r="N570" i="1"/>
  <c r="O570" i="1" s="1"/>
  <c r="R570" i="1"/>
  <c r="V570" i="1" s="1"/>
  <c r="W570" i="1" s="1"/>
  <c r="X570" i="1" s="1"/>
  <c r="Y570" i="1"/>
  <c r="N571" i="1"/>
  <c r="O571" i="1" s="1"/>
  <c r="R571" i="1"/>
  <c r="S571" i="1" s="1"/>
  <c r="T571" i="1" s="1"/>
  <c r="Y571" i="1"/>
  <c r="N572" i="1"/>
  <c r="O572" i="1" s="1"/>
  <c r="R572" i="1"/>
  <c r="S572" i="1" s="1"/>
  <c r="T572" i="1" s="1"/>
  <c r="Y572" i="1"/>
  <c r="N573" i="1"/>
  <c r="O573" i="1" s="1"/>
  <c r="Y573" i="1"/>
  <c r="AZ568" i="1"/>
  <c r="AI566" i="1"/>
  <c r="AJ566" i="1" s="1"/>
  <c r="AK566" i="1" s="1"/>
  <c r="AI567" i="1"/>
  <c r="AJ567" i="1" s="1"/>
  <c r="AK567" i="1" s="1"/>
  <c r="AI568" i="1"/>
  <c r="AJ568" i="1" s="1"/>
  <c r="AK568" i="1" s="1"/>
  <c r="AI569" i="1"/>
  <c r="AJ569" i="1" s="1"/>
  <c r="AK569" i="1" s="1"/>
  <c r="N566" i="1"/>
  <c r="O566" i="1" s="1"/>
  <c r="R566" i="1"/>
  <c r="V566" i="1" s="1"/>
  <c r="W566" i="1" s="1"/>
  <c r="X566" i="1" s="1"/>
  <c r="Y566" i="1"/>
  <c r="N567" i="1"/>
  <c r="O567" i="1" s="1"/>
  <c r="R567" i="1"/>
  <c r="S567" i="1" s="1"/>
  <c r="T567" i="1" s="1"/>
  <c r="Y567" i="1"/>
  <c r="N568" i="1"/>
  <c r="O568" i="1" s="1"/>
  <c r="R568" i="1"/>
  <c r="S568" i="1" s="1"/>
  <c r="T568" i="1" s="1"/>
  <c r="Y568" i="1"/>
  <c r="N569" i="1"/>
  <c r="O569" i="1" s="1"/>
  <c r="Y569" i="1"/>
  <c r="AS566" i="1"/>
  <c r="AT566" i="1"/>
  <c r="AU566" i="1"/>
  <c r="AV566" i="1"/>
  <c r="AS567" i="1"/>
  <c r="AT567" i="1"/>
  <c r="AV567" i="1" s="1"/>
  <c r="AU567" i="1"/>
  <c r="AS569" i="1"/>
  <c r="AU569" i="1"/>
  <c r="CR566" i="1"/>
  <c r="AY566" i="1" s="1"/>
  <c r="BD566" i="1" s="1"/>
  <c r="CS566" i="1"/>
  <c r="AZ566" i="1" s="1"/>
  <c r="CR567" i="1"/>
  <c r="AY567" i="1" s="1"/>
  <c r="BD567" i="1" s="1"/>
  <c r="CS567" i="1"/>
  <c r="AZ567" i="1" s="1"/>
  <c r="CR569" i="1"/>
  <c r="CS569" i="1"/>
  <c r="CJ566" i="1"/>
  <c r="BA566" i="1" s="1"/>
  <c r="BE566" i="1" s="1"/>
  <c r="CK566" i="1"/>
  <c r="BB566" i="1" s="1"/>
  <c r="CJ567" i="1"/>
  <c r="BA567" i="1" s="1"/>
  <c r="BE567" i="1" s="1"/>
  <c r="CK567" i="1"/>
  <c r="BB567" i="1" s="1"/>
  <c r="CJ569" i="1"/>
  <c r="CK569" i="1"/>
  <c r="F4" i="8"/>
  <c r="CB566" i="1"/>
  <c r="AW566" i="1" s="1"/>
  <c r="CC566" i="1"/>
  <c r="AX566" i="1" s="1"/>
  <c r="BC566" i="1" s="1"/>
  <c r="CB567" i="1"/>
  <c r="AW567" i="1" s="1"/>
  <c r="CC567" i="1"/>
  <c r="AX567" i="1" s="1"/>
  <c r="BC567" i="1" s="1"/>
  <c r="CB569" i="1"/>
  <c r="CC569" i="1"/>
  <c r="BT566" i="1"/>
  <c r="BU566" i="1"/>
  <c r="BT567" i="1"/>
  <c r="BU567" i="1"/>
  <c r="BT569" i="1"/>
  <c r="BU569" i="1"/>
  <c r="AI563" i="1"/>
  <c r="AJ563" i="1" s="1"/>
  <c r="AK563" i="1" s="1"/>
  <c r="AI564" i="1"/>
  <c r="AJ564" i="1" s="1"/>
  <c r="AK564" i="1" s="1"/>
  <c r="AI565" i="1"/>
  <c r="AJ565" i="1" s="1"/>
  <c r="AK565" i="1" s="1"/>
  <c r="Y564" i="1"/>
  <c r="Y563" i="1"/>
  <c r="Y565" i="1"/>
  <c r="N563" i="1"/>
  <c r="O563" i="1" s="1"/>
  <c r="R563" i="1"/>
  <c r="V563" i="1" s="1"/>
  <c r="W563" i="1" s="1"/>
  <c r="X563" i="1" s="1"/>
  <c r="N564" i="1"/>
  <c r="O564" i="1" s="1"/>
  <c r="R564" i="1"/>
  <c r="S564" i="1" s="1"/>
  <c r="T564" i="1" s="1"/>
  <c r="N565" i="1"/>
  <c r="O565" i="1" s="1"/>
  <c r="CR563" i="1"/>
  <c r="AY563" i="1" s="1"/>
  <c r="BD563" i="1" s="1"/>
  <c r="CS563" i="1"/>
  <c r="CR564" i="1"/>
  <c r="AY564" i="1" s="1"/>
  <c r="BD564" i="1" s="1"/>
  <c r="CS564" i="1"/>
  <c r="AZ564" i="1" s="1"/>
  <c r="CR565" i="1"/>
  <c r="CS565" i="1"/>
  <c r="CJ563" i="1"/>
  <c r="CK563" i="1"/>
  <c r="CJ564" i="1"/>
  <c r="BA564" i="1" s="1"/>
  <c r="BE564" i="1" s="1"/>
  <c r="CK564" i="1"/>
  <c r="BB564" i="1" s="1"/>
  <c r="CJ565" i="1"/>
  <c r="CK565" i="1"/>
  <c r="CB563" i="1"/>
  <c r="AW563" i="1" s="1"/>
  <c r="CC563" i="1"/>
  <c r="AX563" i="1" s="1"/>
  <c r="BC563" i="1" s="1"/>
  <c r="CB564" i="1"/>
  <c r="AW564" i="1" s="1"/>
  <c r="CC564" i="1"/>
  <c r="AX564" i="1" s="1"/>
  <c r="BC564" i="1" s="1"/>
  <c r="CB565" i="1"/>
  <c r="CC565" i="1"/>
  <c r="AS563" i="1"/>
  <c r="AT563" i="1"/>
  <c r="AV563" i="1" s="1"/>
  <c r="AU563" i="1"/>
  <c r="AZ563" i="1"/>
  <c r="BA563" i="1"/>
  <c r="BE563" i="1" s="1"/>
  <c r="BB563" i="1"/>
  <c r="AS564" i="1"/>
  <c r="AT564" i="1"/>
  <c r="AV564" i="1" s="1"/>
  <c r="AU564" i="1"/>
  <c r="AS565" i="1"/>
  <c r="AU565" i="1"/>
  <c r="BT563" i="1"/>
  <c r="BU563" i="1"/>
  <c r="BT564" i="1"/>
  <c r="BU564" i="1"/>
  <c r="BT565" i="1"/>
  <c r="BU565" i="1"/>
  <c r="N561" i="1"/>
  <c r="O561" i="1" s="1"/>
  <c r="R561" i="1"/>
  <c r="V561" i="1" s="1"/>
  <c r="W561" i="1" s="1"/>
  <c r="X561" i="1" s="1"/>
  <c r="Y561" i="1" s="1"/>
  <c r="N562" i="1"/>
  <c r="O562" i="1" s="1"/>
  <c r="AI562" i="1"/>
  <c r="AJ562" i="1" s="1"/>
  <c r="AK562" i="1" s="1"/>
  <c r="CR562" i="1"/>
  <c r="CS562" i="1"/>
  <c r="G4" i="8"/>
  <c r="H4" i="8"/>
  <c r="AS562" i="1"/>
  <c r="AU562" i="1"/>
  <c r="CJ562" i="1"/>
  <c r="CK562" i="1"/>
  <c r="CB562" i="1"/>
  <c r="CC562" i="1"/>
  <c r="BT562" i="1"/>
  <c r="BU562" i="1"/>
  <c r="AI557" i="1"/>
  <c r="AJ557" i="1" s="1"/>
  <c r="AK557" i="1" s="1"/>
  <c r="AI558" i="1"/>
  <c r="AJ558" i="1" s="1"/>
  <c r="AK558" i="1" s="1"/>
  <c r="AI559" i="1"/>
  <c r="AJ559" i="1" s="1"/>
  <c r="AK559" i="1" s="1"/>
  <c r="AI560" i="1"/>
  <c r="AJ560" i="1" s="1"/>
  <c r="AK560" i="1" s="1"/>
  <c r="N557" i="1"/>
  <c r="O557" i="1" s="1"/>
  <c r="R557" i="1"/>
  <c r="V557" i="1" s="1"/>
  <c r="W557" i="1" s="1"/>
  <c r="X557" i="1" s="1"/>
  <c r="Y557" i="1" s="1"/>
  <c r="N558" i="1"/>
  <c r="O558" i="1" s="1"/>
  <c r="R558" i="1"/>
  <c r="S558" i="1" s="1"/>
  <c r="T558" i="1" s="1"/>
  <c r="N559" i="1"/>
  <c r="O559" i="1" s="1"/>
  <c r="R559" i="1"/>
  <c r="S559" i="1" s="1"/>
  <c r="T559" i="1" s="1"/>
  <c r="N560" i="1"/>
  <c r="O560" i="1" s="1"/>
  <c r="CR557" i="1"/>
  <c r="AY557" i="1" s="1"/>
  <c r="BD557" i="1" s="1"/>
  <c r="CS557" i="1"/>
  <c r="AZ557" i="1" s="1"/>
  <c r="CR558" i="1"/>
  <c r="AY558" i="1" s="1"/>
  <c r="BD558" i="1" s="1"/>
  <c r="CS558" i="1"/>
  <c r="AZ558" i="1" s="1"/>
  <c r="CR560" i="1"/>
  <c r="CS560" i="1"/>
  <c r="CJ557" i="1"/>
  <c r="BA557" i="1" s="1"/>
  <c r="BE557" i="1" s="1"/>
  <c r="CK557" i="1"/>
  <c r="BB557" i="1" s="1"/>
  <c r="CJ558" i="1"/>
  <c r="BA558" i="1" s="1"/>
  <c r="BE558" i="1" s="1"/>
  <c r="CK558" i="1"/>
  <c r="BB558" i="1" s="1"/>
  <c r="CJ560" i="1"/>
  <c r="CK560" i="1"/>
  <c r="AS557" i="1"/>
  <c r="AT557" i="1"/>
  <c r="AV557" i="1" s="1"/>
  <c r="AU557" i="1"/>
  <c r="AS558" i="1"/>
  <c r="AT558" i="1"/>
  <c r="AV558" i="1" s="1"/>
  <c r="AU558" i="1"/>
  <c r="AS560" i="1"/>
  <c r="AU560" i="1"/>
  <c r="CB557" i="1"/>
  <c r="AW557" i="1" s="1"/>
  <c r="CC557" i="1"/>
  <c r="AX557" i="1" s="1"/>
  <c r="BC557" i="1" s="1"/>
  <c r="CB558" i="1"/>
  <c r="AW558" i="1" s="1"/>
  <c r="CC558" i="1"/>
  <c r="AX558" i="1" s="1"/>
  <c r="BC558" i="1" s="1"/>
  <c r="CB560" i="1"/>
  <c r="CC560" i="1"/>
  <c r="BT557" i="1"/>
  <c r="BU557" i="1"/>
  <c r="BT558" i="1"/>
  <c r="BU558" i="1"/>
  <c r="BT560" i="1"/>
  <c r="BU560" i="1"/>
  <c r="AI552" i="1"/>
  <c r="AJ552" i="1" s="1"/>
  <c r="AK552" i="1" s="1"/>
  <c r="N551" i="1"/>
  <c r="O551" i="1" s="1"/>
  <c r="R551" i="1"/>
  <c r="V551" i="1" s="1"/>
  <c r="W551" i="1" s="1"/>
  <c r="X551" i="1" s="1"/>
  <c r="Y551" i="1" s="1"/>
  <c r="AI549" i="1"/>
  <c r="AJ549" i="1" s="1"/>
  <c r="AK549" i="1" s="1"/>
  <c r="AI550" i="1"/>
  <c r="AJ550" i="1" s="1"/>
  <c r="AK550" i="1" s="1"/>
  <c r="AI553" i="1"/>
  <c r="AJ553" i="1" s="1"/>
  <c r="AK553" i="1" s="1"/>
  <c r="AI554" i="1"/>
  <c r="AJ554" i="1" s="1"/>
  <c r="AK554" i="1" s="1"/>
  <c r="AI555" i="1"/>
  <c r="AJ555" i="1" s="1"/>
  <c r="AK555" i="1" s="1"/>
  <c r="AI556" i="1"/>
  <c r="AJ556" i="1" s="1"/>
  <c r="AK556" i="1" s="1"/>
  <c r="CR553" i="1"/>
  <c r="AY553" i="1" s="1"/>
  <c r="BD553" i="1" s="1"/>
  <c r="CS553" i="1"/>
  <c r="AZ553" i="1" s="1"/>
  <c r="CR554" i="1"/>
  <c r="AY554" i="1" s="1"/>
  <c r="BD554" i="1" s="1"/>
  <c r="CS554" i="1"/>
  <c r="AZ554" i="1" s="1"/>
  <c r="CR555" i="1"/>
  <c r="AY555" i="1" s="1"/>
  <c r="BD555" i="1" s="1"/>
  <c r="CS555" i="1"/>
  <c r="AZ555" i="1" s="1"/>
  <c r="CR556" i="1"/>
  <c r="CS556" i="1"/>
  <c r="CJ553" i="1"/>
  <c r="CK553" i="1"/>
  <c r="BB553" i="1" s="1"/>
  <c r="CJ554" i="1"/>
  <c r="BA554" i="1" s="1"/>
  <c r="BE554" i="1" s="1"/>
  <c r="CK554" i="1"/>
  <c r="BB554" i="1" s="1"/>
  <c r="CJ555" i="1"/>
  <c r="BA555" i="1" s="1"/>
  <c r="BE555" i="1" s="1"/>
  <c r="CK555" i="1"/>
  <c r="BB555" i="1" s="1"/>
  <c r="CJ556" i="1"/>
  <c r="CK556" i="1"/>
  <c r="CB553" i="1"/>
  <c r="AW553" i="1" s="1"/>
  <c r="CC553" i="1"/>
  <c r="AX553" i="1" s="1"/>
  <c r="BC553" i="1" s="1"/>
  <c r="CB554" i="1"/>
  <c r="AW554" i="1" s="1"/>
  <c r="CC554" i="1"/>
  <c r="AX554" i="1" s="1"/>
  <c r="BC554" i="1" s="1"/>
  <c r="CB555" i="1"/>
  <c r="AW555" i="1" s="1"/>
  <c r="CC555" i="1"/>
  <c r="AX555" i="1" s="1"/>
  <c r="BC555" i="1" s="1"/>
  <c r="CB556" i="1"/>
  <c r="CC556" i="1"/>
  <c r="BT553" i="1"/>
  <c r="BU553" i="1"/>
  <c r="BT554" i="1"/>
  <c r="BU554" i="1"/>
  <c r="BT555" i="1"/>
  <c r="BU555" i="1"/>
  <c r="BT556" i="1"/>
  <c r="BU556" i="1"/>
  <c r="AS555" i="1"/>
  <c r="AT555" i="1"/>
  <c r="AV555" i="1" s="1"/>
  <c r="AU555" i="1"/>
  <c r="AS556" i="1"/>
  <c r="AU556" i="1"/>
  <c r="N549" i="1"/>
  <c r="O549" i="1" s="1"/>
  <c r="R549" i="1"/>
  <c r="V549" i="1" s="1"/>
  <c r="W549" i="1" s="1"/>
  <c r="X549" i="1" s="1"/>
  <c r="Y549" i="1" s="1"/>
  <c r="N550" i="1"/>
  <c r="O550" i="1" s="1"/>
  <c r="R550" i="1"/>
  <c r="S550" i="1" s="1"/>
  <c r="T550" i="1" s="1"/>
  <c r="N553" i="1"/>
  <c r="O553" i="1" s="1"/>
  <c r="R553" i="1"/>
  <c r="V553" i="1" s="1"/>
  <c r="W553" i="1" s="1"/>
  <c r="X553" i="1" s="1"/>
  <c r="Y553" i="1" s="1"/>
  <c r="N554" i="1"/>
  <c r="O554" i="1" s="1"/>
  <c r="R554" i="1"/>
  <c r="S554" i="1" s="1"/>
  <c r="T554" i="1" s="1"/>
  <c r="N555" i="1"/>
  <c r="O555" i="1" s="1"/>
  <c r="R555" i="1"/>
  <c r="V555" i="1" s="1"/>
  <c r="W555" i="1" s="1"/>
  <c r="X555" i="1" s="1"/>
  <c r="Y555" i="1" s="1"/>
  <c r="N556" i="1"/>
  <c r="O556" i="1" s="1"/>
  <c r="AS554" i="1"/>
  <c r="AT554" i="1"/>
  <c r="AV554" i="1" s="1"/>
  <c r="AU554" i="1"/>
  <c r="AS549" i="1"/>
  <c r="AT549" i="1"/>
  <c r="AV549" i="1" s="1"/>
  <c r="AU549" i="1"/>
  <c r="AS550" i="1"/>
  <c r="AT550" i="1"/>
  <c r="AV550" i="1" s="1"/>
  <c r="AU550" i="1"/>
  <c r="AS551" i="1"/>
  <c r="AT551" i="1"/>
  <c r="AV551" i="1" s="1"/>
  <c r="AU551" i="1"/>
  <c r="AS552" i="1"/>
  <c r="AU552" i="1"/>
  <c r="AS553" i="1"/>
  <c r="AT553" i="1"/>
  <c r="AV553" i="1" s="1"/>
  <c r="AU553" i="1"/>
  <c r="BA553" i="1"/>
  <c r="BE553" i="1" s="1"/>
  <c r="CR549" i="1"/>
  <c r="AY549" i="1" s="1"/>
  <c r="BD549" i="1" s="1"/>
  <c r="CS549" i="1"/>
  <c r="AZ549" i="1" s="1"/>
  <c r="CR550" i="1"/>
  <c r="AY550" i="1" s="1"/>
  <c r="BD550" i="1" s="1"/>
  <c r="CS550" i="1"/>
  <c r="AZ550" i="1" s="1"/>
  <c r="CR551" i="1"/>
  <c r="AY551" i="1" s="1"/>
  <c r="BD551" i="1" s="1"/>
  <c r="CS551" i="1"/>
  <c r="AZ551" i="1" s="1"/>
  <c r="CR552" i="1"/>
  <c r="CS552" i="1"/>
  <c r="CJ549" i="1"/>
  <c r="BA549" i="1" s="1"/>
  <c r="BE549" i="1" s="1"/>
  <c r="CK549" i="1"/>
  <c r="BB549" i="1" s="1"/>
  <c r="CJ550" i="1"/>
  <c r="BA550" i="1" s="1"/>
  <c r="BE550" i="1" s="1"/>
  <c r="CK550" i="1"/>
  <c r="BB550" i="1" s="1"/>
  <c r="CJ551" i="1"/>
  <c r="BA551" i="1" s="1"/>
  <c r="BE551" i="1" s="1"/>
  <c r="CK551" i="1"/>
  <c r="BB551" i="1" s="1"/>
  <c r="CJ552" i="1"/>
  <c r="CK552" i="1"/>
  <c r="BT549" i="1"/>
  <c r="BU549" i="1"/>
  <c r="BT550" i="1"/>
  <c r="BU550" i="1"/>
  <c r="BT551" i="1"/>
  <c r="BU551" i="1"/>
  <c r="BT552" i="1"/>
  <c r="B552" i="1" s="1"/>
  <c r="BU552" i="1"/>
  <c r="CB549" i="1"/>
  <c r="AW549" i="1" s="1"/>
  <c r="CC549" i="1"/>
  <c r="AX549" i="1" s="1"/>
  <c r="BC549" i="1" s="1"/>
  <c r="CB550" i="1"/>
  <c r="AW550" i="1" s="1"/>
  <c r="CC550" i="1"/>
  <c r="AX550" i="1" s="1"/>
  <c r="BC550" i="1" s="1"/>
  <c r="CB551" i="1"/>
  <c r="AW551" i="1" s="1"/>
  <c r="CC551" i="1"/>
  <c r="AX551" i="1" s="1"/>
  <c r="BC551" i="1" s="1"/>
  <c r="CB552" i="1"/>
  <c r="CC552" i="1"/>
  <c r="AI545" i="1"/>
  <c r="AJ545" i="1" s="1"/>
  <c r="AK545" i="1" s="1"/>
  <c r="AI546" i="1"/>
  <c r="AJ546" i="1" s="1"/>
  <c r="AK546" i="1" s="1"/>
  <c r="AI547" i="1"/>
  <c r="AJ547" i="1" s="1"/>
  <c r="AK547" i="1" s="1"/>
  <c r="AI548" i="1"/>
  <c r="AJ548" i="1" s="1"/>
  <c r="AK548" i="1" s="1"/>
  <c r="AI544" i="1"/>
  <c r="AJ544" i="1" s="1"/>
  <c r="AK544" i="1" s="1"/>
  <c r="R538" i="1"/>
  <c r="R539" i="1"/>
  <c r="R541" i="1"/>
  <c r="R542" i="1"/>
  <c r="R543" i="1"/>
  <c r="R545" i="1"/>
  <c r="S545" i="1" s="1"/>
  <c r="T545" i="1" s="1"/>
  <c r="R546" i="1"/>
  <c r="V546" i="1" s="1"/>
  <c r="W546" i="1" s="1"/>
  <c r="X546" i="1" s="1"/>
  <c r="Y546" i="1" s="1"/>
  <c r="R547" i="1"/>
  <c r="S547" i="1" s="1"/>
  <c r="T547" i="1" s="1"/>
  <c r="R536" i="1"/>
  <c r="N545" i="1"/>
  <c r="O545" i="1" s="1"/>
  <c r="N546" i="1"/>
  <c r="O546" i="1" s="1"/>
  <c r="N547" i="1"/>
  <c r="O547" i="1" s="1"/>
  <c r="N548" i="1"/>
  <c r="O548" i="1" s="1"/>
  <c r="S561" i="1" l="1"/>
  <c r="T561" i="1" s="1"/>
  <c r="S570" i="1"/>
  <c r="T570" i="1" s="1"/>
  <c r="V558" i="1"/>
  <c r="W558" i="1" s="1"/>
  <c r="X558" i="1" s="1"/>
  <c r="Y558" i="1" s="1"/>
  <c r="V550" i="1"/>
  <c r="W550" i="1" s="1"/>
  <c r="X550" i="1" s="1"/>
  <c r="Y550" i="1" s="1"/>
  <c r="V568" i="1"/>
  <c r="W568" i="1" s="1"/>
  <c r="X568" i="1" s="1"/>
  <c r="S553" i="1"/>
  <c r="T553" i="1" s="1"/>
  <c r="V572" i="1"/>
  <c r="W572" i="1" s="1"/>
  <c r="X572" i="1" s="1"/>
  <c r="S566" i="1"/>
  <c r="T566" i="1" s="1"/>
  <c r="V571" i="1"/>
  <c r="W571" i="1" s="1"/>
  <c r="X571" i="1" s="1"/>
  <c r="V567" i="1"/>
  <c r="W567" i="1" s="1"/>
  <c r="X567" i="1" s="1"/>
  <c r="S549" i="1"/>
  <c r="T549" i="1" s="1"/>
  <c r="S563" i="1"/>
  <c r="T563" i="1" s="1"/>
  <c r="V564" i="1"/>
  <c r="W564" i="1" s="1"/>
  <c r="X564" i="1" s="1"/>
  <c r="V547" i="1"/>
  <c r="W547" i="1" s="1"/>
  <c r="X547" i="1" s="1"/>
  <c r="Y547" i="1" s="1"/>
  <c r="S546" i="1"/>
  <c r="T546" i="1" s="1"/>
  <c r="V545" i="1"/>
  <c r="W545" i="1" s="1"/>
  <c r="X545" i="1" s="1"/>
  <c r="Y545" i="1" s="1"/>
  <c r="V559" i="1"/>
  <c r="W559" i="1" s="1"/>
  <c r="X559" i="1" s="1"/>
  <c r="Y559" i="1" s="1"/>
  <c r="S557" i="1"/>
  <c r="T557" i="1" s="1"/>
  <c r="N552" i="1"/>
  <c r="O552" i="1" s="1"/>
  <c r="S555" i="1"/>
  <c r="T555" i="1" s="1"/>
  <c r="V554" i="1"/>
  <c r="W554" i="1" s="1"/>
  <c r="X554" i="1" s="1"/>
  <c r="Y554" i="1" s="1"/>
  <c r="S551" i="1"/>
  <c r="T551" i="1" s="1"/>
  <c r="CR545" i="1"/>
  <c r="CS545" i="1"/>
  <c r="CR546" i="1"/>
  <c r="CS546" i="1"/>
  <c r="AZ546" i="1" s="1"/>
  <c r="CR548" i="1"/>
  <c r="CS548" i="1"/>
  <c r="CS544" i="1"/>
  <c r="CR544" i="1"/>
  <c r="CJ545" i="1"/>
  <c r="BA545" i="1" s="1"/>
  <c r="BE545" i="1" s="1"/>
  <c r="CK545" i="1"/>
  <c r="BB545" i="1" s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AS531" i="1"/>
  <c r="AS532" i="1"/>
  <c r="AS533" i="1"/>
  <c r="CS533" i="1"/>
  <c r="CR533" i="1"/>
  <c r="CK533" i="1"/>
  <c r="CJ533" i="1"/>
  <c r="CC533" i="1"/>
  <c r="CB533" i="1"/>
  <c r="BU533" i="1"/>
  <c r="BT533" i="1"/>
  <c r="M530" i="1"/>
  <c r="M533" i="1"/>
  <c r="AK530" i="1"/>
  <c r="AJ530" i="1"/>
  <c r="AI530" i="1"/>
  <c r="Y530" i="1"/>
  <c r="AS530" i="1"/>
  <c r="CS530" i="1"/>
  <c r="CR530" i="1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N544" i="1" l="1"/>
  <c r="O544" i="1" s="1"/>
  <c r="N540" i="1"/>
  <c r="O540" i="1"/>
  <c r="N537" i="1"/>
  <c r="W537" i="1"/>
  <c r="X537" i="1" s="1"/>
  <c r="O537" i="1"/>
  <c r="N533" i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C475" i="1" s="1"/>
  <c r="W475" i="1" s="1"/>
  <c r="X475" i="1" s="1"/>
  <c r="BT475" i="1"/>
  <c r="B475" i="1" s="1"/>
  <c r="V476" i="1" s="1"/>
  <c r="AT475" i="1"/>
  <c r="AU475" i="1"/>
  <c r="M475" i="1"/>
  <c r="Y475" i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C462" i="1" s="1"/>
  <c r="BT462" i="1"/>
  <c r="B462" i="1" s="1"/>
  <c r="V463" i="1" s="1"/>
  <c r="AT462" i="1"/>
  <c r="AU462" i="1"/>
  <c r="M462" i="1"/>
  <c r="Y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C452" i="1" s="1"/>
  <c r="R453" i="1" s="1"/>
  <c r="BT452" i="1"/>
  <c r="B452" i="1" s="1"/>
  <c r="V453" i="1" s="1"/>
  <c r="AT452" i="1"/>
  <c r="AU452" i="1"/>
  <c r="M452" i="1"/>
  <c r="Y452" i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B450" i="1" s="1"/>
  <c r="AT450" i="1"/>
  <c r="AU450" i="1"/>
  <c r="M450" i="1"/>
  <c r="Y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U449" i="1"/>
  <c r="M449" i="1"/>
  <c r="Y449" i="1"/>
  <c r="AV449" i="1" l="1"/>
  <c r="BG462" i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T446" i="1" l="1"/>
  <c r="AV444" i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C440" i="1" s="1"/>
  <c r="BT440" i="1"/>
  <c r="B440" i="1" s="1"/>
  <c r="V441" i="1" s="1"/>
  <c r="AT440" i="1"/>
  <c r="AU440" i="1"/>
  <c r="M440" i="1"/>
  <c r="Y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O422" i="1"/>
  <c r="N422" i="1"/>
  <c r="S423" i="1" s="1"/>
  <c r="AV422" i="1"/>
  <c r="AI421" i="1"/>
  <c r="AJ421" i="1"/>
  <c r="AK421" i="1"/>
  <c r="T423" i="1" l="1"/>
  <c r="CS421" i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C419" i="1" s="1"/>
  <c r="W419" i="1" s="1"/>
  <c r="X419" i="1" s="1"/>
  <c r="BT419" i="1"/>
  <c r="B419" i="1" s="1"/>
  <c r="V420" i="1" s="1"/>
  <c r="AT419" i="1"/>
  <c r="AU419" i="1"/>
  <c r="M419" i="1"/>
  <c r="Y419" i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C417" i="1" s="1"/>
  <c r="R418" i="1" s="1"/>
  <c r="BT417" i="1"/>
  <c r="B417" i="1" s="1"/>
  <c r="V418" i="1" s="1"/>
  <c r="AT417" i="1"/>
  <c r="AU417" i="1"/>
  <c r="M417" i="1"/>
  <c r="Y417" i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C412" i="1" s="1"/>
  <c r="R413" i="1" s="1"/>
  <c r="BT412" i="1"/>
  <c r="B412" i="1" s="1"/>
  <c r="AT412" i="1"/>
  <c r="AU412" i="1"/>
  <c r="M412" i="1"/>
  <c r="Y412" i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C410" i="1" s="1"/>
  <c r="BT410" i="1"/>
  <c r="B410" i="1" s="1"/>
  <c r="AT410" i="1"/>
  <c r="AU410" i="1"/>
  <c r="M410" i="1"/>
  <c r="Y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M404" i="1"/>
  <c r="Y404" i="1"/>
  <c r="AI403" i="1"/>
  <c r="AJ403" i="1"/>
  <c r="AK403" i="1"/>
  <c r="AV404" i="1" l="1"/>
  <c r="BG417" i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AV387" i="1" l="1"/>
  <c r="U395" i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S386" i="1" s="1"/>
  <c r="BG398" i="1"/>
  <c r="BF391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U374" i="1"/>
  <c r="T368" i="1"/>
  <c r="N366" i="1"/>
  <c r="O366" i="1"/>
  <c r="AI365" i="1"/>
  <c r="AJ365" i="1"/>
  <c r="AK365" i="1"/>
  <c r="T367" i="1" l="1"/>
  <c r="S367" i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CS360" i="1"/>
  <c r="CR360" i="1"/>
  <c r="CK360" i="1"/>
  <c r="CJ360" i="1"/>
  <c r="CC360" i="1"/>
  <c r="CB360" i="1"/>
  <c r="BU360" i="1"/>
  <c r="C360" i="1" s="1"/>
  <c r="BT360" i="1"/>
  <c r="B360" i="1" s="1"/>
  <c r="V361" i="1" s="1"/>
  <c r="M360" i="1"/>
  <c r="Y360" i="1"/>
  <c r="AI359" i="1"/>
  <c r="AJ359" i="1"/>
  <c r="AK359" i="1"/>
  <c r="AV360" i="1" l="1"/>
  <c r="BG373" i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C345" i="1" s="1"/>
  <c r="W345" i="1" s="1"/>
  <c r="X345" i="1" s="1"/>
  <c r="BT345" i="1"/>
  <c r="B345" i="1" s="1"/>
  <c r="V346" i="1" s="1"/>
  <c r="Y345" i="1"/>
  <c r="M345" i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S1" i="1" s="1"/>
  <c r="CP1" i="1"/>
  <c r="CR1" i="1" s="1"/>
  <c r="AY585" i="1" s="1"/>
  <c r="CR341" i="1"/>
  <c r="AI340" i="1"/>
  <c r="AJ340" i="1"/>
  <c r="AK340" i="1"/>
  <c r="AY573" i="1" l="1"/>
  <c r="AY581" i="1"/>
  <c r="AY577" i="1"/>
  <c r="AY562" i="1"/>
  <c r="AY565" i="1"/>
  <c r="AY569" i="1"/>
  <c r="AY560" i="1"/>
  <c r="AY556" i="1"/>
  <c r="AY552" i="1"/>
  <c r="AV341" i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M335" i="1"/>
  <c r="N335" i="1"/>
  <c r="O335" i="1"/>
  <c r="R335" i="1"/>
  <c r="V335" i="1"/>
  <c r="W335" i="1"/>
  <c r="X335" i="1" s="1"/>
  <c r="Y335" i="1"/>
  <c r="BG348" i="1" l="1"/>
  <c r="T335" i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M291" i="1"/>
  <c r="N291" i="1"/>
  <c r="S292" i="1" s="1"/>
  <c r="O291" i="1"/>
  <c r="R291" i="1"/>
  <c r="V291" i="1"/>
  <c r="W291" i="1"/>
  <c r="X291" i="1" s="1"/>
  <c r="Y291" i="1"/>
  <c r="AV291" i="1" l="1"/>
  <c r="T291" i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AT585" i="1" s="1"/>
  <c r="AV585" i="1" s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AZ585" i="1" s="1"/>
  <c r="BD585" i="1" s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Z577" i="1" l="1"/>
  <c r="BD577" i="1" s="1"/>
  <c r="AZ581" i="1"/>
  <c r="BD581" i="1" s="1"/>
  <c r="AT573" i="1"/>
  <c r="AV573" i="1" s="1"/>
  <c r="AT581" i="1"/>
  <c r="AV581" i="1" s="1"/>
  <c r="AT577" i="1"/>
  <c r="AV577" i="1" s="1"/>
  <c r="AZ569" i="1"/>
  <c r="BD569" i="1" s="1"/>
  <c r="AZ573" i="1"/>
  <c r="BD573" i="1" s="1"/>
  <c r="AT562" i="1"/>
  <c r="AV562" i="1" s="1"/>
  <c r="AT569" i="1"/>
  <c r="AV569" i="1" s="1"/>
  <c r="AT565" i="1"/>
  <c r="AV565" i="1" s="1"/>
  <c r="AZ565" i="1"/>
  <c r="BD565" i="1" s="1"/>
  <c r="AZ562" i="1"/>
  <c r="BD562" i="1" s="1"/>
  <c r="AT560" i="1"/>
  <c r="AV560" i="1" s="1"/>
  <c r="AT552" i="1"/>
  <c r="AV552" i="1" s="1"/>
  <c r="AT556" i="1"/>
  <c r="AV556" i="1" s="1"/>
  <c r="AZ560" i="1"/>
  <c r="BD560" i="1" s="1"/>
  <c r="AZ556" i="1"/>
  <c r="BD556" i="1" s="1"/>
  <c r="AZ552" i="1"/>
  <c r="BD552" i="1" s="1"/>
  <c r="AT544" i="1"/>
  <c r="AV544" i="1" s="1"/>
  <c r="AT548" i="1"/>
  <c r="AV548" i="1" s="1"/>
  <c r="AT537" i="1"/>
  <c r="AV537" i="1" s="1"/>
  <c r="AT540" i="1"/>
  <c r="AV540" i="1" s="1"/>
  <c r="AT533" i="1"/>
  <c r="AV533" i="1" s="1"/>
  <c r="AT530" i="1"/>
  <c r="AV530" i="1" s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BB585" i="1" s="1"/>
  <c r="CK1" i="1"/>
  <c r="CD1" i="1"/>
  <c r="BA585" i="1" s="1"/>
  <c r="BE585" i="1" s="1"/>
  <c r="CB1" i="1"/>
  <c r="BW1" i="1"/>
  <c r="AX585" i="1" s="1"/>
  <c r="CC1" i="1"/>
  <c r="B3" i="8" s="1"/>
  <c r="BV1" i="1"/>
  <c r="AW585" i="1" s="1"/>
  <c r="CL1" i="1"/>
  <c r="AI269" i="1"/>
  <c r="AJ269" i="1"/>
  <c r="AK269" i="1"/>
  <c r="BC585" i="1" l="1"/>
  <c r="AW573" i="1"/>
  <c r="AW581" i="1"/>
  <c r="AW577" i="1"/>
  <c r="BA573" i="1"/>
  <c r="BA581" i="1"/>
  <c r="BA577" i="1"/>
  <c r="AX573" i="1"/>
  <c r="BC573" i="1" s="1"/>
  <c r="AX577" i="1"/>
  <c r="AX581" i="1"/>
  <c r="BC581" i="1" s="1"/>
  <c r="BB573" i="1"/>
  <c r="BB581" i="1"/>
  <c r="BB577" i="1"/>
  <c r="AW562" i="1"/>
  <c r="AW569" i="1"/>
  <c r="AW565" i="1"/>
  <c r="BA562" i="1"/>
  <c r="BA569" i="1"/>
  <c r="BA565" i="1"/>
  <c r="AX562" i="1"/>
  <c r="BC562" i="1" s="1"/>
  <c r="AX565" i="1"/>
  <c r="AX569" i="1"/>
  <c r="BB562" i="1"/>
  <c r="BB565" i="1"/>
  <c r="BB569" i="1"/>
  <c r="AW556" i="1"/>
  <c r="AW560" i="1"/>
  <c r="AW552" i="1"/>
  <c r="BA560" i="1"/>
  <c r="BA556" i="1"/>
  <c r="BA552" i="1"/>
  <c r="AX560" i="1"/>
  <c r="AX552" i="1"/>
  <c r="AX556" i="1"/>
  <c r="BC556" i="1" s="1"/>
  <c r="BB560" i="1"/>
  <c r="BB552" i="1"/>
  <c r="BB556" i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B521" i="1"/>
  <c r="BB525" i="1"/>
  <c r="BB516" i="1"/>
  <c r="BB502" i="1"/>
  <c r="BB510" i="1"/>
  <c r="BB504" i="1"/>
  <c r="BB513" i="1"/>
  <c r="BB506" i="1"/>
  <c r="BB500" i="1"/>
  <c r="BB496" i="1"/>
  <c r="BB495" i="1"/>
  <c r="BB493" i="1"/>
  <c r="BB481" i="1"/>
  <c r="BB479" i="1"/>
  <c r="BB477" i="1"/>
  <c r="BB478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BC516" i="1" s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C569" i="1" l="1"/>
  <c r="BC560" i="1"/>
  <c r="BC577" i="1"/>
  <c r="BE573" i="1"/>
  <c r="BE552" i="1"/>
  <c r="BE577" i="1"/>
  <c r="BC552" i="1"/>
  <c r="BC565" i="1"/>
  <c r="BE581" i="1"/>
  <c r="BE562" i="1"/>
  <c r="BE565" i="1"/>
  <c r="BE569" i="1"/>
  <c r="BE478" i="1"/>
  <c r="BE493" i="1"/>
  <c r="BE506" i="1"/>
  <c r="BE502" i="1"/>
  <c r="BE540" i="1"/>
  <c r="BC475" i="1"/>
  <c r="BC479" i="1"/>
  <c r="BE560" i="1"/>
  <c r="BE556" i="1"/>
  <c r="BJ359" i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K4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BD525" i="1" s="1"/>
  <c r="AZ521" i="1"/>
  <c r="BD521" i="1" s="1"/>
  <c r="AZ516" i="1"/>
  <c r="BD516" i="1" s="1"/>
  <c r="AZ510" i="1"/>
  <c r="BD510" i="1" s="1"/>
  <c r="AZ506" i="1"/>
  <c r="AZ513" i="1"/>
  <c r="BD513" i="1" s="1"/>
  <c r="AZ502" i="1"/>
  <c r="BD502" i="1" s="1"/>
  <c r="AZ504" i="1"/>
  <c r="BD504" i="1" s="1"/>
  <c r="AZ500" i="1"/>
  <c r="BD500" i="1" s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C525" i="1"/>
  <c r="BC521" i="1"/>
  <c r="BC504" i="1"/>
  <c r="BC506" i="1"/>
  <c r="BC510" i="1"/>
  <c r="BC500" i="1"/>
  <c r="BC502" i="1"/>
  <c r="BC496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10" i="8"/>
  <c r="B32" i="9" s="1"/>
  <c r="K11" i="8"/>
  <c r="B33" i="9" s="1"/>
  <c r="K6" i="8"/>
  <c r="B28" i="9" s="1"/>
  <c r="K9" i="8"/>
  <c r="B31" i="9" s="1"/>
  <c r="K8" i="8"/>
  <c r="B30" i="9" s="1"/>
  <c r="U274" i="1"/>
  <c r="T268" i="1"/>
  <c r="BU266" i="1"/>
  <c r="B26" i="9" l="1"/>
  <c r="K13" i="8"/>
  <c r="B42" i="9"/>
  <c r="L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W214" i="1"/>
  <c r="X214" i="1" s="1"/>
  <c r="Y214" i="1"/>
  <c r="N214" i="1"/>
  <c r="S215" i="1" s="1"/>
  <c r="O214" i="1"/>
  <c r="T214" i="1" l="1"/>
  <c r="U220" i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V182" i="1"/>
  <c r="W182" i="1"/>
  <c r="X182" i="1" s="1"/>
  <c r="Y182" i="1"/>
  <c r="N182" i="1"/>
  <c r="S183" i="1" s="1"/>
  <c r="O182" i="1"/>
  <c r="T182" i="1" l="1"/>
  <c r="U188" i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R577" i="1" l="1"/>
  <c r="V577" i="1" s="1"/>
  <c r="W577" i="1" s="1"/>
  <c r="X577" i="1" s="1"/>
  <c r="R581" i="1"/>
  <c r="R565" i="1"/>
  <c r="V565" i="1" s="1"/>
  <c r="W565" i="1" s="1"/>
  <c r="X565" i="1" s="1"/>
  <c r="R569" i="1"/>
  <c r="R573" i="1"/>
  <c r="R560" i="1"/>
  <c r="V560" i="1" s="1"/>
  <c r="W560" i="1" s="1"/>
  <c r="X560" i="1" s="1"/>
  <c r="Y560" i="1" s="1"/>
  <c r="R562" i="1"/>
  <c r="R556" i="1"/>
  <c r="R548" i="1"/>
  <c r="R552" i="1"/>
  <c r="R540" i="1"/>
  <c r="R537" i="1"/>
  <c r="R544" i="1"/>
  <c r="V537" i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S577" i="1" s="1"/>
  <c r="T73" i="1"/>
  <c r="V581" i="1" l="1"/>
  <c r="W581" i="1" s="1"/>
  <c r="X581" i="1" s="1"/>
  <c r="S581" i="1"/>
  <c r="T581" i="1" s="1"/>
  <c r="T577" i="1"/>
  <c r="T537" i="1"/>
  <c r="S560" i="1"/>
  <c r="T560" i="1" s="1"/>
  <c r="S573" i="1"/>
  <c r="V573" i="1"/>
  <c r="W573" i="1" s="1"/>
  <c r="X573" i="1" s="1"/>
  <c r="V569" i="1"/>
  <c r="W569" i="1" s="1"/>
  <c r="X569" i="1" s="1"/>
  <c r="S569" i="1"/>
  <c r="T569" i="1" s="1"/>
  <c r="S565" i="1"/>
  <c r="T565" i="1" s="1"/>
  <c r="S562" i="1"/>
  <c r="V562" i="1"/>
  <c r="W562" i="1" s="1"/>
  <c r="X562" i="1" s="1"/>
  <c r="Y562" i="1" s="1"/>
  <c r="S552" i="1"/>
  <c r="V552" i="1"/>
  <c r="W552" i="1" s="1"/>
  <c r="X552" i="1" s="1"/>
  <c r="Y552" i="1" s="1"/>
  <c r="S544" i="1"/>
  <c r="V544" i="1"/>
  <c r="V548" i="1"/>
  <c r="S548" i="1"/>
  <c r="S556" i="1"/>
  <c r="V556" i="1"/>
  <c r="W556" i="1" s="1"/>
  <c r="X556" i="1" s="1"/>
  <c r="Y556" i="1" s="1"/>
  <c r="U537" i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A60" i="4"/>
  <c r="A71" i="6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T573" i="1" l="1"/>
  <c r="T552" i="1"/>
  <c r="T562" i="1"/>
  <c r="T556" i="1"/>
  <c r="T544" i="1"/>
  <c r="W544" i="1"/>
  <c r="N2" i="4"/>
  <c r="U544" i="1"/>
  <c r="T548" i="1"/>
  <c r="W548" i="1"/>
  <c r="X548" i="1" s="1"/>
  <c r="Y548" i="1" s="1"/>
  <c r="A61" i="4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X544" i="1" l="1"/>
  <c r="O2" i="4"/>
  <c r="A70" i="4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Y544" i="1" l="1"/>
  <c r="Q2" i="4" s="1"/>
  <c r="P2" i="4"/>
  <c r="A63" i="4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l="1"/>
  <c r="J4" i="8" l="1"/>
  <c r="J8" i="8"/>
  <c r="B14" i="9" s="1"/>
  <c r="J5" i="8"/>
  <c r="B11" i="9" s="1"/>
  <c r="J7" i="8"/>
  <c r="B13" i="9" s="1"/>
  <c r="J9" i="8"/>
  <c r="B15" i="9" s="1"/>
  <c r="J6" i="8"/>
  <c r="B12" i="9" s="1"/>
  <c r="J10" i="8"/>
  <c r="B16" i="9" s="1"/>
  <c r="J11" i="8"/>
  <c r="B17" i="9" s="1"/>
  <c r="B10" i="9" l="1"/>
  <c r="J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<sst xmlns="http://schemas.openxmlformats.org/spreadsheetml/2006/main" count="480" uniqueCount="461">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</sst>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89"/>
  <sheetViews>
    <sheetView tabSelected="1" zoomScale="112" zoomScaleNormal="112" workbookViewId="0">
      <pane xSplit="1" ySplit="1" topLeftCell="B580" activePane="bottomRight" state="frozen"/>
      <selection pane="topRight" activeCell="B1" sqref="B1"/>
      <selection pane="bottomLeft" activeCell="A2" sqref="A2"/>
      <selection pane="bottomRight" activeCell="AI585" sqref="AI585:AK589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 t="shared" ref="CR1:CS1" si="1">"Positive "&amp;CP1</f>
        <v>Positive Positive BH PCR Individuals</v>
      </c>
      <c r="CS1" s="21" t="str">
        <f t="shared" si="1"/>
        <v>Positive Positive BH Antigen Individuals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2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2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2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2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2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2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2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2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2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2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2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2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2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2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2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2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2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2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2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2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2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2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2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2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2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2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2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2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2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2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2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2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2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2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2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2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2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2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2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2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2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2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2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2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2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2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2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2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2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2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2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2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2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2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2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2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2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2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2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2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2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2"/>
        <v>10338</v>
      </c>
      <c r="E70">
        <v>456</v>
      </c>
      <c r="F70">
        <f t="shared" ref="F70:F76" si="3">G70</f>
        <v>377</v>
      </c>
      <c r="G70">
        <v>377</v>
      </c>
      <c r="H70">
        <v>118</v>
      </c>
      <c r="N70">
        <f t="shared" ref="N70:N100" si="4">B70-C70</f>
        <v>114795</v>
      </c>
      <c r="O70" s="3">
        <f t="shared" ref="O70:O100" si="5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6">C70-D70-E70</f>
        <v>6763</v>
      </c>
      <c r="X70" s="3">
        <f t="shared" ref="X70:X100" si="7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8">A70+1</f>
        <v>43976</v>
      </c>
      <c r="B71">
        <v>134985</v>
      </c>
      <c r="C71">
        <v>17659</v>
      </c>
      <c r="D71">
        <f t="shared" si="2"/>
        <v>10518</v>
      </c>
      <c r="E71">
        <v>466</v>
      </c>
      <c r="F71">
        <f t="shared" si="3"/>
        <v>379</v>
      </c>
      <c r="G71">
        <v>379</v>
      </c>
      <c r="H71">
        <v>115</v>
      </c>
      <c r="N71">
        <f t="shared" si="4"/>
        <v>117326</v>
      </c>
      <c r="O71" s="3">
        <f t="shared" si="5"/>
        <v>0.13082194317887172</v>
      </c>
      <c r="R71">
        <f t="shared" ref="R71:R100" si="9">C71-C70</f>
        <v>102</v>
      </c>
      <c r="S71">
        <f t="shared" ref="S71:S100" si="10">N71-N70</f>
        <v>2531</v>
      </c>
      <c r="T71" s="3">
        <f t="shared" ref="T71:T100" si="11">R71/V71</f>
        <v>3.8739080896315989E-2</v>
      </c>
      <c r="U71" s="8">
        <f>Sheet2!D60</f>
        <v>8.7167256501000157E-2</v>
      </c>
      <c r="V71">
        <f t="shared" ref="V71:V100" si="12">B71-B70</f>
        <v>2633</v>
      </c>
      <c r="W71">
        <f t="shared" si="6"/>
        <v>6675</v>
      </c>
      <c r="X71" s="3">
        <f t="shared" si="7"/>
        <v>5.6779026217228468E-2</v>
      </c>
      <c r="Y71">
        <f t="shared" ref="Y71:Y100" si="13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8"/>
        <v>43977</v>
      </c>
      <c r="B72">
        <v>139157</v>
      </c>
      <c r="C72">
        <v>18273</v>
      </c>
      <c r="D72">
        <f t="shared" ref="D72:D116" si="14">AQ72</f>
        <v>10679</v>
      </c>
      <c r="E72">
        <v>488</v>
      </c>
      <c r="F72">
        <f t="shared" si="3"/>
        <v>393</v>
      </c>
      <c r="G72">
        <v>393</v>
      </c>
      <c r="H72">
        <v>109</v>
      </c>
      <c r="N72">
        <f t="shared" si="4"/>
        <v>120884</v>
      </c>
      <c r="O72" s="3">
        <f t="shared" si="5"/>
        <v>0.13131211509302443</v>
      </c>
      <c r="R72">
        <f t="shared" si="9"/>
        <v>614</v>
      </c>
      <c r="S72">
        <f t="shared" si="10"/>
        <v>3558</v>
      </c>
      <c r="T72" s="3">
        <f t="shared" si="11"/>
        <v>0.14717162032598274</v>
      </c>
      <c r="U72" s="8">
        <f>Sheet2!D61</f>
        <v>9.7205206738131697E-2</v>
      </c>
      <c r="V72">
        <f t="shared" si="12"/>
        <v>4172</v>
      </c>
      <c r="W72">
        <f t="shared" si="6"/>
        <v>7106</v>
      </c>
      <c r="X72" s="3">
        <f t="shared" si="7"/>
        <v>5.5305375738812272E-2</v>
      </c>
      <c r="Y72">
        <f t="shared" si="13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8"/>
        <v>43978</v>
      </c>
      <c r="B73">
        <v>142321</v>
      </c>
      <c r="C73">
        <v>18502</v>
      </c>
      <c r="D73">
        <f t="shared" si="14"/>
        <v>10905</v>
      </c>
      <c r="E73">
        <v>500</v>
      </c>
      <c r="F73">
        <f t="shared" si="3"/>
        <v>383</v>
      </c>
      <c r="G73">
        <v>383</v>
      </c>
      <c r="H73">
        <v>112</v>
      </c>
      <c r="N73">
        <f t="shared" si="4"/>
        <v>123819</v>
      </c>
      <c r="O73" s="3">
        <f t="shared" si="5"/>
        <v>0.13000189711989096</v>
      </c>
      <c r="R73">
        <f t="shared" si="9"/>
        <v>229</v>
      </c>
      <c r="S73">
        <f t="shared" si="10"/>
        <v>2935</v>
      </c>
      <c r="T73" s="3">
        <f t="shared" si="11"/>
        <v>7.2376738305941851E-2</v>
      </c>
      <c r="U73" s="8">
        <f>Sheet2!D62</f>
        <v>9.6318574637377696E-2</v>
      </c>
      <c r="V73">
        <f t="shared" si="12"/>
        <v>3164</v>
      </c>
      <c r="W73">
        <f t="shared" si="6"/>
        <v>7097</v>
      </c>
      <c r="X73" s="3">
        <f t="shared" si="7"/>
        <v>5.3966464703395799E-2</v>
      </c>
      <c r="Y73">
        <f t="shared" si="13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8"/>
        <v>43979</v>
      </c>
      <c r="B74">
        <v>146275</v>
      </c>
      <c r="C74">
        <v>18792</v>
      </c>
      <c r="D74">
        <f t="shared" si="14"/>
        <v>11445</v>
      </c>
      <c r="E74">
        <v>520</v>
      </c>
      <c r="F74">
        <f t="shared" si="3"/>
        <v>376</v>
      </c>
      <c r="G74">
        <v>376</v>
      </c>
      <c r="H74">
        <v>117</v>
      </c>
      <c r="N74">
        <f t="shared" si="4"/>
        <v>127483</v>
      </c>
      <c r="O74" s="3">
        <f t="shared" si="5"/>
        <v>0.12847034694923945</v>
      </c>
      <c r="R74">
        <f t="shared" si="9"/>
        <v>290</v>
      </c>
      <c r="S74">
        <f t="shared" si="10"/>
        <v>3664</v>
      </c>
      <c r="T74" s="3">
        <f t="shared" si="11"/>
        <v>7.3343449671219016E-2</v>
      </c>
      <c r="U74" s="8">
        <f>Sheet2!D63</f>
        <v>9.4477030272015122E-2</v>
      </c>
      <c r="V74">
        <f t="shared" si="12"/>
        <v>3954</v>
      </c>
      <c r="W74">
        <f t="shared" si="6"/>
        <v>6827</v>
      </c>
      <c r="X74" s="3">
        <f t="shared" si="7"/>
        <v>5.5075435769737807E-2</v>
      </c>
      <c r="Y74">
        <f t="shared" si="13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8"/>
        <v>43980</v>
      </c>
      <c r="B75">
        <v>150110</v>
      </c>
      <c r="C75">
        <v>19135</v>
      </c>
      <c r="D75">
        <f t="shared" si="14"/>
        <v>11872</v>
      </c>
      <c r="E75">
        <v>527</v>
      </c>
      <c r="F75">
        <f t="shared" si="3"/>
        <v>368</v>
      </c>
      <c r="G75">
        <v>368</v>
      </c>
      <c r="H75">
        <v>118</v>
      </c>
      <c r="N75">
        <f t="shared" si="4"/>
        <v>130975</v>
      </c>
      <c r="O75" s="3">
        <f t="shared" si="5"/>
        <v>0.12747318633002463</v>
      </c>
      <c r="R75">
        <f t="shared" si="9"/>
        <v>343</v>
      </c>
      <c r="S75">
        <f t="shared" si="10"/>
        <v>3492</v>
      </c>
      <c r="T75" s="3">
        <f t="shared" si="11"/>
        <v>8.9439374185136894E-2</v>
      </c>
      <c r="U75" s="8">
        <f>Sheet2!D64</f>
        <v>9.2016129032258059E-2</v>
      </c>
      <c r="V75">
        <f t="shared" si="12"/>
        <v>3835</v>
      </c>
      <c r="W75">
        <f t="shared" si="6"/>
        <v>6736</v>
      </c>
      <c r="X75" s="3">
        <f t="shared" si="7"/>
        <v>5.4631828978622329E-2</v>
      </c>
      <c r="Y75">
        <f t="shared" si="13"/>
        <v>7</v>
      </c>
      <c r="Z75">
        <v>69</v>
      </c>
      <c r="AC75">
        <v>59</v>
      </c>
      <c r="AF75">
        <v>6</v>
      </c>
      <c r="AI75">
        <f t="shared" ref="AI75:AI122" si="15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8"/>
        <v>43981</v>
      </c>
      <c r="B76">
        <v>156713</v>
      </c>
      <c r="C76">
        <v>19551</v>
      </c>
      <c r="D76">
        <f t="shared" si="14"/>
        <v>12275</v>
      </c>
      <c r="E76">
        <v>534</v>
      </c>
      <c r="F76">
        <f t="shared" si="3"/>
        <v>341</v>
      </c>
      <c r="G76">
        <v>341</v>
      </c>
      <c r="H76">
        <v>116</v>
      </c>
      <c r="N76">
        <f t="shared" si="4"/>
        <v>137162</v>
      </c>
      <c r="O76" s="3">
        <f t="shared" si="5"/>
        <v>0.12475672088467453</v>
      </c>
      <c r="R76">
        <f t="shared" si="9"/>
        <v>416</v>
      </c>
      <c r="S76">
        <f t="shared" si="10"/>
        <v>6187</v>
      </c>
      <c r="T76" s="3">
        <f t="shared" si="11"/>
        <v>6.3001665909435109E-2</v>
      </c>
      <c r="U76" s="8">
        <f>Sheet2!D65</f>
        <v>8.4140305573488269E-2</v>
      </c>
      <c r="V76">
        <f t="shared" si="12"/>
        <v>6603</v>
      </c>
      <c r="W76">
        <f t="shared" si="6"/>
        <v>6742</v>
      </c>
      <c r="X76" s="3">
        <f t="shared" si="7"/>
        <v>5.0578463363986949E-2</v>
      </c>
      <c r="Y76">
        <f t="shared" si="13"/>
        <v>7</v>
      </c>
      <c r="Z76">
        <v>70</v>
      </c>
      <c r="AC76">
        <v>59</v>
      </c>
      <c r="AF76">
        <v>6</v>
      </c>
      <c r="AI76">
        <f t="shared" si="15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4"/>
        <v>12784</v>
      </c>
      <c r="E77">
        <v>538</v>
      </c>
      <c r="F77">
        <v>339</v>
      </c>
      <c r="G77">
        <v>339</v>
      </c>
      <c r="H77">
        <v>125</v>
      </c>
      <c r="N77">
        <f t="shared" si="4"/>
        <v>139604</v>
      </c>
      <c r="O77" s="3">
        <f t="shared" si="5"/>
        <v>0.1235969163548703</v>
      </c>
      <c r="R77">
        <f t="shared" si="9"/>
        <v>137</v>
      </c>
      <c r="S77">
        <f t="shared" si="10"/>
        <v>2442</v>
      </c>
      <c r="T77" s="3">
        <f t="shared" si="11"/>
        <v>5.3121364870104694E-2</v>
      </c>
      <c r="U77" s="8">
        <f>Sheet2!D66</f>
        <v>7.9101707498144019E-2</v>
      </c>
      <c r="V77">
        <f t="shared" si="12"/>
        <v>2579</v>
      </c>
      <c r="W77">
        <f t="shared" si="6"/>
        <v>6366</v>
      </c>
      <c r="X77" s="3">
        <f t="shared" si="7"/>
        <v>5.3251649387370405E-2</v>
      </c>
      <c r="Y77">
        <f t="shared" si="13"/>
        <v>4</v>
      </c>
      <c r="Z77">
        <v>70</v>
      </c>
      <c r="AC77">
        <v>59</v>
      </c>
      <c r="AF77">
        <v>6</v>
      </c>
      <c r="AI77">
        <f t="shared" si="15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6">A77+1</f>
        <v>43984</v>
      </c>
      <c r="B78">
        <v>163969</v>
      </c>
      <c r="C78">
        <v>19956</v>
      </c>
      <c r="D78">
        <f t="shared" si="14"/>
        <v>13025</v>
      </c>
      <c r="E78">
        <v>560</v>
      </c>
      <c r="F78">
        <v>327</v>
      </c>
      <c r="H78">
        <v>114</v>
      </c>
      <c r="N78">
        <f t="shared" si="4"/>
        <v>144013</v>
      </c>
      <c r="O78" s="3">
        <f t="shared" si="5"/>
        <v>0.12170593221889503</v>
      </c>
      <c r="R78">
        <f t="shared" si="9"/>
        <v>268</v>
      </c>
      <c r="S78">
        <f t="shared" si="10"/>
        <v>4409</v>
      </c>
      <c r="T78" s="3">
        <f t="shared" si="11"/>
        <v>5.7301689116955316E-2</v>
      </c>
      <c r="U78" s="8">
        <f>Sheet2!D67</f>
        <v>7.9250621032293675E-2</v>
      </c>
      <c r="V78">
        <f t="shared" si="12"/>
        <v>4677</v>
      </c>
      <c r="W78">
        <f t="shared" si="6"/>
        <v>6371</v>
      </c>
      <c r="X78" s="3">
        <f t="shared" si="7"/>
        <v>5.1326322398367603E-2</v>
      </c>
      <c r="Y78">
        <f t="shared" si="13"/>
        <v>22</v>
      </c>
      <c r="Z78">
        <v>69</v>
      </c>
      <c r="AC78">
        <v>59</v>
      </c>
      <c r="AF78">
        <v>6</v>
      </c>
      <c r="AI78">
        <f t="shared" si="15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6"/>
        <v>43985</v>
      </c>
      <c r="B79">
        <f>B78+3732</f>
        <v>167701</v>
      </c>
      <c r="C79">
        <f>C78+201</f>
        <v>20157</v>
      </c>
      <c r="D79">
        <f t="shared" si="14"/>
        <v>13243</v>
      </c>
      <c r="E79">
        <v>566</v>
      </c>
      <c r="F79">
        <v>314</v>
      </c>
      <c r="H79">
        <v>116</v>
      </c>
      <c r="N79">
        <f t="shared" si="4"/>
        <v>147544</v>
      </c>
      <c r="O79" s="3">
        <f t="shared" si="5"/>
        <v>0.12019606323158478</v>
      </c>
      <c r="R79">
        <f t="shared" si="9"/>
        <v>201</v>
      </c>
      <c r="S79">
        <f t="shared" si="10"/>
        <v>3531</v>
      </c>
      <c r="T79" s="3">
        <f t="shared" si="11"/>
        <v>5.3858520900321546E-2</v>
      </c>
      <c r="U79" s="8">
        <f>Sheet2!D68</f>
        <v>6.6003363228699555E-2</v>
      </c>
      <c r="V79">
        <f t="shared" si="12"/>
        <v>3732</v>
      </c>
      <c r="W79">
        <f t="shared" si="6"/>
        <v>6348</v>
      </c>
      <c r="X79" s="3">
        <f t="shared" si="7"/>
        <v>4.9464398235664779E-2</v>
      </c>
      <c r="Y79">
        <f t="shared" si="13"/>
        <v>6</v>
      </c>
      <c r="Z79">
        <v>69</v>
      </c>
      <c r="AC79">
        <v>59</v>
      </c>
      <c r="AF79">
        <v>6</v>
      </c>
      <c r="AI79">
        <f t="shared" si="15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6"/>
        <v>43986</v>
      </c>
      <c r="B80">
        <v>174127</v>
      </c>
      <c r="C80">
        <v>20706</v>
      </c>
      <c r="D80">
        <f t="shared" si="14"/>
        <v>13650</v>
      </c>
      <c r="E80">
        <v>579</v>
      </c>
      <c r="F80">
        <v>310</v>
      </c>
      <c r="H80">
        <v>105</v>
      </c>
      <c r="N80">
        <f t="shared" si="4"/>
        <v>153421</v>
      </c>
      <c r="O80" s="4">
        <f t="shared" si="5"/>
        <v>0.11891320702705496</v>
      </c>
      <c r="R80">
        <f t="shared" si="9"/>
        <v>549</v>
      </c>
      <c r="S80">
        <f t="shared" si="10"/>
        <v>5877</v>
      </c>
      <c r="T80" s="3">
        <f t="shared" si="11"/>
        <v>8.5434173669467789E-2</v>
      </c>
      <c r="U80" s="8">
        <f>Sheet2!D69</f>
        <v>6.9295101553166066E-2</v>
      </c>
      <c r="V80">
        <f t="shared" si="12"/>
        <v>6426</v>
      </c>
      <c r="W80">
        <f t="shared" si="6"/>
        <v>6477</v>
      </c>
      <c r="X80" s="3">
        <f t="shared" si="7"/>
        <v>4.7861664350779681E-2</v>
      </c>
      <c r="Y80">
        <f t="shared" si="13"/>
        <v>13</v>
      </c>
      <c r="Z80">
        <v>70</v>
      </c>
      <c r="AC80">
        <v>61</v>
      </c>
      <c r="AF80">
        <v>6</v>
      </c>
      <c r="AI80">
        <f t="shared" si="15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6"/>
        <v>43987</v>
      </c>
      <c r="B81">
        <v>179816</v>
      </c>
      <c r="C81">
        <v>21096</v>
      </c>
      <c r="D81">
        <f t="shared" si="14"/>
        <v>14027</v>
      </c>
      <c r="E81">
        <v>591</v>
      </c>
      <c r="F81">
        <v>299</v>
      </c>
      <c r="H81">
        <v>102</v>
      </c>
      <c r="N81">
        <f t="shared" si="4"/>
        <v>158720</v>
      </c>
      <c r="O81" s="4">
        <f t="shared" si="5"/>
        <v>0.11731992703652623</v>
      </c>
      <c r="R81">
        <f t="shared" si="9"/>
        <v>390</v>
      </c>
      <c r="S81">
        <f t="shared" si="10"/>
        <v>5299</v>
      </c>
      <c r="T81" s="3">
        <f t="shared" si="11"/>
        <v>6.8553348567410799E-2</v>
      </c>
      <c r="U81" s="8">
        <f>Sheet2!D70</f>
        <v>6.8692048537610684E-2</v>
      </c>
      <c r="V81">
        <f t="shared" si="12"/>
        <v>5689</v>
      </c>
      <c r="W81">
        <f t="shared" si="6"/>
        <v>6478</v>
      </c>
      <c r="X81" s="3">
        <f t="shared" si="7"/>
        <v>4.6156221055881443E-2</v>
      </c>
      <c r="Y81">
        <f t="shared" si="13"/>
        <v>12</v>
      </c>
      <c r="Z81">
        <v>71</v>
      </c>
      <c r="AC81">
        <v>61</v>
      </c>
      <c r="AF81">
        <v>6</v>
      </c>
      <c r="AI81">
        <f t="shared" si="15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6"/>
        <v>43988</v>
      </c>
      <c r="B82">
        <v>184554</v>
      </c>
      <c r="C82">
        <v>21438</v>
      </c>
      <c r="D82">
        <f t="shared" si="14"/>
        <v>14398</v>
      </c>
      <c r="E82">
        <v>597</v>
      </c>
      <c r="F82">
        <v>288</v>
      </c>
      <c r="H82">
        <v>92</v>
      </c>
      <c r="N82">
        <f t="shared" si="4"/>
        <v>163116</v>
      </c>
      <c r="O82" s="4">
        <f t="shared" si="5"/>
        <v>0.11616112357358822</v>
      </c>
      <c r="R82">
        <f t="shared" si="9"/>
        <v>342</v>
      </c>
      <c r="S82">
        <f t="shared" si="10"/>
        <v>4396</v>
      </c>
      <c r="T82" s="3">
        <f t="shared" si="11"/>
        <v>7.2182355424229627E-2</v>
      </c>
      <c r="U82" s="8">
        <f>Sheet2!D71</f>
        <v>6.6862153060039481E-2</v>
      </c>
      <c r="V82">
        <f t="shared" si="12"/>
        <v>4738</v>
      </c>
      <c r="W82">
        <f t="shared" si="6"/>
        <v>6443</v>
      </c>
      <c r="X82" s="3">
        <f t="shared" si="7"/>
        <v>4.4699674064876613E-2</v>
      </c>
      <c r="Y82">
        <f t="shared" si="13"/>
        <v>6</v>
      </c>
      <c r="Z82">
        <v>71</v>
      </c>
      <c r="AC82">
        <v>61</v>
      </c>
      <c r="AF82">
        <v>6</v>
      </c>
      <c r="AI82">
        <f t="shared" si="15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6"/>
        <v>43989</v>
      </c>
      <c r="B83">
        <v>187939</v>
      </c>
      <c r="C83">
        <v>21635</v>
      </c>
      <c r="D83">
        <f t="shared" si="14"/>
        <v>14733</v>
      </c>
      <c r="E83">
        <v>604</v>
      </c>
      <c r="F83">
        <v>269</v>
      </c>
      <c r="H83">
        <v>86</v>
      </c>
      <c r="N83">
        <f t="shared" si="4"/>
        <v>166304</v>
      </c>
      <c r="O83" s="4">
        <f t="shared" si="5"/>
        <v>0.11511713907172008</v>
      </c>
      <c r="R83">
        <f t="shared" si="9"/>
        <v>197</v>
      </c>
      <c r="S83">
        <f t="shared" si="10"/>
        <v>3188</v>
      </c>
      <c r="T83" s="3">
        <f t="shared" si="11"/>
        <v>5.8197932053175777E-2</v>
      </c>
      <c r="U83" s="8">
        <f>Sheet2!D72</f>
        <v>6.6739255748414786E-2</v>
      </c>
      <c r="V83">
        <f t="shared" si="12"/>
        <v>3385</v>
      </c>
      <c r="W83">
        <f t="shared" si="6"/>
        <v>6298</v>
      </c>
      <c r="X83" s="3">
        <f t="shared" si="7"/>
        <v>4.2711972054620517E-2</v>
      </c>
      <c r="Y83">
        <f t="shared" si="13"/>
        <v>7</v>
      </c>
      <c r="Z83">
        <v>71</v>
      </c>
      <c r="AC83">
        <v>61</v>
      </c>
      <c r="AF83">
        <v>6</v>
      </c>
      <c r="AI83">
        <f t="shared" si="15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6"/>
        <v>43990</v>
      </c>
      <c r="B84">
        <v>192950</v>
      </c>
      <c r="C84">
        <v>21919</v>
      </c>
      <c r="D84">
        <f t="shared" si="14"/>
        <v>15165</v>
      </c>
      <c r="E84">
        <v>606</v>
      </c>
      <c r="F84">
        <v>265</v>
      </c>
      <c r="H84">
        <v>85</v>
      </c>
      <c r="N84">
        <f t="shared" si="4"/>
        <v>171031</v>
      </c>
      <c r="O84" s="4">
        <f t="shared" si="5"/>
        <v>0.11359937807722208</v>
      </c>
      <c r="R84">
        <f t="shared" si="9"/>
        <v>284</v>
      </c>
      <c r="S84">
        <f t="shared" si="10"/>
        <v>4727</v>
      </c>
      <c r="T84" s="3">
        <f t="shared" si="11"/>
        <v>5.6675314308521255E-2</v>
      </c>
      <c r="U84" s="8">
        <f>Sheet2!D73</f>
        <v>6.628439004100066E-2</v>
      </c>
      <c r="V84">
        <f t="shared" si="12"/>
        <v>5011</v>
      </c>
      <c r="W84">
        <f t="shared" si="6"/>
        <v>6148</v>
      </c>
      <c r="X84" s="3">
        <f t="shared" si="7"/>
        <v>4.3103448275862072E-2</v>
      </c>
      <c r="Y84">
        <f t="shared" si="13"/>
        <v>2</v>
      </c>
      <c r="Z84">
        <v>74</v>
      </c>
      <c r="AC84">
        <v>61</v>
      </c>
      <c r="AF84">
        <v>6</v>
      </c>
      <c r="AI84">
        <f t="shared" si="15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6"/>
        <v>43991</v>
      </c>
      <c r="B85">
        <v>197340</v>
      </c>
      <c r="C85">
        <v>22179</v>
      </c>
      <c r="D85">
        <f t="shared" si="14"/>
        <v>15352</v>
      </c>
      <c r="E85">
        <v>622</v>
      </c>
      <c r="F85">
        <v>255</v>
      </c>
      <c r="H85">
        <v>82</v>
      </c>
      <c r="N85">
        <f t="shared" si="4"/>
        <v>175161</v>
      </c>
      <c r="O85" s="4">
        <f t="shared" si="5"/>
        <v>0.11238978412891457</v>
      </c>
      <c r="R85">
        <f t="shared" si="9"/>
        <v>260</v>
      </c>
      <c r="S85">
        <f t="shared" si="10"/>
        <v>4130</v>
      </c>
      <c r="T85" s="3">
        <f t="shared" si="11"/>
        <v>5.9225512528473807E-2</v>
      </c>
      <c r="U85" s="8">
        <f>Sheet2!D74</f>
        <v>6.6614725360342811E-2</v>
      </c>
      <c r="V85">
        <f t="shared" si="12"/>
        <v>4390</v>
      </c>
      <c r="W85">
        <f t="shared" si="6"/>
        <v>6205</v>
      </c>
      <c r="X85" s="3">
        <f t="shared" si="7"/>
        <v>4.1095890410958902E-2</v>
      </c>
      <c r="Y85">
        <f t="shared" si="13"/>
        <v>16</v>
      </c>
      <c r="Z85">
        <v>74</v>
      </c>
      <c r="AC85">
        <v>63</v>
      </c>
      <c r="AF85">
        <v>6</v>
      </c>
      <c r="AI85">
        <f t="shared" si="15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6"/>
        <v>43992</v>
      </c>
      <c r="B86">
        <v>202594</v>
      </c>
      <c r="C86">
        <v>22454</v>
      </c>
      <c r="D86">
        <f t="shared" si="14"/>
        <v>15483</v>
      </c>
      <c r="E86">
        <v>629</v>
      </c>
      <c r="F86">
        <v>245</v>
      </c>
      <c r="H86">
        <v>73</v>
      </c>
      <c r="N86">
        <f t="shared" si="4"/>
        <v>180140</v>
      </c>
      <c r="O86" s="4">
        <f t="shared" si="5"/>
        <v>0.11083250244331026</v>
      </c>
      <c r="R86">
        <f t="shared" si="9"/>
        <v>275</v>
      </c>
      <c r="S86">
        <f t="shared" si="10"/>
        <v>4979</v>
      </c>
      <c r="T86" s="3">
        <f t="shared" si="11"/>
        <v>5.234107346783403E-2</v>
      </c>
      <c r="U86" s="8">
        <f>Sheet2!D75</f>
        <v>6.5829822600521601E-2</v>
      </c>
      <c r="V86">
        <f t="shared" si="12"/>
        <v>5254</v>
      </c>
      <c r="W86">
        <f t="shared" si="6"/>
        <v>6342</v>
      </c>
      <c r="X86" s="3">
        <f t="shared" si="7"/>
        <v>3.8631346578366449E-2</v>
      </c>
      <c r="Y86">
        <f t="shared" si="13"/>
        <v>7</v>
      </c>
      <c r="Z86">
        <v>74</v>
      </c>
      <c r="AC86">
        <v>63</v>
      </c>
      <c r="AF86">
        <v>6</v>
      </c>
      <c r="AI86">
        <f t="shared" si="15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6"/>
        <v>43993</v>
      </c>
      <c r="B87">
        <v>207057</v>
      </c>
      <c r="C87">
        <v>22785</v>
      </c>
      <c r="D87">
        <f t="shared" si="14"/>
        <v>15906</v>
      </c>
      <c r="E87">
        <v>638</v>
      </c>
      <c r="F87">
        <v>242</v>
      </c>
      <c r="H87">
        <v>75</v>
      </c>
      <c r="N87">
        <f t="shared" si="4"/>
        <v>184272</v>
      </c>
      <c r="O87" s="4">
        <f t="shared" si="5"/>
        <v>0.11004216230313392</v>
      </c>
      <c r="R87">
        <f t="shared" si="9"/>
        <v>331</v>
      </c>
      <c r="S87">
        <f t="shared" si="10"/>
        <v>4132</v>
      </c>
      <c r="T87" s="3">
        <f t="shared" si="11"/>
        <v>7.4165359623571583E-2</v>
      </c>
      <c r="U87" s="8">
        <f>Sheet2!D76</f>
        <v>6.3133920437291227E-2</v>
      </c>
      <c r="V87">
        <f t="shared" si="12"/>
        <v>4463</v>
      </c>
      <c r="W87">
        <f t="shared" si="6"/>
        <v>6241</v>
      </c>
      <c r="X87" s="3">
        <f t="shared" si="7"/>
        <v>3.8775837205576029E-2</v>
      </c>
      <c r="Y87">
        <f t="shared" si="13"/>
        <v>9</v>
      </c>
      <c r="Z87">
        <v>74</v>
      </c>
      <c r="AC87">
        <v>64</v>
      </c>
      <c r="AF87">
        <v>6</v>
      </c>
      <c r="AI87">
        <f t="shared" si="15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6"/>
        <v>43994</v>
      </c>
      <c r="B88">
        <v>212827</v>
      </c>
      <c r="C88">
        <v>23166</v>
      </c>
      <c r="D88">
        <f t="shared" si="14"/>
        <v>16256</v>
      </c>
      <c r="E88">
        <v>641</v>
      </c>
      <c r="F88">
        <v>225</v>
      </c>
      <c r="H88">
        <v>81</v>
      </c>
      <c r="N88">
        <f t="shared" si="4"/>
        <v>189661</v>
      </c>
      <c r="O88" s="4">
        <f t="shared" si="5"/>
        <v>0.10884897123015407</v>
      </c>
      <c r="R88">
        <f t="shared" si="9"/>
        <v>381</v>
      </c>
      <c r="S88">
        <f t="shared" si="10"/>
        <v>5389</v>
      </c>
      <c r="T88" s="3">
        <f t="shared" si="11"/>
        <v>6.6031195840554599E-2</v>
      </c>
      <c r="U88" s="8">
        <f>Sheet2!D77</f>
        <v>6.2706370603738154E-2</v>
      </c>
      <c r="V88">
        <f t="shared" si="12"/>
        <v>5770</v>
      </c>
      <c r="W88">
        <f t="shared" si="6"/>
        <v>6269</v>
      </c>
      <c r="X88" s="3">
        <f t="shared" si="7"/>
        <v>3.5890891689264633E-2</v>
      </c>
      <c r="Y88">
        <f t="shared" si="13"/>
        <v>3</v>
      </c>
      <c r="Z88">
        <v>74</v>
      </c>
      <c r="AC88">
        <v>65</v>
      </c>
      <c r="AF88">
        <v>6</v>
      </c>
      <c r="AI88">
        <f t="shared" si="15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6"/>
        <v>43995</v>
      </c>
      <c r="B89">
        <v>218960</v>
      </c>
      <c r="C89">
        <v>23551</v>
      </c>
      <c r="D89">
        <f t="shared" si="14"/>
        <v>16599</v>
      </c>
      <c r="E89">
        <v>650</v>
      </c>
      <c r="F89">
        <v>200</v>
      </c>
      <c r="H89">
        <v>76</v>
      </c>
      <c r="N89">
        <f t="shared" si="4"/>
        <v>195409</v>
      </c>
      <c r="O89" s="4">
        <f t="shared" si="5"/>
        <v>0.10755845816587505</v>
      </c>
      <c r="R89">
        <f t="shared" si="9"/>
        <v>385</v>
      </c>
      <c r="S89">
        <f t="shared" si="10"/>
        <v>5748</v>
      </c>
      <c r="T89" s="3">
        <f t="shared" si="11"/>
        <v>6.2775150823414311E-2</v>
      </c>
      <c r="U89" s="8">
        <f>Sheet2!D78</f>
        <v>6.1413706911585188E-2</v>
      </c>
      <c r="V89">
        <f t="shared" si="12"/>
        <v>6133</v>
      </c>
      <c r="W89">
        <f t="shared" si="6"/>
        <v>6302</v>
      </c>
      <c r="X89" s="3">
        <f t="shared" si="7"/>
        <v>3.1735956839098696E-2</v>
      </c>
      <c r="Y89">
        <f t="shared" si="13"/>
        <v>9</v>
      </c>
      <c r="Z89">
        <v>74</v>
      </c>
      <c r="AC89">
        <v>65</v>
      </c>
      <c r="AF89">
        <v>6</v>
      </c>
      <c r="AI89">
        <f t="shared" si="15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6"/>
        <v>43996</v>
      </c>
      <c r="B90" s="5">
        <v>224663</v>
      </c>
      <c r="C90" s="5">
        <v>23879</v>
      </c>
      <c r="D90">
        <f t="shared" si="14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4"/>
        <v>200784</v>
      </c>
      <c r="O90" s="4">
        <f t="shared" si="5"/>
        <v>0.10628808482037541</v>
      </c>
      <c r="R90">
        <f t="shared" si="9"/>
        <v>328</v>
      </c>
      <c r="S90">
        <f t="shared" si="10"/>
        <v>5375</v>
      </c>
      <c r="T90" s="3">
        <f t="shared" si="11"/>
        <v>5.7513589338944418E-2</v>
      </c>
      <c r="U90" s="8">
        <f>Sheet2!D79</f>
        <v>6.1104454852412594E-2</v>
      </c>
      <c r="V90">
        <f t="shared" si="12"/>
        <v>5703</v>
      </c>
      <c r="W90">
        <f t="shared" si="6"/>
        <v>6315</v>
      </c>
      <c r="X90" s="3">
        <f t="shared" si="7"/>
        <v>3.2145684877276329E-2</v>
      </c>
      <c r="Y90">
        <f t="shared" si="13"/>
        <v>1</v>
      </c>
      <c r="Z90">
        <v>74</v>
      </c>
      <c r="AC90">
        <v>65</v>
      </c>
      <c r="AF90">
        <v>6</v>
      </c>
      <c r="AI90">
        <f t="shared" si="15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6"/>
        <v>43997</v>
      </c>
      <c r="B91">
        <v>227409</v>
      </c>
      <c r="C91">
        <v>24041</v>
      </c>
      <c r="D91">
        <f t="shared" si="14"/>
        <v>17270</v>
      </c>
      <c r="E91">
        <v>653</v>
      </c>
      <c r="F91">
        <v>197</v>
      </c>
      <c r="H91">
        <v>71</v>
      </c>
      <c r="N91" s="7">
        <f t="shared" si="4"/>
        <v>203368</v>
      </c>
      <c r="O91" s="4">
        <f t="shared" si="5"/>
        <v>0.1057170120795571</v>
      </c>
      <c r="R91">
        <f t="shared" si="9"/>
        <v>162</v>
      </c>
      <c r="S91">
        <f t="shared" si="10"/>
        <v>2584</v>
      </c>
      <c r="T91" s="3">
        <f t="shared" si="11"/>
        <v>5.8994901675163872E-2</v>
      </c>
      <c r="U91" s="8">
        <f>Sheet2!D80</f>
        <v>6.1580428915522796E-2</v>
      </c>
      <c r="V91">
        <f t="shared" si="12"/>
        <v>2746</v>
      </c>
      <c r="W91">
        <f t="shared" si="6"/>
        <v>6118</v>
      </c>
      <c r="X91" s="3">
        <f t="shared" si="7"/>
        <v>3.2200065380843412E-2</v>
      </c>
      <c r="Y91">
        <f t="shared" si="13"/>
        <v>2</v>
      </c>
      <c r="Z91">
        <v>74</v>
      </c>
      <c r="AC91">
        <v>66</v>
      </c>
      <c r="AF91">
        <v>6</v>
      </c>
      <c r="AI91">
        <f t="shared" si="15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6"/>
        <v>43998</v>
      </c>
      <c r="B92">
        <v>230263</v>
      </c>
      <c r="C92">
        <v>24161</v>
      </c>
      <c r="D92">
        <f t="shared" si="14"/>
        <v>17432</v>
      </c>
      <c r="E92">
        <v>661</v>
      </c>
      <c r="F92">
        <v>193</v>
      </c>
      <c r="H92">
        <v>71</v>
      </c>
      <c r="N92" s="7">
        <f t="shared" si="4"/>
        <v>206102</v>
      </c>
      <c r="O92" s="4">
        <f t="shared" si="5"/>
        <v>0.1049278433790926</v>
      </c>
      <c r="R92">
        <f t="shared" si="9"/>
        <v>120</v>
      </c>
      <c r="S92">
        <f t="shared" si="10"/>
        <v>2734</v>
      </c>
      <c r="T92" s="3">
        <f t="shared" si="11"/>
        <v>4.2046250875963559E-2</v>
      </c>
      <c r="U92" s="8">
        <f>Sheet2!D81</f>
        <v>6.0201075236157094E-2</v>
      </c>
      <c r="V92">
        <f t="shared" si="12"/>
        <v>2854</v>
      </c>
      <c r="W92">
        <f t="shared" si="6"/>
        <v>6068</v>
      </c>
      <c r="X92" s="3">
        <f t="shared" si="7"/>
        <v>3.1806196440342785E-2</v>
      </c>
      <c r="Y92">
        <f t="shared" si="13"/>
        <v>8</v>
      </c>
      <c r="Z92">
        <v>74</v>
      </c>
      <c r="AC92">
        <v>66</v>
      </c>
      <c r="AF92">
        <v>6</v>
      </c>
      <c r="AI92">
        <f t="shared" si="15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6"/>
        <v>43999</v>
      </c>
      <c r="B93">
        <v>234405</v>
      </c>
      <c r="C93">
        <v>24379</v>
      </c>
      <c r="D93">
        <f t="shared" si="14"/>
        <v>17586</v>
      </c>
      <c r="E93">
        <v>671</v>
      </c>
      <c r="F93">
        <v>188</v>
      </c>
      <c r="H93">
        <v>64</v>
      </c>
      <c r="N93" s="7">
        <f t="shared" si="4"/>
        <v>210026</v>
      </c>
      <c r="O93" s="4">
        <f t="shared" si="5"/>
        <v>0.10400375418613084</v>
      </c>
      <c r="R93">
        <f t="shared" si="9"/>
        <v>218</v>
      </c>
      <c r="S93">
        <f t="shared" si="10"/>
        <v>3924</v>
      </c>
      <c r="T93" s="3">
        <f t="shared" si="11"/>
        <v>5.2631578947368418E-2</v>
      </c>
      <c r="U93" s="8">
        <f>Sheet2!D82</f>
        <v>6.0513658797271386E-2</v>
      </c>
      <c r="V93">
        <f t="shared" si="12"/>
        <v>4142</v>
      </c>
      <c r="W93">
        <f t="shared" si="6"/>
        <v>6122</v>
      </c>
      <c r="X93" s="3">
        <f t="shared" si="7"/>
        <v>3.070891865403463E-2</v>
      </c>
      <c r="Y93">
        <f t="shared" si="13"/>
        <v>10</v>
      </c>
      <c r="Z93">
        <v>75</v>
      </c>
      <c r="AC93">
        <v>66</v>
      </c>
      <c r="AF93">
        <v>6</v>
      </c>
      <c r="AI93">
        <f t="shared" si="15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6"/>
        <v>44000</v>
      </c>
      <c r="B94">
        <v>239596</v>
      </c>
      <c r="C94">
        <v>24735</v>
      </c>
      <c r="D94">
        <f t="shared" si="14"/>
        <v>18022</v>
      </c>
      <c r="E94">
        <v>677</v>
      </c>
      <c r="F94">
        <v>176</v>
      </c>
      <c r="H94">
        <v>63</v>
      </c>
      <c r="N94" s="7">
        <f t="shared" si="4"/>
        <v>214861</v>
      </c>
      <c r="O94" s="4">
        <f t="shared" si="5"/>
        <v>0.10323628107313979</v>
      </c>
      <c r="R94">
        <f t="shared" si="9"/>
        <v>356</v>
      </c>
      <c r="S94">
        <f t="shared" si="10"/>
        <v>4835</v>
      </c>
      <c r="T94" s="3">
        <f t="shared" si="11"/>
        <v>6.8580235022153727E-2</v>
      </c>
      <c r="U94" s="8">
        <f>Sheet2!D83</f>
        <v>5.9928086296444263E-2</v>
      </c>
      <c r="V94">
        <f t="shared" si="12"/>
        <v>5191</v>
      </c>
      <c r="W94">
        <f t="shared" si="6"/>
        <v>6036</v>
      </c>
      <c r="X94" s="3">
        <f t="shared" si="7"/>
        <v>2.9158383035122599E-2</v>
      </c>
      <c r="Y94">
        <f t="shared" si="13"/>
        <v>6</v>
      </c>
      <c r="Z94">
        <v>81</v>
      </c>
      <c r="AC94">
        <v>66</v>
      </c>
      <c r="AF94">
        <v>6</v>
      </c>
      <c r="AI94">
        <f t="shared" si="15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6"/>
        <v>44001</v>
      </c>
      <c r="B95">
        <v>245278</v>
      </c>
      <c r="C95">
        <v>25127</v>
      </c>
      <c r="D95">
        <f t="shared" si="14"/>
        <v>18352</v>
      </c>
      <c r="E95">
        <v>680</v>
      </c>
      <c r="F95">
        <v>197</v>
      </c>
      <c r="H95">
        <v>60</v>
      </c>
      <c r="N95" s="7">
        <f t="shared" si="4"/>
        <v>220151</v>
      </c>
      <c r="O95" s="4">
        <f t="shared" si="5"/>
        <v>0.10244294229405002</v>
      </c>
      <c r="R95">
        <f t="shared" si="9"/>
        <v>392</v>
      </c>
      <c r="S95">
        <f t="shared" si="10"/>
        <v>5290</v>
      </c>
      <c r="T95" s="3">
        <f t="shared" si="11"/>
        <v>6.8989792326645552E-2</v>
      </c>
      <c r="U95" s="8">
        <f>Sheet2!D84</f>
        <v>6.0429570737419495E-2</v>
      </c>
      <c r="V95">
        <f t="shared" si="12"/>
        <v>5682</v>
      </c>
      <c r="W95">
        <f t="shared" si="6"/>
        <v>6095</v>
      </c>
      <c r="X95" s="3">
        <f t="shared" si="7"/>
        <v>3.2321575061525838E-2</v>
      </c>
      <c r="Y95">
        <f t="shared" si="13"/>
        <v>3</v>
      </c>
      <c r="Z95">
        <v>81</v>
      </c>
      <c r="AC95">
        <v>66</v>
      </c>
      <c r="AF95">
        <v>6</v>
      </c>
      <c r="AI95">
        <f t="shared" si="15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6"/>
        <v>44002</v>
      </c>
      <c r="B96">
        <v>249207</v>
      </c>
      <c r="C96">
        <v>25424</v>
      </c>
      <c r="D96">
        <f t="shared" si="14"/>
        <v>18741</v>
      </c>
      <c r="E96">
        <v>681</v>
      </c>
      <c r="F96">
        <v>182</v>
      </c>
      <c r="H96">
        <v>58</v>
      </c>
      <c r="N96" s="7">
        <f t="shared" si="4"/>
        <v>223783</v>
      </c>
      <c r="O96" s="4">
        <f t="shared" si="5"/>
        <v>0.10201960619083733</v>
      </c>
      <c r="R96">
        <f t="shared" si="9"/>
        <v>297</v>
      </c>
      <c r="S96">
        <f t="shared" si="10"/>
        <v>3632</v>
      </c>
      <c r="T96" s="3">
        <f t="shared" si="11"/>
        <v>7.5591753626877062E-2</v>
      </c>
      <c r="U96" s="8">
        <f>Sheet2!D85</f>
        <v>6.1923496545111908E-2</v>
      </c>
      <c r="V96">
        <f t="shared" si="12"/>
        <v>3929</v>
      </c>
      <c r="W96">
        <f t="shared" si="6"/>
        <v>6002</v>
      </c>
      <c r="X96" s="3">
        <f t="shared" si="7"/>
        <v>3.0323225591469511E-2</v>
      </c>
      <c r="Y96">
        <f t="shared" si="13"/>
        <v>1</v>
      </c>
      <c r="Z96">
        <v>81</v>
      </c>
      <c r="AC96">
        <v>68</v>
      </c>
      <c r="AF96">
        <v>6</v>
      </c>
      <c r="AI96">
        <f t="shared" si="15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6"/>
        <v>44003</v>
      </c>
      <c r="B97">
        <v>256960</v>
      </c>
      <c r="C97">
        <v>25865</v>
      </c>
      <c r="D97">
        <f t="shared" si="14"/>
        <v>19086</v>
      </c>
      <c r="E97">
        <v>685</v>
      </c>
      <c r="F97">
        <v>170</v>
      </c>
      <c r="H97">
        <v>53</v>
      </c>
      <c r="N97" s="7">
        <f t="shared" si="4"/>
        <v>231095</v>
      </c>
      <c r="O97" s="4">
        <f t="shared" si="5"/>
        <v>0.10065768991282691</v>
      </c>
      <c r="R97">
        <f t="shared" si="9"/>
        <v>441</v>
      </c>
      <c r="S97">
        <f t="shared" si="10"/>
        <v>7312</v>
      </c>
      <c r="T97" s="8">
        <f t="shared" si="11"/>
        <v>5.6881207274603378E-2</v>
      </c>
      <c r="U97" s="8">
        <f>Sheet2!D86</f>
        <v>6.149177942223736E-2</v>
      </c>
      <c r="V97">
        <f t="shared" si="12"/>
        <v>7753</v>
      </c>
      <c r="W97">
        <f t="shared" si="6"/>
        <v>6094</v>
      </c>
      <c r="X97" s="3">
        <f t="shared" si="7"/>
        <v>2.789629143419757E-2</v>
      </c>
      <c r="Y97">
        <f t="shared" si="13"/>
        <v>4</v>
      </c>
      <c r="Z97">
        <v>82</v>
      </c>
      <c r="AC97">
        <v>68</v>
      </c>
      <c r="AF97">
        <v>6</v>
      </c>
      <c r="AI97">
        <f t="shared" si="15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6"/>
        <v>44004</v>
      </c>
      <c r="B98">
        <v>259002</v>
      </c>
      <c r="C98">
        <v>26048</v>
      </c>
      <c r="D98">
        <f t="shared" si="14"/>
        <v>19466</v>
      </c>
      <c r="E98">
        <v>686</v>
      </c>
      <c r="F98">
        <v>169</v>
      </c>
      <c r="H98">
        <v>51</v>
      </c>
      <c r="N98" s="7">
        <f t="shared" si="4"/>
        <v>232954</v>
      </c>
      <c r="O98" s="4">
        <f t="shared" si="5"/>
        <v>0.1005706519640775</v>
      </c>
      <c r="R98">
        <f t="shared" si="9"/>
        <v>183</v>
      </c>
      <c r="S98">
        <f t="shared" si="10"/>
        <v>1859</v>
      </c>
      <c r="T98" s="8">
        <f t="shared" si="11"/>
        <v>8.9618021547502452E-2</v>
      </c>
      <c r="U98" s="8">
        <f>Sheet2!D87</f>
        <v>6.3526730604880829E-2</v>
      </c>
      <c r="V98">
        <f t="shared" si="12"/>
        <v>2042</v>
      </c>
      <c r="W98">
        <f t="shared" si="6"/>
        <v>5896</v>
      </c>
      <c r="X98" s="3">
        <f t="shared" si="7"/>
        <v>2.8663500678426053E-2</v>
      </c>
      <c r="Y98">
        <f t="shared" si="13"/>
        <v>1</v>
      </c>
      <c r="Z98">
        <v>82</v>
      </c>
      <c r="AC98">
        <v>68</v>
      </c>
      <c r="AF98">
        <v>6</v>
      </c>
      <c r="AI98">
        <f t="shared" si="15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6"/>
        <v>44005</v>
      </c>
      <c r="B99">
        <v>264265</v>
      </c>
      <c r="C99">
        <v>26343</v>
      </c>
      <c r="D99">
        <f t="shared" si="14"/>
        <v>19713</v>
      </c>
      <c r="E99">
        <v>688</v>
      </c>
      <c r="F99">
        <v>163</v>
      </c>
      <c r="H99">
        <v>47</v>
      </c>
      <c r="N99" s="7">
        <f t="shared" si="4"/>
        <v>237922</v>
      </c>
      <c r="O99" s="4">
        <f t="shared" si="5"/>
        <v>9.9684029288782089E-2</v>
      </c>
      <c r="R99">
        <f t="shared" si="9"/>
        <v>295</v>
      </c>
      <c r="S99">
        <f t="shared" si="10"/>
        <v>4968</v>
      </c>
      <c r="T99" s="8">
        <f t="shared" si="11"/>
        <v>5.6051681550446514E-2</v>
      </c>
      <c r="U99" s="8">
        <f>Sheet2!D88</f>
        <v>6.4172695723780954E-2</v>
      </c>
      <c r="V99">
        <f t="shared" si="12"/>
        <v>5263</v>
      </c>
      <c r="W99">
        <f t="shared" si="6"/>
        <v>5942</v>
      </c>
      <c r="X99" s="3">
        <f t="shared" si="7"/>
        <v>2.7431841130932347E-2</v>
      </c>
      <c r="Y99">
        <f t="shared" si="13"/>
        <v>2</v>
      </c>
      <c r="Z99">
        <v>82</v>
      </c>
      <c r="AC99">
        <v>68</v>
      </c>
      <c r="AF99">
        <v>6</v>
      </c>
      <c r="AI99">
        <f t="shared" si="15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6"/>
        <v>44006</v>
      </c>
      <c r="B100">
        <v>268435</v>
      </c>
      <c r="C100">
        <v>26601</v>
      </c>
      <c r="D100">
        <f t="shared" si="14"/>
        <v>19954</v>
      </c>
      <c r="E100">
        <v>690</v>
      </c>
      <c r="F100">
        <v>140</v>
      </c>
      <c r="H100">
        <v>43</v>
      </c>
      <c r="N100" s="7">
        <f t="shared" si="4"/>
        <v>241834</v>
      </c>
      <c r="O100" s="4">
        <f t="shared" si="5"/>
        <v>9.9096615568014607E-2</v>
      </c>
      <c r="R100">
        <f t="shared" si="9"/>
        <v>258</v>
      </c>
      <c r="S100">
        <f t="shared" si="10"/>
        <v>3912</v>
      </c>
      <c r="T100" s="8">
        <f t="shared" si="11"/>
        <v>6.1870503597122303E-2</v>
      </c>
      <c r="U100" s="8">
        <f>Sheet2!D89</f>
        <v>6.5295327652071702E-2</v>
      </c>
      <c r="V100">
        <f t="shared" si="12"/>
        <v>4170</v>
      </c>
      <c r="W100">
        <f t="shared" si="6"/>
        <v>5957</v>
      </c>
      <c r="X100" s="3">
        <f t="shared" si="7"/>
        <v>2.3501762632197415E-2</v>
      </c>
      <c r="Y100">
        <f t="shared" si="13"/>
        <v>2</v>
      </c>
      <c r="Z100">
        <v>85</v>
      </c>
      <c r="AC100">
        <v>69</v>
      </c>
      <c r="AF100">
        <v>6</v>
      </c>
      <c r="AI100">
        <f t="shared" si="15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6"/>
        <v>44007</v>
      </c>
      <c r="B101">
        <v>275442</v>
      </c>
      <c r="C101">
        <v>27062</v>
      </c>
      <c r="D101">
        <f t="shared" si="14"/>
        <v>20260</v>
      </c>
      <c r="E101">
        <v>694</v>
      </c>
      <c r="F101">
        <v>137</v>
      </c>
      <c r="H101">
        <v>42</v>
      </c>
      <c r="N101" s="7">
        <f t="shared" ref="N101:N132" si="17">B101-C101</f>
        <v>248380</v>
      </c>
      <c r="O101" s="4">
        <f t="shared" ref="O101:O132" si="18">C101/B101</f>
        <v>9.8249359211739676E-2</v>
      </c>
      <c r="R101">
        <f t="shared" ref="R101:R132" si="19">C101-C100</f>
        <v>461</v>
      </c>
      <c r="S101">
        <f t="shared" ref="S101:S122" si="20">N101-N100</f>
        <v>6546</v>
      </c>
      <c r="T101" s="8">
        <f t="shared" ref="T101:T122" si="21">R101/V101</f>
        <v>6.5791351505637224E-2</v>
      </c>
      <c r="U101" s="8">
        <f>Sheet2!D90</f>
        <v>6.4916587624839595E-2</v>
      </c>
      <c r="V101">
        <f t="shared" ref="V101:V132" si="22">B101-B100</f>
        <v>7007</v>
      </c>
      <c r="W101">
        <f t="shared" ref="W101:W132" si="23">C101-D101-E101</f>
        <v>6108</v>
      </c>
      <c r="X101" s="3">
        <f t="shared" ref="X101:X132" si="24">F101/W101</f>
        <v>2.2429600523903078E-2</v>
      </c>
      <c r="Y101">
        <f t="shared" ref="Y101:Y132" si="25">E101-E100</f>
        <v>4</v>
      </c>
      <c r="Z101">
        <v>85</v>
      </c>
      <c r="AC101">
        <v>70</v>
      </c>
      <c r="AF101">
        <v>6</v>
      </c>
      <c r="AI101">
        <f t="shared" si="15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6"/>
        <v>44008</v>
      </c>
      <c r="B102">
        <v>282023</v>
      </c>
      <c r="C102">
        <v>27593</v>
      </c>
      <c r="D102">
        <f t="shared" si="14"/>
        <v>20655</v>
      </c>
      <c r="E102">
        <v>702</v>
      </c>
      <c r="F102">
        <v>141</v>
      </c>
      <c r="H102">
        <v>42</v>
      </c>
      <c r="N102" s="7">
        <f t="shared" si="17"/>
        <v>254430</v>
      </c>
      <c r="O102" s="4">
        <f t="shared" si="18"/>
        <v>9.7839537910028612E-2</v>
      </c>
      <c r="R102">
        <f t="shared" si="19"/>
        <v>531</v>
      </c>
      <c r="S102">
        <f t="shared" si="20"/>
        <v>6050</v>
      </c>
      <c r="T102" s="8">
        <f t="shared" si="21"/>
        <v>8.0686825710378357E-2</v>
      </c>
      <c r="U102" s="8">
        <f>Sheet2!D91</f>
        <v>6.7111171587971155E-2</v>
      </c>
      <c r="V102">
        <f t="shared" si="22"/>
        <v>6581</v>
      </c>
      <c r="W102">
        <f t="shared" si="23"/>
        <v>6236</v>
      </c>
      <c r="X102" s="3">
        <f t="shared" si="24"/>
        <v>2.2610647851186657E-2</v>
      </c>
      <c r="Y102">
        <f t="shared" si="25"/>
        <v>8</v>
      </c>
      <c r="Z102">
        <v>85</v>
      </c>
      <c r="AC102">
        <v>70</v>
      </c>
      <c r="AF102">
        <v>6</v>
      </c>
      <c r="AI102">
        <f t="shared" si="15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6"/>
        <v>44009</v>
      </c>
      <c r="B103">
        <v>288212</v>
      </c>
      <c r="C103">
        <v>27934</v>
      </c>
      <c r="D103">
        <f t="shared" si="14"/>
        <v>20893</v>
      </c>
      <c r="E103">
        <v>704</v>
      </c>
      <c r="F103">
        <v>131</v>
      </c>
      <c r="H103">
        <v>40</v>
      </c>
      <c r="N103" s="7">
        <f t="shared" si="17"/>
        <v>260278</v>
      </c>
      <c r="O103" s="4">
        <f t="shared" si="18"/>
        <v>9.6921710407616615E-2</v>
      </c>
      <c r="R103">
        <f t="shared" si="19"/>
        <v>341</v>
      </c>
      <c r="S103">
        <f t="shared" si="20"/>
        <v>5848</v>
      </c>
      <c r="T103" s="8">
        <f t="shared" si="21"/>
        <v>5.5097754079819032E-2</v>
      </c>
      <c r="U103" s="8">
        <f>Sheet2!D92</f>
        <v>6.4350724266119722E-2</v>
      </c>
      <c r="V103">
        <f t="shared" si="22"/>
        <v>6189</v>
      </c>
      <c r="W103">
        <f t="shared" si="23"/>
        <v>6337</v>
      </c>
      <c r="X103" s="3">
        <f t="shared" si="24"/>
        <v>2.0672242385987059E-2</v>
      </c>
      <c r="Y103">
        <f t="shared" si="25"/>
        <v>2</v>
      </c>
      <c r="Z103">
        <v>85</v>
      </c>
      <c r="AC103">
        <v>70</v>
      </c>
      <c r="AF103">
        <v>6</v>
      </c>
      <c r="AI103">
        <f t="shared" si="15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6"/>
        <v>44010</v>
      </c>
      <c r="B104">
        <v>295920</v>
      </c>
      <c r="C104">
        <v>28478</v>
      </c>
      <c r="D104">
        <f t="shared" si="14"/>
        <v>21195</v>
      </c>
      <c r="E104">
        <v>704</v>
      </c>
      <c r="F104">
        <v>118</v>
      </c>
      <c r="H104">
        <v>36</v>
      </c>
      <c r="N104" s="7">
        <f t="shared" si="17"/>
        <v>267442</v>
      </c>
      <c r="O104" s="4">
        <f t="shared" si="18"/>
        <v>9.6235469045688027E-2</v>
      </c>
      <c r="R104">
        <f t="shared" si="19"/>
        <v>544</v>
      </c>
      <c r="S104">
        <f t="shared" si="20"/>
        <v>7164</v>
      </c>
      <c r="T104" s="8">
        <f t="shared" si="21"/>
        <v>7.0576024909185256E-2</v>
      </c>
      <c r="U104" s="8">
        <f>Sheet2!D93</f>
        <v>6.7068788501026697E-2</v>
      </c>
      <c r="V104">
        <f t="shared" si="22"/>
        <v>7708</v>
      </c>
      <c r="W104">
        <f t="shared" si="23"/>
        <v>6579</v>
      </c>
      <c r="X104" s="3">
        <f t="shared" si="24"/>
        <v>1.7935856513147896E-2</v>
      </c>
      <c r="Y104">
        <f t="shared" si="25"/>
        <v>0</v>
      </c>
      <c r="Z104">
        <v>85</v>
      </c>
      <c r="AC104">
        <v>70</v>
      </c>
      <c r="AF104">
        <v>6</v>
      </c>
      <c r="AI104">
        <f t="shared" si="15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6"/>
        <v>44011</v>
      </c>
      <c r="B105">
        <v>300437</v>
      </c>
      <c r="C105">
        <v>28735</v>
      </c>
      <c r="D105">
        <f t="shared" si="14"/>
        <v>21585</v>
      </c>
      <c r="E105">
        <v>707</v>
      </c>
      <c r="F105">
        <v>119</v>
      </c>
      <c r="H105">
        <v>35</v>
      </c>
      <c r="N105" s="7">
        <f t="shared" si="17"/>
        <v>271702</v>
      </c>
      <c r="O105" s="4">
        <f t="shared" si="18"/>
        <v>9.5644011889347846E-2</v>
      </c>
      <c r="R105">
        <f t="shared" si="19"/>
        <v>257</v>
      </c>
      <c r="S105">
        <f t="shared" si="20"/>
        <v>4260</v>
      </c>
      <c r="T105" s="8">
        <f t="shared" si="21"/>
        <v>5.6896170024352447E-2</v>
      </c>
      <c r="U105" s="8">
        <f>Sheet2!D94</f>
        <v>6.4848557982382038E-2</v>
      </c>
      <c r="V105">
        <f t="shared" si="22"/>
        <v>4517</v>
      </c>
      <c r="W105">
        <f t="shared" si="23"/>
        <v>6443</v>
      </c>
      <c r="X105" s="3">
        <f t="shared" si="24"/>
        <v>1.8469656992084433E-2</v>
      </c>
      <c r="Y105">
        <f t="shared" si="25"/>
        <v>3</v>
      </c>
      <c r="Z105">
        <v>85</v>
      </c>
      <c r="AC105">
        <v>70</v>
      </c>
      <c r="AF105">
        <v>6</v>
      </c>
      <c r="AI105">
        <f t="shared" si="15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6"/>
        <v>44012</v>
      </c>
      <c r="B106">
        <v>303775</v>
      </c>
      <c r="C106">
        <v>28944</v>
      </c>
      <c r="D106">
        <f t="shared" si="14"/>
        <v>21829</v>
      </c>
      <c r="E106">
        <v>713</v>
      </c>
      <c r="F106">
        <v>133</v>
      </c>
      <c r="H106">
        <v>34</v>
      </c>
      <c r="N106" s="7">
        <f t="shared" si="17"/>
        <v>274831</v>
      </c>
      <c r="O106" s="4">
        <f t="shared" si="18"/>
        <v>9.5281046827421612E-2</v>
      </c>
      <c r="R106">
        <f t="shared" si="19"/>
        <v>209</v>
      </c>
      <c r="S106">
        <f t="shared" si="20"/>
        <v>3129</v>
      </c>
      <c r="T106" s="8">
        <f t="shared" si="21"/>
        <v>6.2612342720191727E-2</v>
      </c>
      <c r="U106" s="8">
        <f>Sheet2!D95</f>
        <v>6.583143507972665E-2</v>
      </c>
      <c r="V106">
        <f t="shared" si="22"/>
        <v>3338</v>
      </c>
      <c r="W106">
        <f t="shared" si="23"/>
        <v>6402</v>
      </c>
      <c r="X106" s="3">
        <f t="shared" si="24"/>
        <v>2.077475788815995E-2</v>
      </c>
      <c r="Y106">
        <f t="shared" si="25"/>
        <v>6</v>
      </c>
      <c r="Z106">
        <v>87</v>
      </c>
      <c r="AC106">
        <v>78</v>
      </c>
      <c r="AF106">
        <v>6</v>
      </c>
      <c r="AI106">
        <f t="shared" si="15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6"/>
        <v>44013</v>
      </c>
      <c r="B107">
        <v>308680</v>
      </c>
      <c r="C107">
        <v>29347</v>
      </c>
      <c r="D107">
        <f t="shared" si="14"/>
        <v>22052</v>
      </c>
      <c r="E107">
        <v>717</v>
      </c>
      <c r="F107">
        <v>149</v>
      </c>
      <c r="H107">
        <v>37</v>
      </c>
      <c r="N107" s="7">
        <f t="shared" si="17"/>
        <v>279333</v>
      </c>
      <c r="O107" s="4">
        <f t="shared" si="18"/>
        <v>9.5072567059738239E-2</v>
      </c>
      <c r="R107">
        <f t="shared" si="19"/>
        <v>403</v>
      </c>
      <c r="S107">
        <f t="shared" si="20"/>
        <v>4502</v>
      </c>
      <c r="T107" s="8">
        <f t="shared" si="21"/>
        <v>8.2161060142711517E-2</v>
      </c>
      <c r="U107" s="8">
        <f>Sheet2!D96</f>
        <v>6.8232078519070691E-2</v>
      </c>
      <c r="V107">
        <f t="shared" si="22"/>
        <v>4905</v>
      </c>
      <c r="W107">
        <f t="shared" si="23"/>
        <v>6578</v>
      </c>
      <c r="X107" s="3">
        <f t="shared" si="24"/>
        <v>2.2651261781696564E-2</v>
      </c>
      <c r="Y107">
        <f t="shared" si="25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5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6"/>
        <v>44014</v>
      </c>
      <c r="B108">
        <v>316405</v>
      </c>
      <c r="C108">
        <v>30060</v>
      </c>
      <c r="D108">
        <f t="shared" si="14"/>
        <v>22436</v>
      </c>
      <c r="E108">
        <v>717</v>
      </c>
      <c r="F108">
        <v>145</v>
      </c>
      <c r="H108">
        <v>36</v>
      </c>
      <c r="N108" s="7">
        <f t="shared" si="17"/>
        <v>286345</v>
      </c>
      <c r="O108" s="4">
        <f t="shared" si="18"/>
        <v>9.5004819772127491E-2</v>
      </c>
      <c r="R108">
        <f t="shared" si="19"/>
        <v>713</v>
      </c>
      <c r="S108">
        <f t="shared" si="20"/>
        <v>7012</v>
      </c>
      <c r="T108" s="8">
        <f t="shared" si="21"/>
        <v>9.229773462783171E-2</v>
      </c>
      <c r="U108" s="8">
        <f>Sheet2!D97</f>
        <v>7.3187998925859921E-2</v>
      </c>
      <c r="V108">
        <f t="shared" si="22"/>
        <v>7725</v>
      </c>
      <c r="W108">
        <f t="shared" si="23"/>
        <v>6907</v>
      </c>
      <c r="X108" s="3">
        <f t="shared" si="24"/>
        <v>2.0993195309106705E-2</v>
      </c>
      <c r="Y108">
        <f t="shared" si="25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5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6"/>
        <v>44015</v>
      </c>
      <c r="B109">
        <v>320924</v>
      </c>
      <c r="C109">
        <v>30355</v>
      </c>
      <c r="D109">
        <f t="shared" si="14"/>
        <v>22791</v>
      </c>
      <c r="E109">
        <v>720</v>
      </c>
      <c r="F109">
        <v>146</v>
      </c>
      <c r="H109">
        <v>40</v>
      </c>
      <c r="N109" s="7">
        <f t="shared" si="17"/>
        <v>290569</v>
      </c>
      <c r="O109" s="4">
        <f t="shared" si="18"/>
        <v>9.4586257182385863E-2</v>
      </c>
      <c r="R109">
        <f t="shared" si="19"/>
        <v>295</v>
      </c>
      <c r="S109">
        <f t="shared" si="20"/>
        <v>4224</v>
      </c>
      <c r="T109" s="8">
        <f t="shared" si="21"/>
        <v>6.5279929187873426E-2</v>
      </c>
      <c r="U109" s="8">
        <f>Sheet2!D98</f>
        <v>7.1000745482121277E-2</v>
      </c>
      <c r="V109">
        <f t="shared" si="22"/>
        <v>4519</v>
      </c>
      <c r="W109">
        <f t="shared" si="23"/>
        <v>6844</v>
      </c>
      <c r="X109" s="3">
        <f t="shared" si="24"/>
        <v>2.1332554061952076E-2</v>
      </c>
      <c r="Y109">
        <f t="shared" si="25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5"/>
        <v>6</v>
      </c>
      <c r="AQ109">
        <f>Sheet1!I110</f>
        <v>22791</v>
      </c>
    </row>
    <row r="110" spans="1:43" x14ac:dyDescent="0.35">
      <c r="A110" s="14">
        <f t="shared" si="16"/>
        <v>44016</v>
      </c>
      <c r="B110">
        <v>327936</v>
      </c>
      <c r="C110">
        <v>30922</v>
      </c>
      <c r="D110">
        <f t="shared" si="14"/>
        <v>23120</v>
      </c>
      <c r="E110">
        <v>721</v>
      </c>
      <c r="F110">
        <v>134</v>
      </c>
      <c r="H110">
        <v>40</v>
      </c>
      <c r="N110" s="7">
        <f t="shared" si="17"/>
        <v>297014</v>
      </c>
      <c r="O110" s="4">
        <f t="shared" si="18"/>
        <v>9.429278883684622E-2</v>
      </c>
      <c r="R110">
        <f t="shared" si="19"/>
        <v>567</v>
      </c>
      <c r="S110">
        <f t="shared" si="20"/>
        <v>6445</v>
      </c>
      <c r="T110" s="8">
        <f t="shared" si="21"/>
        <v>8.0861380490587567E-2</v>
      </c>
      <c r="U110" s="8">
        <f>Sheet2!D99</f>
        <v>7.5219011177122139E-2</v>
      </c>
      <c r="V110">
        <f t="shared" si="22"/>
        <v>7012</v>
      </c>
      <c r="W110">
        <f t="shared" si="23"/>
        <v>7081</v>
      </c>
      <c r="X110" s="3">
        <f t="shared" si="24"/>
        <v>1.8923880807795508E-2</v>
      </c>
      <c r="Y110">
        <f t="shared" si="25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5"/>
        <v>7</v>
      </c>
      <c r="AQ110">
        <f>Sheet1!I111</f>
        <v>23120</v>
      </c>
    </row>
    <row r="111" spans="1:43" x14ac:dyDescent="0.35">
      <c r="A111" s="14">
        <f t="shared" si="16"/>
        <v>44017</v>
      </c>
      <c r="B111">
        <v>332114</v>
      </c>
      <c r="C111">
        <v>31243</v>
      </c>
      <c r="D111">
        <f t="shared" si="14"/>
        <v>23576</v>
      </c>
      <c r="E111">
        <v>721</v>
      </c>
      <c r="F111">
        <v>141</v>
      </c>
      <c r="H111">
        <v>43</v>
      </c>
      <c r="N111" s="7">
        <f t="shared" si="17"/>
        <v>300871</v>
      </c>
      <c r="O111" s="4">
        <f t="shared" si="18"/>
        <v>9.4073119471025007E-2</v>
      </c>
      <c r="R111">
        <f t="shared" si="19"/>
        <v>321</v>
      </c>
      <c r="S111">
        <f t="shared" si="20"/>
        <v>3857</v>
      </c>
      <c r="T111" s="8">
        <f t="shared" si="21"/>
        <v>7.6831019626615607E-2</v>
      </c>
      <c r="U111" s="8">
        <f>Sheet2!D100</f>
        <v>7.6393877438249436E-2</v>
      </c>
      <c r="V111">
        <f t="shared" si="22"/>
        <v>4178</v>
      </c>
      <c r="W111">
        <f t="shared" si="23"/>
        <v>6946</v>
      </c>
      <c r="X111" s="3">
        <f t="shared" si="24"/>
        <v>2.0299452922545348E-2</v>
      </c>
      <c r="Y111">
        <f t="shared" si="25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5"/>
        <v>8</v>
      </c>
      <c r="AQ111">
        <f>Sheet1!I112</f>
        <v>23576</v>
      </c>
    </row>
    <row r="112" spans="1:43" x14ac:dyDescent="0.35">
      <c r="A112" s="14">
        <f t="shared" si="16"/>
        <v>44018</v>
      </c>
      <c r="B112">
        <v>335716</v>
      </c>
      <c r="C112">
        <v>31656</v>
      </c>
      <c r="D112">
        <f t="shared" si="14"/>
        <v>23862</v>
      </c>
      <c r="E112">
        <v>721</v>
      </c>
      <c r="F112">
        <v>151</v>
      </c>
      <c r="H112">
        <v>41</v>
      </c>
      <c r="N112" s="7">
        <f t="shared" si="17"/>
        <v>304060</v>
      </c>
      <c r="O112" s="4">
        <f t="shared" si="18"/>
        <v>9.4293986583898301E-2</v>
      </c>
      <c r="R112">
        <f t="shared" si="19"/>
        <v>413</v>
      </c>
      <c r="S112">
        <f t="shared" si="20"/>
        <v>3189</v>
      </c>
      <c r="T112" s="8">
        <f t="shared" si="21"/>
        <v>0.11465852304275402</v>
      </c>
      <c r="U112" s="8">
        <f>Sheet2!D101</f>
        <v>8.2797131437965923E-2</v>
      </c>
      <c r="V112">
        <f t="shared" si="22"/>
        <v>3602</v>
      </c>
      <c r="W112">
        <f t="shared" si="23"/>
        <v>7073</v>
      </c>
      <c r="X112" s="3">
        <f t="shared" si="24"/>
        <v>2.1348791177718082E-2</v>
      </c>
      <c r="Y112">
        <f t="shared" si="25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5"/>
        <v>9</v>
      </c>
      <c r="AQ112">
        <f>Sheet1!I113</f>
        <v>23862</v>
      </c>
    </row>
    <row r="113" spans="1:43" x14ac:dyDescent="0.35">
      <c r="A113" s="14">
        <f t="shared" si="16"/>
        <v>44019</v>
      </c>
      <c r="B113">
        <v>339040</v>
      </c>
      <c r="C113">
        <v>31929</v>
      </c>
      <c r="D113">
        <f t="shared" si="14"/>
        <v>24045</v>
      </c>
      <c r="E113">
        <v>725</v>
      </c>
      <c r="F113">
        <v>165</v>
      </c>
      <c r="H113">
        <v>44</v>
      </c>
      <c r="N113" s="7">
        <f t="shared" si="17"/>
        <v>307111</v>
      </c>
      <c r="O113" s="4">
        <f t="shared" si="18"/>
        <v>9.4174728645587541E-2</v>
      </c>
      <c r="R113">
        <f t="shared" si="19"/>
        <v>273</v>
      </c>
      <c r="S113">
        <f t="shared" si="20"/>
        <v>3051</v>
      </c>
      <c r="T113" s="8">
        <f t="shared" si="21"/>
        <v>8.2129963898916969E-2</v>
      </c>
      <c r="U113" s="8">
        <f>Sheet2!D102</f>
        <v>8.4644831986388766E-2</v>
      </c>
      <c r="V113">
        <f t="shared" si="22"/>
        <v>3324</v>
      </c>
      <c r="W113">
        <f t="shared" si="23"/>
        <v>7159</v>
      </c>
      <c r="X113" s="3">
        <f t="shared" si="24"/>
        <v>2.3047911719513897E-2</v>
      </c>
      <c r="Y113">
        <f t="shared" si="25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5"/>
        <v>9</v>
      </c>
      <c r="AQ113">
        <f>Sheet1!I114</f>
        <v>24045</v>
      </c>
    </row>
    <row r="114" spans="1:43" x14ac:dyDescent="0.35">
      <c r="A114" s="14">
        <f t="shared" si="16"/>
        <v>44020</v>
      </c>
      <c r="B114">
        <v>344474</v>
      </c>
      <c r="C114">
        <v>32343</v>
      </c>
      <c r="D114">
        <f t="shared" si="14"/>
        <v>24235</v>
      </c>
      <c r="E114">
        <v>732</v>
      </c>
      <c r="F114">
        <v>165</v>
      </c>
      <c r="H114">
        <v>44</v>
      </c>
      <c r="N114" s="7">
        <f t="shared" si="17"/>
        <v>312131</v>
      </c>
      <c r="O114" s="4">
        <f t="shared" si="18"/>
        <v>9.3890975806592086E-2</v>
      </c>
      <c r="R114">
        <f t="shared" si="19"/>
        <v>414</v>
      </c>
      <c r="S114">
        <f t="shared" si="20"/>
        <v>5020</v>
      </c>
      <c r="T114" s="8">
        <f t="shared" si="21"/>
        <v>7.6186970923813033E-2</v>
      </c>
      <c r="U114" s="8">
        <f>Sheet2!D103</f>
        <v>8.370117896854222E-2</v>
      </c>
      <c r="V114">
        <f t="shared" si="22"/>
        <v>5434</v>
      </c>
      <c r="W114">
        <f t="shared" si="23"/>
        <v>7376</v>
      </c>
      <c r="X114" s="3">
        <f t="shared" si="24"/>
        <v>2.2369848156182214E-2</v>
      </c>
      <c r="Y114">
        <f t="shared" si="25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5"/>
        <v>10</v>
      </c>
      <c r="AQ114">
        <f>Sheet1!I115</f>
        <v>24235</v>
      </c>
    </row>
    <row r="115" spans="1:43" x14ac:dyDescent="0.35">
      <c r="A115" s="14">
        <f t="shared" si="16"/>
        <v>44021</v>
      </c>
      <c r="B115">
        <v>352106</v>
      </c>
      <c r="C115">
        <v>33012</v>
      </c>
      <c r="D115">
        <f t="shared" si="14"/>
        <v>24651</v>
      </c>
      <c r="E115">
        <v>739</v>
      </c>
      <c r="F115">
        <v>168</v>
      </c>
      <c r="H115">
        <v>49</v>
      </c>
      <c r="N115" s="7">
        <f t="shared" si="17"/>
        <v>319094</v>
      </c>
      <c r="O115" s="4">
        <f t="shared" si="18"/>
        <v>9.3755857611060311E-2</v>
      </c>
      <c r="R115">
        <f t="shared" si="19"/>
        <v>669</v>
      </c>
      <c r="S115">
        <f t="shared" si="20"/>
        <v>6963</v>
      </c>
      <c r="T115" s="8">
        <f t="shared" si="21"/>
        <v>8.765723270440251E-2</v>
      </c>
      <c r="U115" s="8">
        <f>Sheet2!D104</f>
        <v>8.2686759474524529E-2</v>
      </c>
      <c r="V115">
        <f t="shared" si="22"/>
        <v>7632</v>
      </c>
      <c r="W115">
        <f t="shared" si="23"/>
        <v>7622</v>
      </c>
      <c r="X115" s="3">
        <f t="shared" si="24"/>
        <v>2.2041458934662819E-2</v>
      </c>
      <c r="Y115">
        <f t="shared" si="25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5"/>
        <v>15</v>
      </c>
      <c r="AQ115">
        <f>Sheet1!I116</f>
        <v>24651</v>
      </c>
    </row>
    <row r="116" spans="1:43" x14ac:dyDescent="0.35">
      <c r="A116" s="14">
        <f t="shared" si="16"/>
        <v>44022</v>
      </c>
      <c r="B116">
        <v>361252</v>
      </c>
      <c r="C116">
        <v>33756</v>
      </c>
      <c r="D116">
        <f t="shared" si="14"/>
        <v>25051</v>
      </c>
      <c r="E116">
        <v>742</v>
      </c>
      <c r="F116">
        <v>169</v>
      </c>
      <c r="H116">
        <v>54</v>
      </c>
      <c r="N116" s="7">
        <f t="shared" si="17"/>
        <v>327496</v>
      </c>
      <c r="O116" s="4">
        <f t="shared" si="18"/>
        <v>9.3441697208596769E-2</v>
      </c>
      <c r="R116">
        <f t="shared" si="19"/>
        <v>744</v>
      </c>
      <c r="S116">
        <f t="shared" si="20"/>
        <v>8402</v>
      </c>
      <c r="T116" s="8">
        <f t="shared" si="21"/>
        <v>8.1347036956046365E-2</v>
      </c>
      <c r="U116" s="8">
        <f>Sheet2!D105</f>
        <v>8.433346558222575E-2</v>
      </c>
      <c r="V116">
        <f t="shared" si="22"/>
        <v>9146</v>
      </c>
      <c r="W116">
        <f t="shared" si="23"/>
        <v>7963</v>
      </c>
      <c r="X116" s="3">
        <f t="shared" si="24"/>
        <v>2.1223157101594878E-2</v>
      </c>
      <c r="Y116">
        <f t="shared" si="25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5"/>
        <v>19</v>
      </c>
      <c r="AQ116">
        <f>Sheet1!I117</f>
        <v>25051</v>
      </c>
    </row>
    <row r="117" spans="1:43" x14ac:dyDescent="0.35">
      <c r="A117" s="14">
        <f t="shared" si="16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7"/>
        <v>333323</v>
      </c>
      <c r="O117" s="4">
        <f t="shared" si="18"/>
        <v>9.3792649705564099E-2</v>
      </c>
      <c r="R117">
        <f t="shared" si="19"/>
        <v>743</v>
      </c>
      <c r="S117">
        <f t="shared" si="20"/>
        <v>5827</v>
      </c>
      <c r="T117" s="8">
        <f t="shared" si="21"/>
        <v>0.11308980213089802</v>
      </c>
      <c r="U117" s="8">
        <f>Sheet2!D106</f>
        <v>8.9680589680589687E-2</v>
      </c>
      <c r="V117">
        <f t="shared" si="22"/>
        <v>6570</v>
      </c>
      <c r="W117">
        <f t="shared" si="23"/>
        <v>7670</v>
      </c>
      <c r="X117" s="3">
        <f t="shared" si="24"/>
        <v>2.3207301173402868E-2</v>
      </c>
      <c r="Y117">
        <f t="shared" si="25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5"/>
        <v>23</v>
      </c>
      <c r="AQ117">
        <f>Sheet1!I118</f>
        <v>25371</v>
      </c>
    </row>
    <row r="118" spans="1:43" x14ac:dyDescent="0.35">
      <c r="A118" s="14">
        <f t="shared" si="16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7"/>
        <v>339815</v>
      </c>
      <c r="O118" s="4">
        <f t="shared" si="18"/>
        <v>9.3384238174896023E-2</v>
      </c>
      <c r="R118">
        <f t="shared" si="19"/>
        <v>503</v>
      </c>
      <c r="S118">
        <f t="shared" si="20"/>
        <v>6492</v>
      </c>
      <c r="T118" s="8">
        <f t="shared" si="21"/>
        <v>7.1908506075768402E-2</v>
      </c>
      <c r="U118" s="8">
        <f>Sheet2!D107</f>
        <v>8.8026602346439359E-2</v>
      </c>
      <c r="V118">
        <f t="shared" si="22"/>
        <v>6995</v>
      </c>
      <c r="W118">
        <f t="shared" si="23"/>
        <v>8047</v>
      </c>
      <c r="X118" s="3">
        <f t="shared" si="24"/>
        <v>2.1995774822915374E-2</v>
      </c>
      <c r="Y118">
        <f t="shared" si="25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5"/>
        <v>26</v>
      </c>
      <c r="AJ118">
        <f t="shared" ref="AJ118:AK122" si="26">AA118-AD118-AG118</f>
        <v>16</v>
      </c>
      <c r="AK118">
        <f t="shared" si="26"/>
        <v>569</v>
      </c>
    </row>
    <row r="119" spans="1:43" x14ac:dyDescent="0.35">
      <c r="A119" s="14">
        <f t="shared" si="16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7"/>
        <v>342106</v>
      </c>
      <c r="O119" s="4">
        <f t="shared" si="18"/>
        <v>9.4018135208999806E-2</v>
      </c>
      <c r="R119">
        <f t="shared" si="19"/>
        <v>500</v>
      </c>
      <c r="S119">
        <f t="shared" si="20"/>
        <v>2291</v>
      </c>
      <c r="T119" s="8">
        <f t="shared" si="21"/>
        <v>0.17914725904693657</v>
      </c>
      <c r="U119" s="8">
        <f>Sheet2!D108</f>
        <v>9.1807505012890284E-2</v>
      </c>
      <c r="V119">
        <f t="shared" si="22"/>
        <v>2791</v>
      </c>
      <c r="W119">
        <f t="shared" si="23"/>
        <v>8144</v>
      </c>
      <c r="X119" s="3">
        <f t="shared" si="24"/>
        <v>2.1242632612966602E-2</v>
      </c>
      <c r="Y119">
        <f t="shared" si="25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5"/>
        <v>30</v>
      </c>
      <c r="AJ119">
        <f t="shared" si="26"/>
        <v>14</v>
      </c>
      <c r="AK119">
        <f t="shared" si="26"/>
        <v>573</v>
      </c>
    </row>
    <row r="120" spans="1:43" x14ac:dyDescent="0.35">
      <c r="A120" s="14">
        <f t="shared" si="16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7"/>
        <v>345469</v>
      </c>
      <c r="O120" s="4">
        <f t="shared" si="18"/>
        <v>9.3968250637950793E-2</v>
      </c>
      <c r="R120">
        <f t="shared" si="19"/>
        <v>328</v>
      </c>
      <c r="S120">
        <f t="shared" si="20"/>
        <v>3363</v>
      </c>
      <c r="T120" s="8">
        <f t="shared" si="21"/>
        <v>8.8864806285559469E-2</v>
      </c>
      <c r="U120" s="8">
        <f>Sheet2!D109</f>
        <v>9.2311696916633143E-2</v>
      </c>
      <c r="V120">
        <f t="shared" si="22"/>
        <v>3691</v>
      </c>
      <c r="W120">
        <f t="shared" si="23"/>
        <v>8176</v>
      </c>
      <c r="X120" s="3">
        <f t="shared" si="24"/>
        <v>2.2749510763209392E-2</v>
      </c>
      <c r="Y120">
        <f t="shared" si="25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5"/>
        <v>30</v>
      </c>
      <c r="AJ120">
        <f t="shared" si="26"/>
        <v>14</v>
      </c>
      <c r="AK120">
        <f t="shared" si="26"/>
        <v>582</v>
      </c>
    </row>
    <row r="121" spans="1:43" x14ac:dyDescent="0.35">
      <c r="A121" s="14">
        <f t="shared" si="16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7"/>
        <v>348729</v>
      </c>
      <c r="O121" s="4">
        <f t="shared" si="18"/>
        <v>9.3657167361896221E-2</v>
      </c>
      <c r="R121">
        <f t="shared" si="19"/>
        <v>206</v>
      </c>
      <c r="S121">
        <f t="shared" si="20"/>
        <v>3260</v>
      </c>
      <c r="T121" s="8">
        <f t="shared" si="21"/>
        <v>5.9434506635891518E-2</v>
      </c>
      <c r="U121" s="8">
        <f>Sheet2!D110</f>
        <v>9.1658186691817037E-2</v>
      </c>
      <c r="V121">
        <f t="shared" si="22"/>
        <v>3466</v>
      </c>
      <c r="W121">
        <f t="shared" si="23"/>
        <v>8175</v>
      </c>
      <c r="X121" s="3">
        <f t="shared" si="24"/>
        <v>2.3241590214067277E-2</v>
      </c>
      <c r="Y121">
        <f t="shared" si="25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5"/>
        <v>30</v>
      </c>
      <c r="AJ121">
        <f t="shared" si="26"/>
        <v>14</v>
      </c>
      <c r="AK121">
        <f t="shared" si="26"/>
        <v>594</v>
      </c>
    </row>
    <row r="122" spans="1:43" x14ac:dyDescent="0.35">
      <c r="A122" s="14">
        <f t="shared" si="16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7"/>
        <v>356175</v>
      </c>
      <c r="O122" s="4">
        <f t="shared" si="18"/>
        <v>9.349930773302928E-2</v>
      </c>
      <c r="R122">
        <f t="shared" si="19"/>
        <v>701</v>
      </c>
      <c r="S122">
        <f t="shared" si="20"/>
        <v>7446</v>
      </c>
      <c r="T122" s="8">
        <f t="shared" si="21"/>
        <v>8.6043942555541916E-2</v>
      </c>
      <c r="U122" s="8">
        <f>Sheet2!D111</f>
        <v>9.1285595255599664E-2</v>
      </c>
      <c r="V122">
        <f t="shared" si="22"/>
        <v>8147</v>
      </c>
      <c r="W122">
        <f t="shared" si="23"/>
        <v>8607</v>
      </c>
      <c r="X122" s="3">
        <f t="shared" si="24"/>
        <v>2.265597769257581E-2</v>
      </c>
      <c r="Y122">
        <f t="shared" si="25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5"/>
        <v>39</v>
      </c>
      <c r="AJ122">
        <f t="shared" si="26"/>
        <v>16</v>
      </c>
      <c r="AK122">
        <f t="shared" si="26"/>
        <v>615</v>
      </c>
    </row>
    <row r="123" spans="1:43" x14ac:dyDescent="0.35">
      <c r="A123" s="14">
        <f t="shared" si="16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7"/>
        <v>365396</v>
      </c>
      <c r="O123" s="4">
        <f t="shared" si="18"/>
        <v>9.3337171101604915E-2</v>
      </c>
      <c r="R123">
        <f t="shared" si="19"/>
        <v>879</v>
      </c>
      <c r="S123">
        <f t="shared" ref="S123:S154" si="27">N123-N122</f>
        <v>9221</v>
      </c>
      <c r="T123" s="8">
        <f t="shared" ref="T123:T154" si="28">R123/V123</f>
        <v>8.7029702970297024E-2</v>
      </c>
      <c r="U123" s="8">
        <f>Sheet2!D112</f>
        <v>9.2432950191570884E-2</v>
      </c>
      <c r="V123">
        <f t="shared" si="22"/>
        <v>10100</v>
      </c>
      <c r="W123">
        <f t="shared" si="23"/>
        <v>9283</v>
      </c>
      <c r="X123" s="3">
        <f t="shared" si="24"/>
        <v>2.2621997199181298E-2</v>
      </c>
      <c r="Y123">
        <f t="shared" si="25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9">Z123-AC123-AF123</f>
        <v>45</v>
      </c>
      <c r="AJ123">
        <f t="shared" ref="AJ123:AJ154" si="30">AA123-AD123-AG123</f>
        <v>17</v>
      </c>
      <c r="AK123">
        <f t="shared" ref="AK123:AK154" si="31">AB123-AE123-AH123</f>
        <v>668</v>
      </c>
    </row>
    <row r="124" spans="1:43" x14ac:dyDescent="0.35">
      <c r="A124" s="14">
        <f t="shared" si="16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7"/>
        <v>365823</v>
      </c>
      <c r="O124" s="4">
        <f t="shared" si="18"/>
        <v>9.3882980040918843E-2</v>
      </c>
      <c r="R124">
        <f t="shared" si="19"/>
        <v>287</v>
      </c>
      <c r="S124">
        <f t="shared" si="27"/>
        <v>427</v>
      </c>
      <c r="T124" s="8">
        <f t="shared" si="28"/>
        <v>0.40196078431372551</v>
      </c>
      <c r="U124" s="8">
        <f>Sheet2!D113</f>
        <v>9.4808377896613186E-2</v>
      </c>
      <c r="V124">
        <f t="shared" si="22"/>
        <v>714</v>
      </c>
      <c r="W124">
        <f t="shared" si="23"/>
        <v>9318</v>
      </c>
      <c r="X124" s="3">
        <f t="shared" si="24"/>
        <v>2.2537025112685124E-2</v>
      </c>
      <c r="Y124">
        <f t="shared" si="25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9"/>
        <v>45</v>
      </c>
      <c r="AJ124">
        <f t="shared" si="30"/>
        <v>19</v>
      </c>
      <c r="AK124">
        <f t="shared" si="31"/>
        <v>669</v>
      </c>
    </row>
    <row r="125" spans="1:43" x14ac:dyDescent="0.35">
      <c r="A125" s="14">
        <f t="shared" si="16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7"/>
        <v>375933</v>
      </c>
      <c r="O125" s="4">
        <f t="shared" si="18"/>
        <v>9.3038067826787654E-2</v>
      </c>
      <c r="R125">
        <f t="shared" si="19"/>
        <v>661</v>
      </c>
      <c r="S125">
        <f t="shared" si="27"/>
        <v>10110</v>
      </c>
      <c r="T125" s="8">
        <f t="shared" si="28"/>
        <v>6.1368489462445455E-2</v>
      </c>
      <c r="U125" s="8">
        <f>Sheet2!D114</f>
        <v>8.9768145161290322E-2</v>
      </c>
      <c r="V125">
        <f t="shared" si="22"/>
        <v>10771</v>
      </c>
      <c r="W125">
        <f t="shared" si="23"/>
        <v>9897</v>
      </c>
      <c r="X125" s="3">
        <f t="shared" si="24"/>
        <v>2.1622713953723352E-2</v>
      </c>
      <c r="Y125">
        <f t="shared" si="25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9"/>
        <v>49</v>
      </c>
      <c r="AJ125">
        <f t="shared" si="30"/>
        <v>15</v>
      </c>
      <c r="AK125">
        <f t="shared" si="31"/>
        <v>693</v>
      </c>
    </row>
    <row r="126" spans="1:43" x14ac:dyDescent="0.35">
      <c r="A126" s="14">
        <f t="shared" si="16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7"/>
        <v>380360</v>
      </c>
      <c r="O126" s="4">
        <f t="shared" si="18"/>
        <v>9.2797668311600967E-2</v>
      </c>
      <c r="R126">
        <f t="shared" si="19"/>
        <v>343</v>
      </c>
      <c r="S126">
        <f t="shared" si="27"/>
        <v>4427</v>
      </c>
      <c r="T126" s="8">
        <f t="shared" si="28"/>
        <v>7.1907756813417184E-2</v>
      </c>
      <c r="U126" s="8">
        <f t="shared" ref="U126:U133" si="32">SUM(R120:R126)/SUM(V120:V126)</f>
        <v>8.1735039247221489E-2</v>
      </c>
      <c r="V126">
        <f t="shared" si="22"/>
        <v>4770</v>
      </c>
      <c r="W126">
        <f t="shared" si="23"/>
        <v>10164</v>
      </c>
      <c r="X126" s="3">
        <f t="shared" si="24"/>
        <v>2.1743408107044469E-2</v>
      </c>
      <c r="Y126">
        <f t="shared" si="25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9"/>
        <v>49</v>
      </c>
      <c r="AJ126">
        <f t="shared" si="30"/>
        <v>15</v>
      </c>
      <c r="AK126">
        <f t="shared" si="31"/>
        <v>702</v>
      </c>
    </row>
    <row r="127" spans="1:43" x14ac:dyDescent="0.35">
      <c r="A127" s="14">
        <f t="shared" si="16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7"/>
        <v>383802</v>
      </c>
      <c r="O127" s="4">
        <f t="shared" si="18"/>
        <v>9.3140463256785461E-2</v>
      </c>
      <c r="R127">
        <f t="shared" si="19"/>
        <v>512</v>
      </c>
      <c r="S127">
        <f t="shared" si="27"/>
        <v>3442</v>
      </c>
      <c r="T127" s="8">
        <f t="shared" si="28"/>
        <v>0.12948912493677289</v>
      </c>
      <c r="U127" s="8">
        <f t="shared" si="32"/>
        <v>8.5611373503172564E-2</v>
      </c>
      <c r="V127">
        <f t="shared" si="22"/>
        <v>3954</v>
      </c>
      <c r="W127">
        <f t="shared" si="23"/>
        <v>10314</v>
      </c>
      <c r="X127" s="3">
        <f t="shared" si="24"/>
        <v>2.1621097537327903E-2</v>
      </c>
      <c r="Y127">
        <f t="shared" si="25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9"/>
        <v>54</v>
      </c>
      <c r="AJ127">
        <f t="shared" si="30"/>
        <v>17</v>
      </c>
      <c r="AK127">
        <f t="shared" si="31"/>
        <v>713</v>
      </c>
    </row>
    <row r="128" spans="1:43" x14ac:dyDescent="0.35">
      <c r="A128" s="14">
        <f t="shared" si="16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3">-(J128-J127)+L128</f>
        <v>2</v>
      </c>
      <c r="N128" s="7">
        <f t="shared" si="17"/>
        <v>388115</v>
      </c>
      <c r="O128" s="4">
        <f t="shared" si="18"/>
        <v>9.299428849191882E-2</v>
      </c>
      <c r="R128">
        <f t="shared" si="19"/>
        <v>374</v>
      </c>
      <c r="S128">
        <f t="shared" si="27"/>
        <v>4313</v>
      </c>
      <c r="T128" s="8">
        <f t="shared" si="28"/>
        <v>7.9795178152336249E-2</v>
      </c>
      <c r="U128" s="8">
        <f t="shared" si="32"/>
        <v>8.7082493104327474E-2</v>
      </c>
      <c r="V128">
        <f t="shared" si="22"/>
        <v>4687</v>
      </c>
      <c r="W128">
        <f t="shared" si="23"/>
        <v>10378</v>
      </c>
      <c r="X128" s="3">
        <f t="shared" si="24"/>
        <v>2.1584120254384276E-2</v>
      </c>
      <c r="Y128">
        <f t="shared" si="25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9"/>
        <v>57</v>
      </c>
      <c r="AJ128">
        <f t="shared" si="30"/>
        <v>18</v>
      </c>
      <c r="AK128">
        <f t="shared" si="31"/>
        <v>712</v>
      </c>
    </row>
    <row r="129" spans="1:37" x14ac:dyDescent="0.35">
      <c r="A129" s="14">
        <f t="shared" si="16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3"/>
        <v>5</v>
      </c>
      <c r="N129" s="7">
        <f t="shared" si="17"/>
        <v>396225</v>
      </c>
      <c r="O129" s="4">
        <f t="shared" si="18"/>
        <v>9.2754399703251861E-2</v>
      </c>
      <c r="R129">
        <f t="shared" si="19"/>
        <v>716</v>
      </c>
      <c r="S129">
        <f t="shared" si="27"/>
        <v>8110</v>
      </c>
      <c r="T129" s="8">
        <f t="shared" si="28"/>
        <v>8.1123951960117832E-2</v>
      </c>
      <c r="U129" s="8">
        <f t="shared" si="32"/>
        <v>8.607548719821094E-2</v>
      </c>
      <c r="V129">
        <f t="shared" si="22"/>
        <v>8826</v>
      </c>
      <c r="W129">
        <f t="shared" si="23"/>
        <v>10831</v>
      </c>
      <c r="X129" s="3">
        <f t="shared" si="24"/>
        <v>2.1419998153448434E-2</v>
      </c>
      <c r="Y129">
        <f t="shared" si="25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9"/>
        <v>65</v>
      </c>
      <c r="AJ129">
        <f t="shared" si="30"/>
        <v>19</v>
      </c>
      <c r="AK129">
        <f t="shared" si="31"/>
        <v>740</v>
      </c>
    </row>
    <row r="130" spans="1:37" x14ac:dyDescent="0.35">
      <c r="A130" s="14">
        <f t="shared" si="16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3"/>
        <v>9</v>
      </c>
      <c r="N130" s="7">
        <f t="shared" si="17"/>
        <v>400296</v>
      </c>
      <c r="O130" s="4">
        <f t="shared" si="18"/>
        <v>9.2825933245100356E-2</v>
      </c>
      <c r="R130">
        <f t="shared" si="19"/>
        <v>451</v>
      </c>
      <c r="S130">
        <f t="shared" si="27"/>
        <v>4071</v>
      </c>
      <c r="T130" s="8">
        <f t="shared" si="28"/>
        <v>9.9734630694383014E-2</v>
      </c>
      <c r="U130" s="8">
        <f t="shared" si="32"/>
        <v>8.7438552452672319E-2</v>
      </c>
      <c r="V130">
        <f t="shared" si="22"/>
        <v>4522</v>
      </c>
      <c r="W130">
        <f t="shared" si="23"/>
        <v>10992</v>
      </c>
      <c r="X130" s="3">
        <f t="shared" si="24"/>
        <v>2.0924308588064048E-2</v>
      </c>
      <c r="Y130">
        <f t="shared" si="25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9"/>
        <v>68</v>
      </c>
      <c r="AJ130">
        <f t="shared" si="30"/>
        <v>16</v>
      </c>
      <c r="AK130">
        <f t="shared" si="31"/>
        <v>744</v>
      </c>
    </row>
    <row r="131" spans="1:37" x14ac:dyDescent="0.35">
      <c r="A131" s="14">
        <f t="shared" si="16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3"/>
        <v>4</v>
      </c>
      <c r="N131" s="7">
        <f t="shared" si="17"/>
        <v>405623</v>
      </c>
      <c r="O131" s="4">
        <f t="shared" si="18"/>
        <v>9.3075253045828851E-2</v>
      </c>
      <c r="R131">
        <f t="shared" si="19"/>
        <v>668</v>
      </c>
      <c r="S131">
        <f t="shared" si="27"/>
        <v>5327</v>
      </c>
      <c r="T131" s="8">
        <f t="shared" si="28"/>
        <v>0.11142618849040867</v>
      </c>
      <c r="U131" s="8">
        <f t="shared" si="32"/>
        <v>8.5582998276852382E-2</v>
      </c>
      <c r="V131">
        <f t="shared" si="22"/>
        <v>5995</v>
      </c>
      <c r="W131">
        <f t="shared" si="23"/>
        <v>11340</v>
      </c>
      <c r="X131" s="3">
        <f t="shared" si="24"/>
        <v>1.9400352733686066E-2</v>
      </c>
      <c r="Y131">
        <f t="shared" si="25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9"/>
        <v>77</v>
      </c>
      <c r="AJ131">
        <f t="shared" si="30"/>
        <v>15</v>
      </c>
      <c r="AK131">
        <f t="shared" si="31"/>
        <v>744</v>
      </c>
    </row>
    <row r="132" spans="1:37" x14ac:dyDescent="0.35">
      <c r="A132" s="14">
        <f t="shared" si="16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3"/>
        <v>3</v>
      </c>
      <c r="N132" s="7">
        <f t="shared" si="17"/>
        <v>409321</v>
      </c>
      <c r="O132" s="4">
        <f t="shared" si="18"/>
        <v>9.3092301318083825E-2</v>
      </c>
      <c r="R132">
        <f t="shared" si="19"/>
        <v>388</v>
      </c>
      <c r="S132">
        <f t="shared" si="27"/>
        <v>3698</v>
      </c>
      <c r="T132" s="8">
        <f t="shared" si="28"/>
        <v>9.4958394517865877E-2</v>
      </c>
      <c r="U132" s="8">
        <f t="shared" si="32"/>
        <v>9.3702497285559169E-2</v>
      </c>
      <c r="V132">
        <f t="shared" si="22"/>
        <v>4086</v>
      </c>
      <c r="W132">
        <f t="shared" si="23"/>
        <v>11586</v>
      </c>
      <c r="X132" s="3">
        <f t="shared" si="24"/>
        <v>1.9506300707750734E-2</v>
      </c>
      <c r="Y132">
        <f t="shared" si="25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9"/>
        <v>80</v>
      </c>
      <c r="AJ132">
        <f t="shared" si="30"/>
        <v>15</v>
      </c>
      <c r="AK132">
        <f t="shared" si="31"/>
        <v>758</v>
      </c>
    </row>
    <row r="133" spans="1:37" x14ac:dyDescent="0.35">
      <c r="A133" s="14">
        <f t="shared" si="16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3"/>
        <v>2</v>
      </c>
      <c r="N133" s="7">
        <f t="shared" ref="N133:N150" si="34">B133-C133</f>
        <v>413315</v>
      </c>
      <c r="O133" s="4">
        <f t="shared" ref="O133:O150" si="35">C133/B133</f>
        <v>9.3084388583766511E-2</v>
      </c>
      <c r="R133">
        <f t="shared" ref="R133:R150" si="36">C133-C132</f>
        <v>406</v>
      </c>
      <c r="S133">
        <f t="shared" si="27"/>
        <v>3994</v>
      </c>
      <c r="T133" s="8">
        <f t="shared" si="28"/>
        <v>9.227272727272727E-2</v>
      </c>
      <c r="U133" s="8">
        <f t="shared" si="32"/>
        <v>9.6380586783657796E-2</v>
      </c>
      <c r="V133">
        <f t="shared" ref="V133:V150" si="37">B133-B132</f>
        <v>4400</v>
      </c>
      <c r="W133">
        <f t="shared" ref="W133:W150" si="38">C133-D133-E133</f>
        <v>11866</v>
      </c>
      <c r="X133" s="3">
        <f t="shared" ref="X133:X150" si="39">F133/W133</f>
        <v>2.0310129782572055E-2</v>
      </c>
      <c r="Y133">
        <f t="shared" ref="Y133:Y150" si="40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9"/>
        <v>78</v>
      </c>
      <c r="AJ133">
        <f t="shared" si="30"/>
        <v>17</v>
      </c>
      <c r="AK133">
        <f t="shared" si="31"/>
        <v>764</v>
      </c>
    </row>
    <row r="134" spans="1:37" x14ac:dyDescent="0.35">
      <c r="A134" s="14">
        <f t="shared" si="16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3"/>
        <v>9</v>
      </c>
      <c r="N134" s="7">
        <f t="shared" si="34"/>
        <v>416054</v>
      </c>
      <c r="O134" s="4">
        <f t="shared" si="35"/>
        <v>9.3153324382290889E-2</v>
      </c>
      <c r="R134">
        <f t="shared" si="36"/>
        <v>316</v>
      </c>
      <c r="S134">
        <f t="shared" si="27"/>
        <v>2739</v>
      </c>
      <c r="T134" s="8">
        <f t="shared" si="28"/>
        <v>0.10343698854337152</v>
      </c>
      <c r="U134" s="8">
        <f t="shared" ref="U134:U172" si="41">SUM(R128:R134)/SUM(V128:V134)</f>
        <v>9.3306345056366147E-2</v>
      </c>
      <c r="V134">
        <f t="shared" si="37"/>
        <v>3055</v>
      </c>
      <c r="W134">
        <f t="shared" si="38"/>
        <v>11426</v>
      </c>
      <c r="X134" s="3">
        <f t="shared" si="39"/>
        <v>2.2142482058463153E-2</v>
      </c>
      <c r="Y134">
        <f t="shared" si="40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9"/>
        <v>80</v>
      </c>
      <c r="AJ134">
        <f t="shared" si="30"/>
        <v>16</v>
      </c>
      <c r="AK134">
        <f t="shared" si="31"/>
        <v>770</v>
      </c>
    </row>
    <row r="135" spans="1:37" x14ac:dyDescent="0.35">
      <c r="A135" s="14">
        <f t="shared" si="16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3"/>
        <v>1</v>
      </c>
      <c r="N135" s="7">
        <f t="shared" si="34"/>
        <v>420769</v>
      </c>
      <c r="O135" s="4">
        <f t="shared" si="35"/>
        <v>9.3099895681561504E-2</v>
      </c>
      <c r="R135">
        <f t="shared" si="36"/>
        <v>457</v>
      </c>
      <c r="S135">
        <f t="shared" si="27"/>
        <v>4715</v>
      </c>
      <c r="T135" s="8">
        <f t="shared" si="28"/>
        <v>8.8360402165506571E-2</v>
      </c>
      <c r="U135" s="8">
        <f t="shared" si="41"/>
        <v>9.4353228311515422E-2</v>
      </c>
      <c r="V135">
        <f t="shared" si="37"/>
        <v>5172</v>
      </c>
      <c r="W135">
        <f t="shared" si="38"/>
        <v>11137</v>
      </c>
      <c r="X135" s="3">
        <f t="shared" si="39"/>
        <v>2.2088533716440692E-2</v>
      </c>
      <c r="Y135">
        <f t="shared" si="40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9"/>
        <v>79</v>
      </c>
      <c r="AJ135">
        <f t="shared" si="30"/>
        <v>17</v>
      </c>
      <c r="AK135">
        <f t="shared" si="31"/>
        <v>754</v>
      </c>
    </row>
    <row r="136" spans="1:37" x14ac:dyDescent="0.35">
      <c r="A136" s="14">
        <f t="shared" si="16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3"/>
        <v>11</v>
      </c>
      <c r="N136" s="7">
        <f t="shared" si="34"/>
        <v>425833</v>
      </c>
      <c r="O136" s="4">
        <f t="shared" si="35"/>
        <v>9.3129143480214588E-2</v>
      </c>
      <c r="R136">
        <f t="shared" si="36"/>
        <v>535</v>
      </c>
      <c r="S136">
        <f t="shared" si="27"/>
        <v>5064</v>
      </c>
      <c r="T136" s="8">
        <f t="shared" si="28"/>
        <v>9.5552777281657439E-2</v>
      </c>
      <c r="U136" s="8">
        <f t="shared" si="41"/>
        <v>9.8114471960766392E-2</v>
      </c>
      <c r="V136">
        <f t="shared" si="37"/>
        <v>5599</v>
      </c>
      <c r="W136">
        <f t="shared" si="38"/>
        <v>11140</v>
      </c>
      <c r="X136" s="3">
        <f t="shared" si="39"/>
        <v>2.1274685816876124E-2</v>
      </c>
      <c r="Y136">
        <f t="shared" si="40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9"/>
        <v>80</v>
      </c>
      <c r="AJ136">
        <f t="shared" si="30"/>
        <v>17</v>
      </c>
      <c r="AK136">
        <f t="shared" si="31"/>
        <v>714</v>
      </c>
    </row>
    <row r="137" spans="1:37" x14ac:dyDescent="0.35">
      <c r="A137" s="14">
        <f t="shared" si="16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3"/>
        <v>3</v>
      </c>
      <c r="N137" s="7">
        <f t="shared" si="34"/>
        <v>431023</v>
      </c>
      <c r="O137" s="4">
        <f t="shared" si="35"/>
        <v>9.3531610083764982E-2</v>
      </c>
      <c r="R137">
        <f t="shared" si="36"/>
        <v>744</v>
      </c>
      <c r="S137">
        <f t="shared" si="27"/>
        <v>5190</v>
      </c>
      <c r="T137" s="8">
        <f t="shared" si="28"/>
        <v>0.12537917087967643</v>
      </c>
      <c r="U137" s="8">
        <f t="shared" si="41"/>
        <v>0.10262550743261004</v>
      </c>
      <c r="V137">
        <f t="shared" si="37"/>
        <v>5934</v>
      </c>
      <c r="W137">
        <f t="shared" si="38"/>
        <v>11114</v>
      </c>
      <c r="X137" s="3">
        <f t="shared" si="39"/>
        <v>2.0244736368544177E-2</v>
      </c>
      <c r="Y137">
        <f t="shared" si="40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9"/>
        <v>84</v>
      </c>
      <c r="AJ137">
        <f t="shared" si="30"/>
        <v>21</v>
      </c>
      <c r="AK137">
        <f t="shared" si="31"/>
        <v>710</v>
      </c>
    </row>
    <row r="138" spans="1:37" x14ac:dyDescent="0.35">
      <c r="A138" s="14">
        <f t="shared" si="16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3"/>
        <v>9</v>
      </c>
      <c r="N138" s="7">
        <f t="shared" si="34"/>
        <v>435488</v>
      </c>
      <c r="O138" s="4">
        <f t="shared" si="35"/>
        <v>9.353593172711662E-2</v>
      </c>
      <c r="R138">
        <f t="shared" si="36"/>
        <v>463</v>
      </c>
      <c r="S138">
        <f t="shared" si="27"/>
        <v>4465</v>
      </c>
      <c r="T138" s="8">
        <f t="shared" si="28"/>
        <v>9.395292207792208E-2</v>
      </c>
      <c r="U138" s="8">
        <f t="shared" si="41"/>
        <v>9.9746789654548737E-2</v>
      </c>
      <c r="V138">
        <f t="shared" si="37"/>
        <v>4928</v>
      </c>
      <c r="W138">
        <f t="shared" si="38"/>
        <v>11263</v>
      </c>
      <c r="X138" s="3">
        <f t="shared" si="39"/>
        <v>2.1486282517979224E-2</v>
      </c>
      <c r="Y138">
        <f t="shared" si="40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9"/>
        <v>85</v>
      </c>
      <c r="AJ138">
        <f t="shared" si="30"/>
        <v>20</v>
      </c>
      <c r="AK138">
        <f t="shared" si="31"/>
        <v>663</v>
      </c>
    </row>
    <row r="139" spans="1:37" x14ac:dyDescent="0.35">
      <c r="A139" s="14">
        <f t="shared" si="16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3"/>
        <v>10</v>
      </c>
      <c r="N139" s="7">
        <f t="shared" si="34"/>
        <v>440348</v>
      </c>
      <c r="O139" s="4">
        <f t="shared" si="35"/>
        <v>9.3613377573956214E-2</v>
      </c>
      <c r="R139">
        <f t="shared" si="36"/>
        <v>543</v>
      </c>
      <c r="S139">
        <f t="shared" si="27"/>
        <v>4860</v>
      </c>
      <c r="T139" s="8">
        <f t="shared" si="28"/>
        <v>0.10049972237645752</v>
      </c>
      <c r="U139" s="8">
        <f t="shared" si="41"/>
        <v>0.10043199675277609</v>
      </c>
      <c r="V139">
        <f t="shared" si="37"/>
        <v>5403</v>
      </c>
      <c r="W139">
        <f t="shared" si="38"/>
        <v>11689</v>
      </c>
      <c r="X139" s="3">
        <f t="shared" si="39"/>
        <v>1.9762169561125843E-2</v>
      </c>
      <c r="Y139">
        <f t="shared" si="40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9"/>
        <v>89</v>
      </c>
      <c r="AJ139">
        <f t="shared" si="30"/>
        <v>17</v>
      </c>
      <c r="AK139">
        <f t="shared" si="31"/>
        <v>672</v>
      </c>
    </row>
    <row r="140" spans="1:37" x14ac:dyDescent="0.35">
      <c r="A140" s="14">
        <f t="shared" si="16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3"/>
        <v>1</v>
      </c>
      <c r="N140" s="7">
        <f t="shared" si="34"/>
        <v>442356</v>
      </c>
      <c r="O140" s="4">
        <f t="shared" si="35"/>
        <v>9.3789051456760184E-2</v>
      </c>
      <c r="R140">
        <f t="shared" si="36"/>
        <v>302</v>
      </c>
      <c r="S140">
        <f t="shared" si="27"/>
        <v>2008</v>
      </c>
      <c r="T140" s="8">
        <f t="shared" si="28"/>
        <v>0.13073593073593073</v>
      </c>
      <c r="U140" s="8">
        <f t="shared" si="41"/>
        <v>0.10370050307089287</v>
      </c>
      <c r="V140">
        <f t="shared" si="37"/>
        <v>2310</v>
      </c>
      <c r="W140">
        <f t="shared" si="38"/>
        <v>11802</v>
      </c>
      <c r="X140" s="3">
        <f t="shared" si="39"/>
        <v>2.0420267751228606E-2</v>
      </c>
      <c r="Y140">
        <f t="shared" si="40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9"/>
        <v>88</v>
      </c>
      <c r="AJ140">
        <f t="shared" si="30"/>
        <v>17</v>
      </c>
      <c r="AK140">
        <f t="shared" si="31"/>
        <v>676</v>
      </c>
    </row>
    <row r="141" spans="1:37" x14ac:dyDescent="0.35">
      <c r="A141" s="14">
        <f t="shared" si="16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3"/>
        <v>12</v>
      </c>
      <c r="N141" s="7">
        <f t="shared" si="34"/>
        <v>445947</v>
      </c>
      <c r="O141" s="4">
        <f t="shared" si="35"/>
        <v>9.3472838560036103E-2</v>
      </c>
      <c r="R141">
        <f t="shared" si="36"/>
        <v>200</v>
      </c>
      <c r="S141">
        <f t="shared" si="27"/>
        <v>3591</v>
      </c>
      <c r="T141" s="8">
        <f t="shared" si="28"/>
        <v>5.2756528620416777E-2</v>
      </c>
      <c r="U141" s="8">
        <f t="shared" si="41"/>
        <v>9.7896611039019824E-2</v>
      </c>
      <c r="V141">
        <f t="shared" si="37"/>
        <v>3791</v>
      </c>
      <c r="W141">
        <f t="shared" si="38"/>
        <v>11174</v>
      </c>
      <c r="X141" s="3">
        <f t="shared" si="39"/>
        <v>2.1746912475389298E-2</v>
      </c>
      <c r="Y141">
        <f t="shared" si="40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9"/>
        <v>89</v>
      </c>
      <c r="AJ141">
        <f t="shared" si="30"/>
        <v>16</v>
      </c>
      <c r="AK141">
        <f t="shared" si="31"/>
        <v>619</v>
      </c>
    </row>
    <row r="142" spans="1:37" x14ac:dyDescent="0.35">
      <c r="A142" s="14">
        <f t="shared" si="16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3"/>
        <v>5</v>
      </c>
      <c r="N142" s="7">
        <f t="shared" si="34"/>
        <v>450768</v>
      </c>
      <c r="O142" s="4">
        <f t="shared" si="35"/>
        <v>9.335049680196307E-2</v>
      </c>
      <c r="R142">
        <f t="shared" si="36"/>
        <v>430</v>
      </c>
      <c r="S142">
        <f t="shared" si="27"/>
        <v>4821</v>
      </c>
      <c r="T142" s="8">
        <f t="shared" si="28"/>
        <v>8.1889163968767859E-2</v>
      </c>
      <c r="U142" s="8">
        <f t="shared" si="41"/>
        <v>9.6850915221579958E-2</v>
      </c>
      <c r="V142">
        <f t="shared" si="37"/>
        <v>5251</v>
      </c>
      <c r="W142">
        <f t="shared" si="38"/>
        <v>10860</v>
      </c>
      <c r="X142" s="3">
        <f t="shared" si="39"/>
        <v>2.2836095764272559E-2</v>
      </c>
      <c r="Y142">
        <f t="shared" si="40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9"/>
        <v>83</v>
      </c>
      <c r="AJ142">
        <f t="shared" si="30"/>
        <v>16</v>
      </c>
      <c r="AK142">
        <f t="shared" si="31"/>
        <v>593</v>
      </c>
    </row>
    <row r="143" spans="1:37" x14ac:dyDescent="0.35">
      <c r="A143" s="14">
        <f t="shared" si="16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3"/>
        <v>7</v>
      </c>
      <c r="N143" s="7">
        <f t="shared" si="34"/>
        <v>456637</v>
      </c>
      <c r="O143" s="4">
        <f t="shared" si="35"/>
        <v>9.335718554492442E-2</v>
      </c>
      <c r="R143">
        <f t="shared" si="36"/>
        <v>608</v>
      </c>
      <c r="S143">
        <f t="shared" si="27"/>
        <v>5869</v>
      </c>
      <c r="T143" s="8">
        <f t="shared" si="28"/>
        <v>9.3870619113787246E-2</v>
      </c>
      <c r="U143" s="8">
        <f t="shared" si="41"/>
        <v>9.6497917522144663E-2</v>
      </c>
      <c r="V143">
        <f t="shared" si="37"/>
        <v>6477</v>
      </c>
      <c r="W143">
        <f t="shared" si="38"/>
        <v>10646</v>
      </c>
      <c r="X143" s="3">
        <f t="shared" si="39"/>
        <v>2.2261882397144467E-2</v>
      </c>
      <c r="Y143">
        <f t="shared" si="40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9"/>
        <v>86</v>
      </c>
      <c r="AJ143">
        <f t="shared" si="30"/>
        <v>15</v>
      </c>
      <c r="AK143">
        <f t="shared" si="31"/>
        <v>579</v>
      </c>
    </row>
    <row r="144" spans="1:37" x14ac:dyDescent="0.35">
      <c r="A144" s="14">
        <f t="shared" si="16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3"/>
        <v>12</v>
      </c>
      <c r="N144" s="7">
        <f t="shared" si="34"/>
        <v>462794</v>
      </c>
      <c r="O144" s="4">
        <f t="shared" si="35"/>
        <v>9.3488625367760841E-2</v>
      </c>
      <c r="R144">
        <f t="shared" si="36"/>
        <v>708</v>
      </c>
      <c r="S144">
        <f t="shared" si="27"/>
        <v>6157</v>
      </c>
      <c r="T144" s="8">
        <f t="shared" si="28"/>
        <v>0.10313182811361982</v>
      </c>
      <c r="U144" s="8">
        <f t="shared" si="41"/>
        <v>9.2905067808708067E-2</v>
      </c>
      <c r="V144">
        <f t="shared" si="37"/>
        <v>6865</v>
      </c>
      <c r="W144">
        <f t="shared" si="38"/>
        <v>10568</v>
      </c>
      <c r="X144" s="3">
        <f t="shared" si="39"/>
        <v>2.1101438304314914E-2</v>
      </c>
      <c r="Y144">
        <f t="shared" si="40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9"/>
        <v>91</v>
      </c>
      <c r="AJ144">
        <f t="shared" si="30"/>
        <v>14</v>
      </c>
      <c r="AK144">
        <f t="shared" si="31"/>
        <v>569</v>
      </c>
    </row>
    <row r="145" spans="1:40" x14ac:dyDescent="0.35">
      <c r="A145" s="14">
        <f t="shared" si="16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3"/>
        <v>10</v>
      </c>
      <c r="N145" s="7">
        <f t="shared" si="34"/>
        <v>466339</v>
      </c>
      <c r="O145" s="4">
        <f t="shared" si="35"/>
        <v>9.3521054483322999E-2</v>
      </c>
      <c r="R145">
        <f t="shared" si="36"/>
        <v>384</v>
      </c>
      <c r="S145">
        <f t="shared" si="27"/>
        <v>3545</v>
      </c>
      <c r="T145" s="8">
        <f t="shared" si="28"/>
        <v>9.7734792568083484E-2</v>
      </c>
      <c r="U145" s="8">
        <f t="shared" si="41"/>
        <v>9.3310997472521015E-2</v>
      </c>
      <c r="V145">
        <f t="shared" si="37"/>
        <v>3929</v>
      </c>
      <c r="W145">
        <f t="shared" si="38"/>
        <v>10337</v>
      </c>
      <c r="X145" s="3">
        <f t="shared" si="39"/>
        <v>2.2153429428267389E-2</v>
      </c>
      <c r="Y145">
        <f t="shared" si="40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9"/>
        <v>97</v>
      </c>
      <c r="AJ145">
        <f t="shared" si="30"/>
        <v>13</v>
      </c>
      <c r="AK145">
        <f t="shared" si="31"/>
        <v>549</v>
      </c>
    </row>
    <row r="146" spans="1:40" x14ac:dyDescent="0.35">
      <c r="A146" s="14">
        <f t="shared" si="16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3"/>
        <v>12</v>
      </c>
      <c r="N146" s="7">
        <f t="shared" si="34"/>
        <v>472650</v>
      </c>
      <c r="O146" s="4">
        <f t="shared" si="35"/>
        <v>9.3466978146541313E-2</v>
      </c>
      <c r="R146">
        <f t="shared" si="36"/>
        <v>620</v>
      </c>
      <c r="S146">
        <f t="shared" si="27"/>
        <v>6311</v>
      </c>
      <c r="T146" s="8">
        <f t="shared" si="28"/>
        <v>8.9453181359111233E-2</v>
      </c>
      <c r="U146" s="8">
        <f t="shared" si="41"/>
        <v>9.1466501659447599E-2</v>
      </c>
      <c r="V146">
        <f t="shared" si="37"/>
        <v>6931</v>
      </c>
      <c r="W146">
        <f t="shared" si="38"/>
        <v>10716</v>
      </c>
      <c r="X146" s="3">
        <f t="shared" si="39"/>
        <v>2.0623366927958194E-2</v>
      </c>
      <c r="Y146">
        <f t="shared" si="40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9"/>
        <v>108</v>
      </c>
      <c r="AJ146">
        <f t="shared" si="30"/>
        <v>15</v>
      </c>
      <c r="AK146">
        <f t="shared" si="31"/>
        <v>563</v>
      </c>
    </row>
    <row r="147" spans="1:40" x14ac:dyDescent="0.35">
      <c r="A147" s="14">
        <f t="shared" si="16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3"/>
        <v>9</v>
      </c>
      <c r="N147" s="7">
        <f t="shared" si="34"/>
        <v>474928</v>
      </c>
      <c r="O147" s="4">
        <f t="shared" si="35"/>
        <v>9.3524301048999101E-2</v>
      </c>
      <c r="R147">
        <f t="shared" si="36"/>
        <v>268</v>
      </c>
      <c r="S147">
        <f t="shared" si="27"/>
        <v>2278</v>
      </c>
      <c r="T147" s="8">
        <f t="shared" si="28"/>
        <v>0.10526315789473684</v>
      </c>
      <c r="U147" s="8">
        <f t="shared" si="41"/>
        <v>8.9913383626711377E-2</v>
      </c>
      <c r="V147">
        <f t="shared" si="37"/>
        <v>2546</v>
      </c>
      <c r="W147">
        <f t="shared" si="38"/>
        <v>10822</v>
      </c>
      <c r="X147" s="3">
        <f t="shared" si="39"/>
        <v>2.0698576972833119E-2</v>
      </c>
      <c r="Y147">
        <f t="shared" si="40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9"/>
        <v>106</v>
      </c>
      <c r="AJ147">
        <f t="shared" si="30"/>
        <v>15</v>
      </c>
      <c r="AK147">
        <f t="shared" si="31"/>
        <v>559</v>
      </c>
    </row>
    <row r="148" spans="1:40" x14ac:dyDescent="0.35">
      <c r="A148" s="14">
        <f t="shared" si="16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3"/>
        <v>5</v>
      </c>
      <c r="N148" s="7">
        <f t="shared" si="34"/>
        <v>476429</v>
      </c>
      <c r="O148" s="4">
        <f t="shared" si="35"/>
        <v>9.3540058562423783E-2</v>
      </c>
      <c r="R148">
        <f t="shared" si="36"/>
        <v>164</v>
      </c>
      <c r="S148">
        <f t="shared" si="27"/>
        <v>1501</v>
      </c>
      <c r="T148" s="8">
        <f t="shared" si="28"/>
        <v>9.8498498498498496E-2</v>
      </c>
      <c r="U148" s="8">
        <f t="shared" si="41"/>
        <v>9.452233840304182E-2</v>
      </c>
      <c r="V148">
        <f t="shared" si="37"/>
        <v>1665</v>
      </c>
      <c r="W148">
        <f t="shared" si="38"/>
        <v>10250</v>
      </c>
      <c r="X148" s="3">
        <f t="shared" si="39"/>
        <v>2.3804878048780488E-2</v>
      </c>
      <c r="Y148">
        <f t="shared" si="40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9"/>
        <v>104</v>
      </c>
      <c r="AJ148">
        <f t="shared" si="30"/>
        <v>13</v>
      </c>
      <c r="AK148">
        <f t="shared" si="31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6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3"/>
        <v>4</v>
      </c>
      <c r="N149" s="7">
        <f t="shared" si="34"/>
        <v>480810</v>
      </c>
      <c r="O149" s="4">
        <f t="shared" si="35"/>
        <v>9.3509147674997364E-2</v>
      </c>
      <c r="R149">
        <f t="shared" si="36"/>
        <v>434</v>
      </c>
      <c r="S149">
        <f t="shared" si="27"/>
        <v>4381</v>
      </c>
      <c r="T149" s="8">
        <f t="shared" si="28"/>
        <v>9.0134994807891999E-2</v>
      </c>
      <c r="U149" s="8">
        <f t="shared" si="41"/>
        <v>9.5882990249187436E-2</v>
      </c>
      <c r="V149">
        <f t="shared" si="37"/>
        <v>4815</v>
      </c>
      <c r="W149">
        <f t="shared" si="38"/>
        <v>10121</v>
      </c>
      <c r="X149" s="3">
        <f t="shared" si="39"/>
        <v>2.4009485228732339E-2</v>
      </c>
      <c r="Y149">
        <f t="shared" si="40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9"/>
        <v>103</v>
      </c>
      <c r="AJ149">
        <f t="shared" si="30"/>
        <v>15</v>
      </c>
      <c r="AK149">
        <f t="shared" si="31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6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3"/>
        <v>6</v>
      </c>
      <c r="N150" s="7">
        <f t="shared" si="34"/>
        <v>485882</v>
      </c>
      <c r="O150" s="4">
        <f t="shared" si="35"/>
        <v>9.3309198801981769E-2</v>
      </c>
      <c r="R150">
        <f t="shared" si="36"/>
        <v>405</v>
      </c>
      <c r="S150">
        <f t="shared" si="27"/>
        <v>5072</v>
      </c>
      <c r="T150" s="8">
        <f t="shared" si="28"/>
        <v>7.3945590651816689E-2</v>
      </c>
      <c r="U150" s="8">
        <f t="shared" si="41"/>
        <v>9.2559265235199209E-2</v>
      </c>
      <c r="V150">
        <f t="shared" si="37"/>
        <v>5477</v>
      </c>
      <c r="W150">
        <f t="shared" si="38"/>
        <v>9808</v>
      </c>
      <c r="X150" s="3">
        <f t="shared" si="39"/>
        <v>2.6610929853181076E-2</v>
      </c>
      <c r="Y150">
        <f t="shared" si="40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9"/>
        <v>101</v>
      </c>
      <c r="AJ150">
        <f t="shared" si="30"/>
        <v>17</v>
      </c>
      <c r="AK150">
        <f t="shared" si="31"/>
        <v>525</v>
      </c>
    </row>
    <row r="151" spans="1:40" x14ac:dyDescent="0.35">
      <c r="A151" s="14">
        <f t="shared" si="16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3"/>
        <v>4</v>
      </c>
      <c r="N151" s="7">
        <f t="shared" ref="N151:N157" si="42">B151-C151</f>
        <v>490293</v>
      </c>
      <c r="O151" s="4">
        <f t="shared" ref="O151:O156" si="43">C151/B151</f>
        <v>9.3684724219648269E-2</v>
      </c>
      <c r="R151">
        <f t="shared" ref="R151:R172" si="44">C151-C150</f>
        <v>678</v>
      </c>
      <c r="S151">
        <f t="shared" si="27"/>
        <v>4411</v>
      </c>
      <c r="T151" s="8">
        <f t="shared" si="28"/>
        <v>0.13322853212811947</v>
      </c>
      <c r="U151" s="8">
        <f t="shared" si="41"/>
        <v>9.697228425062393E-2</v>
      </c>
      <c r="V151">
        <f t="shared" ref="V151:V172" si="45">B151-B150</f>
        <v>5089</v>
      </c>
      <c r="W151">
        <f t="shared" ref="W151:W172" si="46">C151-D151-E151</f>
        <v>9929</v>
      </c>
      <c r="X151" s="3">
        <f t="shared" ref="X151:X172" si="47">F151/W151</f>
        <v>2.5984489878134755E-2</v>
      </c>
      <c r="Y151">
        <f t="shared" ref="Y151:Y173" si="48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9"/>
        <v>101</v>
      </c>
      <c r="AJ151">
        <f t="shared" si="30"/>
        <v>19</v>
      </c>
      <c r="AK151">
        <f t="shared" si="31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9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3"/>
        <v>8</v>
      </c>
      <c r="N152" s="7">
        <f t="shared" si="42"/>
        <v>500769</v>
      </c>
      <c r="O152" s="4">
        <f t="shared" si="43"/>
        <v>9.3494588327296221E-2</v>
      </c>
      <c r="R152">
        <f t="shared" si="44"/>
        <v>967</v>
      </c>
      <c r="S152">
        <f t="shared" si="27"/>
        <v>10476</v>
      </c>
      <c r="T152" s="8">
        <f t="shared" si="28"/>
        <v>8.4505811413090978E-2</v>
      </c>
      <c r="U152" s="8">
        <f t="shared" si="41"/>
        <v>9.3135963757045775E-2</v>
      </c>
      <c r="V152">
        <f t="shared" si="45"/>
        <v>11443</v>
      </c>
      <c r="W152">
        <f t="shared" si="46"/>
        <v>10317</v>
      </c>
      <c r="X152" s="3">
        <f t="shared" si="47"/>
        <v>2.5298051759232335E-2</v>
      </c>
      <c r="Y152">
        <f t="shared" si="48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9"/>
        <v>103</v>
      </c>
      <c r="AJ152">
        <f t="shared" si="30"/>
        <v>18</v>
      </c>
      <c r="AK152">
        <f t="shared" si="31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9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3"/>
        <v>15</v>
      </c>
      <c r="N153" s="7">
        <f t="shared" si="42"/>
        <v>506453</v>
      </c>
      <c r="O153" s="4">
        <f t="shared" si="43"/>
        <v>9.3473116701332085E-2</v>
      </c>
      <c r="R153">
        <f t="shared" si="44"/>
        <v>573</v>
      </c>
      <c r="S153">
        <f t="shared" si="27"/>
        <v>5684</v>
      </c>
      <c r="T153" s="8">
        <f t="shared" si="28"/>
        <v>9.1577433274732306E-2</v>
      </c>
      <c r="U153" s="8">
        <f t="shared" si="41"/>
        <v>9.3558940255282635E-2</v>
      </c>
      <c r="V153">
        <f t="shared" si="45"/>
        <v>6257</v>
      </c>
      <c r="W153">
        <f t="shared" si="46"/>
        <v>10757</v>
      </c>
      <c r="X153" s="3">
        <f t="shared" si="47"/>
        <v>2.5192897648043135E-2</v>
      </c>
      <c r="Y153">
        <f t="shared" si="48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9"/>
        <v>103</v>
      </c>
      <c r="AJ153">
        <f t="shared" si="30"/>
        <v>20</v>
      </c>
      <c r="AK153">
        <f t="shared" si="31"/>
        <v>568</v>
      </c>
    </row>
    <row r="154" spans="1:40" x14ac:dyDescent="0.35">
      <c r="A154" s="14">
        <f t="shared" si="49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3"/>
        <v>5</v>
      </c>
      <c r="N154" s="7">
        <f t="shared" si="42"/>
        <v>508607</v>
      </c>
      <c r="O154" s="4">
        <f t="shared" si="43"/>
        <v>9.3744320388868499E-2</v>
      </c>
      <c r="R154">
        <f t="shared" si="44"/>
        <v>390</v>
      </c>
      <c r="S154">
        <f t="shared" si="27"/>
        <v>2154</v>
      </c>
      <c r="T154" s="8">
        <f t="shared" si="28"/>
        <v>0.15330188679245282</v>
      </c>
      <c r="U154" s="8">
        <f t="shared" si="41"/>
        <v>9.6835612764816309E-2</v>
      </c>
      <c r="V154">
        <f t="shared" si="45"/>
        <v>2544</v>
      </c>
      <c r="W154">
        <f t="shared" si="46"/>
        <v>11000</v>
      </c>
      <c r="X154" s="3">
        <f t="shared" si="47"/>
        <v>2.5727272727272727E-2</v>
      </c>
      <c r="Y154">
        <f t="shared" si="48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9"/>
        <v>104</v>
      </c>
      <c r="AJ154">
        <f t="shared" si="30"/>
        <v>22</v>
      </c>
      <c r="AK154">
        <f t="shared" si="31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9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3"/>
        <v>10</v>
      </c>
      <c r="N155" s="7">
        <f t="shared" si="42"/>
        <v>511525</v>
      </c>
      <c r="O155" s="4">
        <f t="shared" si="43"/>
        <v>9.3752602122800704E-2</v>
      </c>
      <c r="R155">
        <f t="shared" si="44"/>
        <v>307</v>
      </c>
      <c r="S155">
        <f t="shared" ref="S155:S172" si="50">N155-N154</f>
        <v>2918</v>
      </c>
      <c r="T155" s="8">
        <f t="shared" ref="T155:T172" si="51">R155/V155</f>
        <v>9.5193798449612399E-2</v>
      </c>
      <c r="U155" s="8">
        <f t="shared" si="41"/>
        <v>9.6628056628056624E-2</v>
      </c>
      <c r="V155">
        <f t="shared" si="45"/>
        <v>3225</v>
      </c>
      <c r="W155">
        <f t="shared" si="46"/>
        <v>10444</v>
      </c>
      <c r="X155" s="3">
        <f t="shared" si="47"/>
        <v>2.7479892761394103E-2</v>
      </c>
      <c r="Y155">
        <f t="shared" si="48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2">Z155-AC155-AF155</f>
        <v>100</v>
      </c>
      <c r="AJ155">
        <f t="shared" ref="AJ155:AJ173" si="53">AA155-AD155-AG155</f>
        <v>21</v>
      </c>
      <c r="AK155">
        <f t="shared" ref="AK155:AK173" si="54">AB155-AE155-AH155</f>
        <v>575</v>
      </c>
    </row>
    <row r="156" spans="1:40" x14ac:dyDescent="0.35">
      <c r="A156" s="14">
        <f t="shared" si="49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3"/>
        <v>4</v>
      </c>
      <c r="N156" s="7">
        <f t="shared" si="42"/>
        <v>516478</v>
      </c>
      <c r="O156" s="4">
        <f t="shared" si="43"/>
        <v>9.3836244936057023E-2</v>
      </c>
      <c r="R156">
        <f t="shared" si="44"/>
        <v>565</v>
      </c>
      <c r="S156">
        <f t="shared" si="50"/>
        <v>4953</v>
      </c>
      <c r="T156" s="8">
        <f t="shared" si="51"/>
        <v>0.10239217107647698</v>
      </c>
      <c r="U156" s="8">
        <f t="shared" si="41"/>
        <v>9.8222637979420019E-2</v>
      </c>
      <c r="V156">
        <f t="shared" si="45"/>
        <v>5518</v>
      </c>
      <c r="W156">
        <f t="shared" si="46"/>
        <v>10541</v>
      </c>
      <c r="X156" s="3">
        <f t="shared" si="47"/>
        <v>2.8365430224836355E-2</v>
      </c>
      <c r="Y156">
        <f t="shared" si="48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2"/>
        <v>95</v>
      </c>
      <c r="AJ156">
        <f t="shared" si="53"/>
        <v>21</v>
      </c>
      <c r="AK156">
        <f t="shared" si="54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9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3"/>
        <v>6</v>
      </c>
      <c r="N157" s="7">
        <f t="shared" si="42"/>
        <v>522680</v>
      </c>
      <c r="O157" s="4">
        <f>C157/B157</f>
        <v>9.3295123173987485E-2</v>
      </c>
      <c r="R157">
        <f t="shared" si="44"/>
        <v>298</v>
      </c>
      <c r="S157">
        <f t="shared" si="50"/>
        <v>6202</v>
      </c>
      <c r="T157" s="8">
        <f t="shared" si="51"/>
        <v>4.5846153846153849E-2</v>
      </c>
      <c r="U157" s="8">
        <f t="shared" si="41"/>
        <v>9.3109227129337543E-2</v>
      </c>
      <c r="V157">
        <f t="shared" si="45"/>
        <v>6500</v>
      </c>
      <c r="W157">
        <f t="shared" si="46"/>
        <v>10470</v>
      </c>
      <c r="X157" s="3">
        <f t="shared" si="47"/>
        <v>2.865329512893983E-2</v>
      </c>
      <c r="Y157">
        <f t="shared" si="48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2"/>
        <v>95</v>
      </c>
      <c r="AJ157">
        <f t="shared" si="53"/>
        <v>21</v>
      </c>
      <c r="AK157">
        <f t="shared" si="54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9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3"/>
        <v>9</v>
      </c>
      <c r="N158" s="7">
        <f>B158-C158</f>
        <v>530839</v>
      </c>
      <c r="O158" s="4">
        <f>C158/B158</f>
        <v>9.3340780100053117E-2</v>
      </c>
      <c r="R158">
        <f t="shared" si="44"/>
        <v>869</v>
      </c>
      <c r="S158">
        <f t="shared" si="50"/>
        <v>8159</v>
      </c>
      <c r="T158" s="8">
        <f t="shared" si="51"/>
        <v>9.6256092157731496E-2</v>
      </c>
      <c r="U158" s="8">
        <f t="shared" si="41"/>
        <v>8.9160956980792988E-2</v>
      </c>
      <c r="V158">
        <f t="shared" si="45"/>
        <v>9028</v>
      </c>
      <c r="W158">
        <f t="shared" si="46"/>
        <v>10825</v>
      </c>
      <c r="X158" s="3">
        <f t="shared" si="47"/>
        <v>2.7066974595842955E-2</v>
      </c>
      <c r="Y158">
        <f t="shared" si="48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2"/>
        <v>96</v>
      </c>
      <c r="AJ158">
        <f t="shared" si="53"/>
        <v>19</v>
      </c>
      <c r="AK158">
        <f t="shared" si="54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9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3"/>
        <v>9</v>
      </c>
      <c r="N159" s="7">
        <f>B159-C159</f>
        <v>535517</v>
      </c>
      <c r="O159" s="4">
        <f>C159/B159</f>
        <v>9.3899795774373823E-2</v>
      </c>
      <c r="R159">
        <f t="shared" si="44"/>
        <v>846</v>
      </c>
      <c r="S159">
        <f t="shared" si="50"/>
        <v>4678</v>
      </c>
      <c r="T159" s="8">
        <f t="shared" si="51"/>
        <v>0.15314989138305576</v>
      </c>
      <c r="U159" s="8">
        <f t="shared" si="41"/>
        <v>9.9699450720281899E-2</v>
      </c>
      <c r="V159">
        <f t="shared" si="45"/>
        <v>5524</v>
      </c>
      <c r="W159">
        <f t="shared" si="46"/>
        <v>11117</v>
      </c>
      <c r="X159" s="3">
        <f t="shared" si="47"/>
        <v>2.410722317171899E-2</v>
      </c>
      <c r="Y159">
        <f t="shared" si="48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2"/>
        <v>92</v>
      </c>
      <c r="AJ159">
        <f t="shared" si="53"/>
        <v>16</v>
      </c>
      <c r="AK159">
        <f t="shared" si="54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9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5">-(J160-J159)+L160</f>
        <v>13</v>
      </c>
      <c r="N160" s="7">
        <f t="shared" ref="N160:N171" si="56">B160-C160</f>
        <v>539169</v>
      </c>
      <c r="O160" s="4">
        <f t="shared" ref="O160:O171" si="57">C160/B160</f>
        <v>9.4223325762361074E-2</v>
      </c>
      <c r="R160">
        <f t="shared" si="44"/>
        <v>591</v>
      </c>
      <c r="S160">
        <f t="shared" si="50"/>
        <v>3652</v>
      </c>
      <c r="T160" s="8">
        <f t="shared" si="51"/>
        <v>0.13928823945321706</v>
      </c>
      <c r="U160" s="8">
        <f t="shared" si="41"/>
        <v>0.10568038926247882</v>
      </c>
      <c r="V160">
        <f t="shared" si="45"/>
        <v>4243</v>
      </c>
      <c r="W160">
        <f t="shared" si="46"/>
        <v>11582</v>
      </c>
      <c r="X160" s="3">
        <f t="shared" si="47"/>
        <v>2.2448627180107063E-2</v>
      </c>
      <c r="Y160">
        <f t="shared" si="48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2"/>
        <v>97</v>
      </c>
      <c r="AJ160">
        <f t="shared" si="53"/>
        <v>23</v>
      </c>
      <c r="AK160">
        <f t="shared" si="54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9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5"/>
        <v>5</v>
      </c>
      <c r="N161" s="7">
        <f t="shared" si="56"/>
        <v>541046</v>
      </c>
      <c r="O161" s="4">
        <f t="shared" si="57"/>
        <v>9.4559451091958832E-2</v>
      </c>
      <c r="R161">
        <f t="shared" si="44"/>
        <v>417</v>
      </c>
      <c r="S161">
        <f t="shared" si="50"/>
        <v>1877</v>
      </c>
      <c r="T161" s="8">
        <f t="shared" si="51"/>
        <v>0.18177855274629467</v>
      </c>
      <c r="U161" s="8">
        <f t="shared" si="41"/>
        <v>0.10715072112738082</v>
      </c>
      <c r="V161">
        <f t="shared" si="45"/>
        <v>2294</v>
      </c>
      <c r="W161">
        <f t="shared" si="46"/>
        <v>11868</v>
      </c>
      <c r="X161" s="3">
        <f t="shared" si="47"/>
        <v>2.3171553758004719E-2</v>
      </c>
      <c r="Y161">
        <f t="shared" si="48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2"/>
        <v>95</v>
      </c>
      <c r="AJ161">
        <f t="shared" si="53"/>
        <v>27</v>
      </c>
      <c r="AK161">
        <f t="shared" si="54"/>
        <v>626</v>
      </c>
    </row>
    <row r="162" spans="1:40" x14ac:dyDescent="0.35">
      <c r="A162" s="14">
        <f t="shared" si="49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5"/>
        <v>1</v>
      </c>
      <c r="N162" s="7">
        <f t="shared" si="56"/>
        <v>544392</v>
      </c>
      <c r="O162" s="4">
        <f t="shared" si="57"/>
        <v>9.4853859314546235E-2</v>
      </c>
      <c r="R162">
        <f t="shared" si="44"/>
        <v>545</v>
      </c>
      <c r="S162">
        <f t="shared" si="50"/>
        <v>3346</v>
      </c>
      <c r="T162" s="8">
        <f t="shared" si="51"/>
        <v>0.14006682086867128</v>
      </c>
      <c r="U162" s="8">
        <f t="shared" si="41"/>
        <v>0.11165468403697497</v>
      </c>
      <c r="V162">
        <f t="shared" si="45"/>
        <v>3891</v>
      </c>
      <c r="W162">
        <f t="shared" si="46"/>
        <v>11701</v>
      </c>
      <c r="X162" s="3">
        <f t="shared" si="47"/>
        <v>2.5211520382873259E-2</v>
      </c>
      <c r="Y162">
        <f t="shared" si="48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2"/>
        <v>95</v>
      </c>
      <c r="AJ162">
        <f t="shared" si="53"/>
        <v>27</v>
      </c>
      <c r="AK162">
        <f t="shared" si="54"/>
        <v>626</v>
      </c>
    </row>
    <row r="163" spans="1:40" x14ac:dyDescent="0.35">
      <c r="A163" s="14">
        <f t="shared" si="49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5"/>
        <v>9</v>
      </c>
      <c r="N163" s="7">
        <f t="shared" si="56"/>
        <v>549681</v>
      </c>
      <c r="O163" s="4">
        <f t="shared" si="57"/>
        <v>9.5218499857619959E-2</v>
      </c>
      <c r="R163">
        <f t="shared" si="44"/>
        <v>799</v>
      </c>
      <c r="S163">
        <f t="shared" si="50"/>
        <v>5289</v>
      </c>
      <c r="T163" s="8">
        <f t="shared" si="51"/>
        <v>0.13124178712220763</v>
      </c>
      <c r="U163" s="8">
        <f t="shared" si="41"/>
        <v>0.11618931005110733</v>
      </c>
      <c r="V163">
        <f t="shared" si="45"/>
        <v>6088</v>
      </c>
      <c r="W163">
        <f t="shared" si="46"/>
        <v>11935</v>
      </c>
      <c r="X163" s="3">
        <f t="shared" si="47"/>
        <v>2.6225387515710095E-2</v>
      </c>
      <c r="Y163">
        <f t="shared" si="48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2"/>
        <v>91</v>
      </c>
      <c r="AJ163">
        <f t="shared" si="53"/>
        <v>31</v>
      </c>
      <c r="AK163">
        <f t="shared" si="54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9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5"/>
        <v>8</v>
      </c>
      <c r="N164" s="7">
        <f t="shared" si="56"/>
        <v>555411</v>
      </c>
      <c r="O164" s="4">
        <f t="shared" si="57"/>
        <v>9.6175501861639812E-2</v>
      </c>
      <c r="R164">
        <f t="shared" si="44"/>
        <v>1253</v>
      </c>
      <c r="S164">
        <f t="shared" si="50"/>
        <v>5730</v>
      </c>
      <c r="T164" s="8">
        <f t="shared" si="51"/>
        <v>0.17943577259057711</v>
      </c>
      <c r="U164" s="8">
        <f t="shared" si="41"/>
        <v>0.13981235709968201</v>
      </c>
      <c r="V164">
        <f t="shared" si="45"/>
        <v>6983</v>
      </c>
      <c r="W164">
        <f t="shared" si="46"/>
        <v>12669</v>
      </c>
      <c r="X164" s="3">
        <f t="shared" si="47"/>
        <v>2.4074512589786091E-2</v>
      </c>
      <c r="Y164">
        <f t="shared" si="48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2"/>
        <v>93</v>
      </c>
      <c r="AJ164">
        <f t="shared" si="53"/>
        <v>30</v>
      </c>
      <c r="AK164">
        <f t="shared" si="54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9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5"/>
        <v>9</v>
      </c>
      <c r="N165" s="7">
        <f t="shared" si="56"/>
        <v>555718</v>
      </c>
      <c r="O165" s="4">
        <f t="shared" si="57"/>
        <v>9.9887104846716895E-2</v>
      </c>
      <c r="R165">
        <f t="shared" si="44"/>
        <v>2568</v>
      </c>
      <c r="S165">
        <f t="shared" si="50"/>
        <v>307</v>
      </c>
      <c r="T165" s="8">
        <f t="shared" si="51"/>
        <v>0.89321739130434785</v>
      </c>
      <c r="U165" s="8">
        <f t="shared" si="41"/>
        <v>0.22004514389616903</v>
      </c>
      <c r="V165">
        <f t="shared" si="45"/>
        <v>2875</v>
      </c>
      <c r="W165">
        <f t="shared" si="46"/>
        <v>14692</v>
      </c>
      <c r="X165" s="3">
        <f t="shared" si="47"/>
        <v>2.0351211543697251E-2</v>
      </c>
      <c r="Y165">
        <f t="shared" si="48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2"/>
        <v>98</v>
      </c>
      <c r="AJ165">
        <f t="shared" si="53"/>
        <v>37</v>
      </c>
      <c r="AK165">
        <f t="shared" si="54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9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5"/>
        <v>8</v>
      </c>
      <c r="N166" s="7">
        <f t="shared" si="56"/>
        <v>561637</v>
      </c>
      <c r="O166" s="4">
        <f t="shared" si="57"/>
        <v>0.10099962384050838</v>
      </c>
      <c r="R166">
        <f t="shared" si="44"/>
        <v>1429</v>
      </c>
      <c r="S166">
        <f t="shared" si="50"/>
        <v>5919</v>
      </c>
      <c r="T166" s="8">
        <f t="shared" si="51"/>
        <v>0.19447468698965706</v>
      </c>
      <c r="U166" s="8">
        <f t="shared" si="41"/>
        <v>0.22543146907063638</v>
      </c>
      <c r="V166">
        <f t="shared" si="45"/>
        <v>7348</v>
      </c>
      <c r="W166">
        <f t="shared" si="46"/>
        <v>15596</v>
      </c>
      <c r="X166" s="3">
        <f t="shared" si="47"/>
        <v>2.0197486535008975E-2</v>
      </c>
      <c r="Y166">
        <f t="shared" si="48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2"/>
        <v>96</v>
      </c>
      <c r="AJ166">
        <f t="shared" si="53"/>
        <v>42</v>
      </c>
      <c r="AK166">
        <f t="shared" si="54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9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5"/>
        <v>20</v>
      </c>
      <c r="N167" s="7">
        <f t="shared" si="56"/>
        <v>566342</v>
      </c>
      <c r="O167" s="4">
        <f t="shared" si="57"/>
        <v>0.10168039768671702</v>
      </c>
      <c r="R167">
        <f t="shared" si="44"/>
        <v>1006</v>
      </c>
      <c r="S167">
        <f t="shared" si="50"/>
        <v>4705</v>
      </c>
      <c r="T167" s="8">
        <f t="shared" si="51"/>
        <v>0.17615128699001925</v>
      </c>
      <c r="U167" s="8">
        <f t="shared" si="41"/>
        <v>0.22782040352372834</v>
      </c>
      <c r="V167">
        <f t="shared" si="45"/>
        <v>5711</v>
      </c>
      <c r="W167">
        <f t="shared" si="46"/>
        <v>16468</v>
      </c>
      <c r="X167" s="3">
        <f t="shared" si="47"/>
        <v>1.9128005829487493E-2</v>
      </c>
      <c r="Y167">
        <f t="shared" si="48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2"/>
        <v>101</v>
      </c>
      <c r="AJ167">
        <f t="shared" si="53"/>
        <v>46</v>
      </c>
      <c r="AK167">
        <f t="shared" si="54"/>
        <v>748</v>
      </c>
    </row>
    <row r="168" spans="1:40" x14ac:dyDescent="0.35">
      <c r="A168" s="14">
        <f t="shared" si="49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5"/>
        <v>7</v>
      </c>
      <c r="N168" s="7">
        <f t="shared" si="56"/>
        <v>568951</v>
      </c>
      <c r="O168" s="4">
        <f t="shared" si="57"/>
        <v>0.10212510099989899</v>
      </c>
      <c r="R168">
        <f t="shared" si="44"/>
        <v>609</v>
      </c>
      <c r="S168">
        <f t="shared" si="50"/>
        <v>2609</v>
      </c>
      <c r="T168" s="8">
        <f t="shared" si="51"/>
        <v>0.18924798011187072</v>
      </c>
      <c r="U168" s="8">
        <f t="shared" si="41"/>
        <v>0.22730796920861715</v>
      </c>
      <c r="V168">
        <f t="shared" si="45"/>
        <v>3218</v>
      </c>
      <c r="W168">
        <f t="shared" si="46"/>
        <v>16950</v>
      </c>
      <c r="X168" s="3">
        <f t="shared" si="47"/>
        <v>1.7699115044247787E-2</v>
      </c>
      <c r="Y168">
        <f t="shared" si="48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2"/>
        <v>105</v>
      </c>
      <c r="AJ168">
        <f t="shared" si="53"/>
        <v>45</v>
      </c>
      <c r="AK168">
        <f t="shared" si="54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9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5"/>
        <v>4</v>
      </c>
      <c r="N169" s="7">
        <f t="shared" si="56"/>
        <v>571703</v>
      </c>
      <c r="O169" s="4">
        <f t="shared" si="57"/>
        <v>0.10264793595981793</v>
      </c>
      <c r="R169">
        <f t="shared" si="44"/>
        <v>684</v>
      </c>
      <c r="S169">
        <f t="shared" si="50"/>
        <v>2752</v>
      </c>
      <c r="T169" s="8">
        <f t="shared" si="51"/>
        <v>0.19906868451688009</v>
      </c>
      <c r="U169" s="8">
        <f t="shared" si="41"/>
        <v>0.23410639670209485</v>
      </c>
      <c r="V169">
        <f t="shared" si="45"/>
        <v>3436</v>
      </c>
      <c r="W169">
        <f t="shared" si="46"/>
        <v>16904</v>
      </c>
      <c r="X169" s="3">
        <f t="shared" si="47"/>
        <v>1.8398012304779932E-2</v>
      </c>
      <c r="Y169">
        <f t="shared" si="48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2"/>
        <v>133</v>
      </c>
      <c r="AJ169">
        <f t="shared" si="53"/>
        <v>49</v>
      </c>
      <c r="AK169">
        <f t="shared" si="54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9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5"/>
        <v>11</v>
      </c>
      <c r="N170" s="7">
        <f t="shared" si="56"/>
        <v>575501</v>
      </c>
      <c r="O170" s="4">
        <f t="shared" si="57"/>
        <v>0.10287111920335718</v>
      </c>
      <c r="R170">
        <f t="shared" si="44"/>
        <v>594</v>
      </c>
      <c r="S170">
        <f t="shared" si="50"/>
        <v>3798</v>
      </c>
      <c r="T170" s="8">
        <f t="shared" si="51"/>
        <v>0.13524590163934427</v>
      </c>
      <c r="U170" s="8">
        <f t="shared" si="41"/>
        <v>0.23976091629125815</v>
      </c>
      <c r="V170">
        <f t="shared" si="45"/>
        <v>4392</v>
      </c>
      <c r="W170">
        <f t="shared" si="46"/>
        <v>16862</v>
      </c>
      <c r="X170" s="3">
        <f t="shared" si="47"/>
        <v>1.8384533270074725E-2</v>
      </c>
      <c r="Y170">
        <f t="shared" si="48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2"/>
        <v>137</v>
      </c>
      <c r="AJ170">
        <f t="shared" si="53"/>
        <v>48</v>
      </c>
      <c r="AK170">
        <f t="shared" si="54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9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5"/>
        <v>7</v>
      </c>
      <c r="N171" s="7">
        <f t="shared" si="56"/>
        <v>580286</v>
      </c>
      <c r="O171" s="4">
        <f t="shared" si="57"/>
        <v>0.10297973115021704</v>
      </c>
      <c r="R171">
        <f t="shared" si="44"/>
        <v>627</v>
      </c>
      <c r="S171">
        <f t="shared" si="50"/>
        <v>4785</v>
      </c>
      <c r="T171" s="8">
        <f t="shared" si="51"/>
        <v>0.11585365853658537</v>
      </c>
      <c r="U171" s="8">
        <f t="shared" si="41"/>
        <v>0.23206347246233638</v>
      </c>
      <c r="V171">
        <f t="shared" si="45"/>
        <v>5412</v>
      </c>
      <c r="W171">
        <f t="shared" si="46"/>
        <v>16975</v>
      </c>
      <c r="X171" s="3">
        <f t="shared" si="47"/>
        <v>1.9027982326951399E-2</v>
      </c>
      <c r="Y171">
        <f t="shared" si="48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2"/>
        <v>137</v>
      </c>
      <c r="AJ171">
        <f t="shared" si="53"/>
        <v>39</v>
      </c>
      <c r="AK171">
        <f t="shared" si="54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9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5"/>
        <v>10</v>
      </c>
      <c r="N172" s="7">
        <f t="shared" ref="N172:N186" si="58">B172-C172</f>
        <v>586759</v>
      </c>
      <c r="O172" s="4">
        <f t="shared" ref="O172:O182" si="59">C172/B172</f>
        <v>0.10364144374529295</v>
      </c>
      <c r="R172">
        <f t="shared" si="44"/>
        <v>1226</v>
      </c>
      <c r="S172">
        <f t="shared" si="50"/>
        <v>6473</v>
      </c>
      <c r="T172" s="8">
        <f t="shared" si="51"/>
        <v>0.15924145992986102</v>
      </c>
      <c r="U172" s="8">
        <f t="shared" si="41"/>
        <v>0.16592325881341358</v>
      </c>
      <c r="V172">
        <f t="shared" si="45"/>
        <v>7699</v>
      </c>
      <c r="W172">
        <f t="shared" si="46"/>
        <v>17713</v>
      </c>
      <c r="X172" s="3">
        <f t="shared" si="47"/>
        <v>1.7896460226951957E-2</v>
      </c>
      <c r="Y172">
        <f t="shared" si="48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2"/>
        <v>139</v>
      </c>
      <c r="AJ172">
        <f t="shared" si="53"/>
        <v>37</v>
      </c>
      <c r="AK172">
        <f t="shared" si="54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9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5"/>
        <v>10</v>
      </c>
      <c r="N173" s="7">
        <f t="shared" si="58"/>
        <v>592883</v>
      </c>
      <c r="O173" s="4">
        <f t="shared" si="59"/>
        <v>0.10415734887038089</v>
      </c>
      <c r="R173">
        <f t="shared" ref="R173" si="60">C173-C172</f>
        <v>1089</v>
      </c>
      <c r="S173">
        <f t="shared" ref="S173" si="61">N173-N172</f>
        <v>6124</v>
      </c>
      <c r="T173" s="8">
        <f t="shared" ref="T173" si="62">R173/V173</f>
        <v>0.15097740191321227</v>
      </c>
      <c r="U173" s="8">
        <f t="shared" ref="U173" si="63">SUM(R167:R173)/SUM(V167:V173)</f>
        <v>0.15735821579784795</v>
      </c>
      <c r="V173">
        <f t="shared" ref="V173" si="64">B173-B172</f>
        <v>7213</v>
      </c>
      <c r="W173">
        <f t="shared" ref="W173" si="65">C173-D173-E173</f>
        <v>18288</v>
      </c>
      <c r="X173" s="3">
        <f t="shared" ref="X173" si="66">F173/W173</f>
        <v>1.7224409448818898E-2</v>
      </c>
      <c r="Y173">
        <f t="shared" si="48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2"/>
        <v>143</v>
      </c>
      <c r="AJ173">
        <f t="shared" si="53"/>
        <v>34</v>
      </c>
      <c r="AK173">
        <f t="shared" si="54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9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5"/>
        <v>11</v>
      </c>
      <c r="N174" s="7">
        <f t="shared" si="58"/>
        <v>598153</v>
      </c>
      <c r="O174" s="4">
        <f t="shared" si="59"/>
        <v>0.10443669552797021</v>
      </c>
      <c r="R174">
        <f t="shared" ref="R174" si="67">C174-C173</f>
        <v>821</v>
      </c>
      <c r="S174">
        <f t="shared" ref="S174" si="68">N174-N173</f>
        <v>5270</v>
      </c>
      <c r="T174" s="8">
        <f t="shared" ref="T174" si="69">R174/V174</f>
        <v>0.13478903299950748</v>
      </c>
      <c r="U174" s="8">
        <f t="shared" ref="U174" si="70">SUM(R168:R174)/SUM(V168:V174)</f>
        <v>0.15082352313072261</v>
      </c>
      <c r="V174">
        <f t="shared" ref="V174" si="71">B174-B173</f>
        <v>6091</v>
      </c>
      <c r="W174">
        <f t="shared" ref="W174" si="72">C174-D174-E174</f>
        <v>18933</v>
      </c>
      <c r="X174" s="3">
        <f t="shared" ref="X174" si="73">F174/W174</f>
        <v>1.6320709871652669E-2</v>
      </c>
      <c r="Y174">
        <f t="shared" ref="Y174" si="74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5">Z174-AC174-AF174</f>
        <v>146</v>
      </c>
      <c r="AJ174">
        <f t="shared" ref="AJ174" si="76">AA174-AD174-AG174</f>
        <v>31</v>
      </c>
      <c r="AK174">
        <f t="shared" ref="AK174" si="77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9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5"/>
        <v>7</v>
      </c>
      <c r="N175" s="7">
        <f t="shared" si="58"/>
        <v>600263</v>
      </c>
      <c r="O175" s="4">
        <f t="shared" si="59"/>
        <v>0.1047838776596776</v>
      </c>
      <c r="R175">
        <f t="shared" ref="R175" si="78">C175-C174</f>
        <v>506</v>
      </c>
      <c r="S175">
        <f t="shared" ref="S175" si="79">N175-N174</f>
        <v>2110</v>
      </c>
      <c r="T175" s="8">
        <f t="shared" ref="T175" si="80">R175/V175</f>
        <v>0.19342507645259938</v>
      </c>
      <c r="U175" s="8">
        <f t="shared" ref="U175" si="81">SUM(R169:R175)/SUM(V169:V175)</f>
        <v>0.15049241704875335</v>
      </c>
      <c r="V175">
        <f t="shared" ref="V175" si="82">B175-B174</f>
        <v>2616</v>
      </c>
      <c r="W175">
        <f t="shared" ref="W175" si="83">C175-D175-E175</f>
        <v>19230</v>
      </c>
      <c r="X175" s="3">
        <f t="shared" ref="X175" si="84">F175/W175</f>
        <v>1.6172646905876234E-2</v>
      </c>
      <c r="Y175">
        <f t="shared" ref="Y175" si="85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6">Z175-AC175-AF175</f>
        <v>152</v>
      </c>
      <c r="AJ175">
        <f t="shared" ref="AJ175:AJ176" si="87">AA175-AD175-AG175</f>
        <v>26</v>
      </c>
      <c r="AK175">
        <f t="shared" ref="AK175:AK176" si="88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9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5"/>
        <v>5</v>
      </c>
      <c r="N176" s="7">
        <f t="shared" si="58"/>
        <v>602967</v>
      </c>
      <c r="O176" s="4">
        <f t="shared" si="59"/>
        <v>0.10488155732411741</v>
      </c>
      <c r="R176">
        <f t="shared" ref="R176" si="89">C176-C175</f>
        <v>390</v>
      </c>
      <c r="S176">
        <f t="shared" ref="S176" si="90">N176-N175</f>
        <v>2704</v>
      </c>
      <c r="T176" s="8">
        <f t="shared" ref="T176" si="91">R176/V176</f>
        <v>0.12605042016806722</v>
      </c>
      <c r="U176" s="8">
        <f t="shared" ref="U176" si="92">SUM(R170:R176)/SUM(V170:V176)</f>
        <v>0.14385080921214777</v>
      </c>
      <c r="V176">
        <f t="shared" ref="V176" si="93">B176-B175</f>
        <v>3094</v>
      </c>
      <c r="W176">
        <f t="shared" ref="W176" si="94">C176-D176-E176</f>
        <v>19118</v>
      </c>
      <c r="X176" s="3">
        <f t="shared" ref="X176" si="95">F176/W176</f>
        <v>1.7051992886285176E-2</v>
      </c>
      <c r="Y176">
        <f t="shared" ref="Y176" si="96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6"/>
        <v>154</v>
      </c>
      <c r="AJ176">
        <f t="shared" si="87"/>
        <v>32</v>
      </c>
      <c r="AK176">
        <f t="shared" si="88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9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5"/>
        <v>2</v>
      </c>
      <c r="N177" s="7">
        <f t="shared" si="58"/>
        <v>605523</v>
      </c>
      <c r="O177" s="4">
        <f t="shared" si="59"/>
        <v>0.10504760581615671</v>
      </c>
      <c r="R177">
        <f t="shared" ref="R177" si="97">C177-C176</f>
        <v>425</v>
      </c>
      <c r="S177">
        <f t="shared" ref="S177" si="98">N177-N176</f>
        <v>2556</v>
      </c>
      <c r="T177" s="8">
        <f t="shared" ref="T177" si="99">R177/V177</f>
        <v>0.14256960751425696</v>
      </c>
      <c r="U177" s="8">
        <f t="shared" ref="U177" si="100">SUM(R171:R177)/SUM(V171:V177)</f>
        <v>0.1448185495356919</v>
      </c>
      <c r="V177">
        <f t="shared" ref="V177" si="101">B177-B176</f>
        <v>2981</v>
      </c>
      <c r="W177">
        <f t="shared" ref="W177" si="102">C177-D177-E177</f>
        <v>18961</v>
      </c>
      <c r="X177" s="3">
        <f t="shared" ref="X177" si="103">F177/W177</f>
        <v>1.6982226675808239E-2</v>
      </c>
      <c r="Y177">
        <f t="shared" ref="Y177" si="104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5">Z177-AC177-AF177</f>
        <v>155</v>
      </c>
      <c r="AJ177">
        <f t="shared" ref="AJ177" si="106">AA177-AD177-AG177</f>
        <v>34</v>
      </c>
      <c r="AK177">
        <f t="shared" ref="AK177" si="107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9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5"/>
        <v>15</v>
      </c>
      <c r="N178" s="7">
        <f t="shared" si="58"/>
        <v>610175</v>
      </c>
      <c r="O178" s="4">
        <f t="shared" si="59"/>
        <v>0.10519191794763501</v>
      </c>
      <c r="R178">
        <f t="shared" ref="R178" si="108">C178-C177</f>
        <v>656</v>
      </c>
      <c r="S178">
        <f t="shared" ref="S178" si="109">N178-N177</f>
        <v>4652</v>
      </c>
      <c r="T178" s="8">
        <f t="shared" ref="T178" si="110">R178/V178</f>
        <v>0.12358703843255464</v>
      </c>
      <c r="U178" s="8">
        <f t="shared" ref="U178" si="111">SUM(R172:R178)/SUM(V172:V178)</f>
        <v>0.14607736700759957</v>
      </c>
      <c r="V178">
        <f t="shared" ref="V178" si="112">B178-B177</f>
        <v>5308</v>
      </c>
      <c r="W178">
        <f t="shared" ref="W178" si="113">C178-D178-E178</f>
        <v>18906</v>
      </c>
      <c r="X178" s="3">
        <f t="shared" ref="X178" si="114">F178/W178</f>
        <v>1.5973764942346345E-2</v>
      </c>
      <c r="Y178">
        <f t="shared" ref="Y178" si="115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6">Z178-AC178-AF178</f>
        <v>159</v>
      </c>
      <c r="AJ178">
        <f t="shared" ref="AJ178" si="117">AA178-AD178-AG178</f>
        <v>24</v>
      </c>
      <c r="AK178">
        <f t="shared" ref="AK178" si="118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9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5"/>
        <v>17</v>
      </c>
      <c r="N179" s="7">
        <f t="shared" si="58"/>
        <v>615471</v>
      </c>
      <c r="O179" s="4">
        <f t="shared" si="59"/>
        <v>0.10555266515720053</v>
      </c>
      <c r="R179">
        <f t="shared" ref="R179" si="119">C179-C178</f>
        <v>900</v>
      </c>
      <c r="S179">
        <f t="shared" ref="S179" si="120">N179-N178</f>
        <v>5296</v>
      </c>
      <c r="T179" s="8">
        <f t="shared" ref="T179" si="121">R179/V179</f>
        <v>0.14525500322788895</v>
      </c>
      <c r="U179" s="8">
        <f t="shared" ref="U179" si="122">SUM(R173:R179)/SUM(V173:V179)</f>
        <v>0.14289978805337472</v>
      </c>
      <c r="V179">
        <f t="shared" ref="V179" si="123">B179-B178</f>
        <v>6196</v>
      </c>
      <c r="W179">
        <f t="shared" ref="W179" si="124">C179-D179-E179</f>
        <v>19162</v>
      </c>
      <c r="X179" s="3">
        <f t="shared" ref="X179" si="125">F179/W179</f>
        <v>1.4664440037574366E-2</v>
      </c>
      <c r="Y179">
        <f t="shared" ref="Y179" si="126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7">Z179-AC179-AF179</f>
        <v>171</v>
      </c>
      <c r="AJ179">
        <f t="shared" ref="AJ179" si="128">AA179-AD179-AG179</f>
        <v>24</v>
      </c>
      <c r="AK179">
        <f t="shared" ref="AK179" si="129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9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5"/>
        <v>7</v>
      </c>
      <c r="N180" s="7">
        <f t="shared" si="58"/>
        <v>620876</v>
      </c>
      <c r="O180" s="4">
        <f t="shared" si="59"/>
        <v>0.10584399406081187</v>
      </c>
      <c r="R180">
        <f t="shared" ref="R180" si="130">C180-C179</f>
        <v>864</v>
      </c>
      <c r="S180">
        <f t="shared" ref="S180" si="131">N180-N179</f>
        <v>5405</v>
      </c>
      <c r="T180" s="8">
        <f t="shared" ref="T180" si="132">R180/V180</f>
        <v>0.13782102408677621</v>
      </c>
      <c r="U180" s="8">
        <f t="shared" ref="U180" si="133">SUM(R174:R180)/SUM(V174:V180)</f>
        <v>0.1401320841652588</v>
      </c>
      <c r="V180">
        <f t="shared" ref="V180" si="134">B180-B179</f>
        <v>6269</v>
      </c>
      <c r="W180">
        <f t="shared" ref="W180" si="135">C180-D180-E180</f>
        <v>19349</v>
      </c>
      <c r="X180" s="3">
        <f t="shared" ref="X180" si="136">F180/W180</f>
        <v>1.4987854669491964E-2</v>
      </c>
      <c r="Y180">
        <f t="shared" ref="Y180" si="137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8">Z180-AC180-AF180</f>
        <v>172</v>
      </c>
      <c r="AJ180">
        <f t="shared" ref="AJ180" si="139">AA180-AD180-AG180</f>
        <v>24</v>
      </c>
      <c r="AK180">
        <f t="shared" ref="AK180" si="140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9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5"/>
        <v>6</v>
      </c>
      <c r="N181" s="7">
        <f t="shared" si="58"/>
        <v>626165</v>
      </c>
      <c r="O181" s="4">
        <f t="shared" si="59"/>
        <v>0.10607111857283172</v>
      </c>
      <c r="R181">
        <f t="shared" ref="R181" si="141">C181-C180</f>
        <v>804</v>
      </c>
      <c r="S181">
        <f t="shared" ref="S181" si="142">N181-N180</f>
        <v>5289</v>
      </c>
      <c r="T181" s="8">
        <f t="shared" ref="T181" si="143">R181/V181</f>
        <v>0.13195470211718366</v>
      </c>
      <c r="U181" s="8">
        <f t="shared" ref="U181" si="144">SUM(R175:R181)/SUM(V175:V181)</f>
        <v>0.13960131461744019</v>
      </c>
      <c r="V181">
        <f t="shared" ref="V181" si="145">B181-B180</f>
        <v>6093</v>
      </c>
      <c r="W181">
        <f t="shared" ref="W181" si="146">C181-D181-E181</f>
        <v>19964</v>
      </c>
      <c r="X181" s="3">
        <f t="shared" ref="X181" si="147">F181/W181</f>
        <v>1.3724704468042477E-2</v>
      </c>
      <c r="Y181">
        <f t="shared" ref="Y181" si="148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9">Z181-AC181-AF181</f>
        <v>176</v>
      </c>
      <c r="AJ181">
        <f t="shared" ref="AJ181" si="150">AA181-AD181-AG181</f>
        <v>24</v>
      </c>
      <c r="AK181">
        <f t="shared" ref="AK181" si="151">AB181-AE181-AH181</f>
        <v>838</v>
      </c>
    </row>
    <row r="182" spans="1:40" x14ac:dyDescent="0.35">
      <c r="A182" s="14">
        <f t="shared" si="49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5"/>
        <v>13</v>
      </c>
      <c r="N182" s="7">
        <f t="shared" si="58"/>
        <v>628947</v>
      </c>
      <c r="O182" s="4">
        <f t="shared" si="59"/>
        <v>0.10621072466981012</v>
      </c>
      <c r="R182">
        <f t="shared" ref="R182" si="152">C182-C181</f>
        <v>440</v>
      </c>
      <c r="S182">
        <f t="shared" ref="S182" si="153">N182-N181</f>
        <v>2782</v>
      </c>
      <c r="T182" s="8">
        <f t="shared" ref="T182" si="154">R182/V182</f>
        <v>0.13656114214773432</v>
      </c>
      <c r="U182" s="8">
        <f t="shared" ref="U182" si="155">SUM(R176:R182)/SUM(V176:V182)</f>
        <v>0.13506015740433616</v>
      </c>
      <c r="V182">
        <f t="shared" ref="V182" si="156">B182-B181</f>
        <v>3222</v>
      </c>
      <c r="W182">
        <f t="shared" ref="W182" si="157">C182-D182-E182</f>
        <v>20218</v>
      </c>
      <c r="X182" s="3">
        <f t="shared" ref="X182" si="158">F182/W182</f>
        <v>1.3453358393510733E-2</v>
      </c>
      <c r="Y182">
        <f t="shared" ref="Y182" si="159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60">Z182-AC182-AF182</f>
        <v>180</v>
      </c>
      <c r="AJ182">
        <f t="shared" ref="AJ182" si="161">AA182-AD182-AG182</f>
        <v>26</v>
      </c>
      <c r="AK182">
        <f t="shared" ref="AK182" si="162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9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5"/>
        <v>7</v>
      </c>
      <c r="N183" s="7">
        <f t="shared" si="58"/>
        <v>631845</v>
      </c>
      <c r="O183" s="4">
        <f t="shared" ref="O183" si="163">C183/B183</f>
        <v>0.10631644158797871</v>
      </c>
      <c r="R183">
        <f t="shared" ref="R183" si="164">C183-C182</f>
        <v>428</v>
      </c>
      <c r="S183">
        <f t="shared" ref="S183" si="165">N183-N182</f>
        <v>2898</v>
      </c>
      <c r="T183" s="8">
        <f t="shared" ref="T183" si="166">R183/V183</f>
        <v>0.12868310282621767</v>
      </c>
      <c r="U183" s="8">
        <f t="shared" ref="U183" si="167">SUM(R177:R183)/SUM(V177:V183)</f>
        <v>0.13525976942656087</v>
      </c>
      <c r="V183">
        <f t="shared" ref="V183" si="168">B183-B182</f>
        <v>3326</v>
      </c>
      <c r="W183">
        <f t="shared" ref="W183" si="169">C183-D183-E183</f>
        <v>19697</v>
      </c>
      <c r="X183" s="3">
        <f t="shared" ref="X183" si="170">F183/W183</f>
        <v>1.4418439356247145E-2</v>
      </c>
      <c r="Y183">
        <f t="shared" ref="Y183" si="171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2">Z183-AC183-AF183</f>
        <v>185</v>
      </c>
      <c r="AJ183">
        <f t="shared" ref="AJ183" si="173">AA183-AD183-AG183</f>
        <v>26</v>
      </c>
      <c r="AK183">
        <f t="shared" ref="AK183" si="174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9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5"/>
        <v>14</v>
      </c>
      <c r="N184" s="7">
        <f t="shared" si="58"/>
        <v>636646</v>
      </c>
      <c r="O184" s="4">
        <f t="shared" ref="O184:O186" si="175">C184/B184</f>
        <v>0.10646927885519561</v>
      </c>
      <c r="R184">
        <f t="shared" ref="R184" si="176">C184-C183</f>
        <v>693</v>
      </c>
      <c r="S184">
        <f t="shared" ref="S184" si="177">N184-N183</f>
        <v>4801</v>
      </c>
      <c r="T184" s="8">
        <f t="shared" ref="T184" si="178">R184/V184</f>
        <v>0.1261376046596287</v>
      </c>
      <c r="U184" s="8">
        <f t="shared" ref="U184" si="179">SUM(R178:R184)/SUM(V178:V184)</f>
        <v>0.13325721287735323</v>
      </c>
      <c r="V184">
        <f t="shared" ref="V184" si="180">B184-B183</f>
        <v>5494</v>
      </c>
      <c r="W184">
        <f t="shared" ref="W184" si="181">C184-D184-E184</f>
        <v>19630</v>
      </c>
      <c r="X184" s="3">
        <f t="shared" ref="X184" si="182">F184/W184</f>
        <v>1.4824248599083037E-2</v>
      </c>
      <c r="Y184">
        <f t="shared" ref="Y184" si="183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4">Z184-AC184-AF184</f>
        <v>185</v>
      </c>
      <c r="AJ184">
        <f t="shared" ref="AJ184" si="185">AA184-AD184-AG184</f>
        <v>25</v>
      </c>
      <c r="AK184">
        <f t="shared" ref="AK184" si="186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9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5"/>
        <v>17</v>
      </c>
      <c r="N185" s="7">
        <f t="shared" si="58"/>
        <v>642662</v>
      </c>
      <c r="O185" s="4">
        <f t="shared" si="175"/>
        <v>0.10695372198730178</v>
      </c>
      <c r="R185">
        <f t="shared" ref="R185" si="187">C185-C184</f>
        <v>1107</v>
      </c>
      <c r="S185">
        <f t="shared" ref="S185" si="188">N185-N184</f>
        <v>6016</v>
      </c>
      <c r="T185" s="8">
        <f t="shared" ref="T185" si="189">R185/V185</f>
        <v>0.15541204548645235</v>
      </c>
      <c r="U185" s="8">
        <f t="shared" ref="U185" si="190">SUM(R179:R185)/SUM(V179:V185)</f>
        <v>0.13880126182965299</v>
      </c>
      <c r="V185">
        <f t="shared" ref="V185" si="191">B185-B184</f>
        <v>7123</v>
      </c>
      <c r="W185">
        <f t="shared" ref="W185" si="192">C185-D185-E185</f>
        <v>19994</v>
      </c>
      <c r="X185" s="3">
        <f t="shared" ref="X185" si="193">F185/W185</f>
        <v>1.3554066219865961E-2</v>
      </c>
      <c r="Y185">
        <f t="shared" ref="Y185" si="194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5">Z185-AC185-AF185</f>
        <v>189</v>
      </c>
      <c r="AJ185">
        <f t="shared" ref="AJ185" si="196">AA185-AD185-AG185</f>
        <v>26</v>
      </c>
      <c r="AK185">
        <f t="shared" ref="AK185" si="197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9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5"/>
        <v>14</v>
      </c>
      <c r="N186" s="7">
        <f t="shared" si="58"/>
        <v>647025</v>
      </c>
      <c r="O186" s="4">
        <f t="shared" si="175"/>
        <v>0.10755664796332158</v>
      </c>
      <c r="R186">
        <f t="shared" ref="R186" si="198">C186-C185</f>
        <v>1012</v>
      </c>
      <c r="S186">
        <f t="shared" ref="S186" si="199">N186-N185</f>
        <v>4363</v>
      </c>
      <c r="T186" s="8">
        <f t="shared" ref="T186" si="200">R186/V186</f>
        <v>0.18827906976744185</v>
      </c>
      <c r="U186" s="8">
        <f t="shared" ref="U186" si="201">SUM(R180:R186)/SUM(V180:V186)</f>
        <v>0.1449243943417701</v>
      </c>
      <c r="V186">
        <f t="shared" ref="V186" si="202">B186-B185</f>
        <v>5375</v>
      </c>
      <c r="W186">
        <f t="shared" ref="W186" si="203">C186-D186-E186</f>
        <v>20270</v>
      </c>
      <c r="X186" s="3">
        <f t="shared" ref="X186" si="204">F186/W186</f>
        <v>1.3862851504686729E-2</v>
      </c>
      <c r="Y186">
        <f t="shared" ref="Y186" si="205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6">Z186-AC186-AF186</f>
        <v>190</v>
      </c>
      <c r="AJ186">
        <f t="shared" ref="AJ186" si="207">AA186-AD186-AG186</f>
        <v>25</v>
      </c>
      <c r="AK186">
        <f t="shared" ref="AK186" si="208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9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5"/>
        <v>6</v>
      </c>
      <c r="N187" s="7">
        <f t="shared" ref="N187:N202" si="209">B187-C187</f>
        <v>653112</v>
      </c>
      <c r="O187" s="4">
        <f t="shared" ref="O187:O193" si="210">C187/B187</f>
        <v>0.10799592999037129</v>
      </c>
      <c r="R187">
        <f t="shared" ref="R187:R188" si="211">C187-C186</f>
        <v>1094</v>
      </c>
      <c r="S187">
        <f t="shared" ref="S187:S188" si="212">N187-N186</f>
        <v>6087</v>
      </c>
      <c r="T187" s="8">
        <f t="shared" ref="T187:T188" si="213">R187/V187</f>
        <v>0.15234646985099567</v>
      </c>
      <c r="U187" s="8">
        <f t="shared" ref="U187:U188" si="214">SUM(R181:R187)/SUM(V181:V187)</f>
        <v>0.14751150367588725</v>
      </c>
      <c r="V187">
        <f t="shared" ref="V187:V188" si="215">B187-B186</f>
        <v>7181</v>
      </c>
      <c r="W187">
        <f t="shared" ref="W187:W188" si="216">C187-D187-E187</f>
        <v>20582</v>
      </c>
      <c r="X187" s="3">
        <f t="shared" ref="X187:X188" si="217">F187/W187</f>
        <v>1.3701292391409971E-2</v>
      </c>
      <c r="Y187">
        <f t="shared" ref="Y187:Y188" si="218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9">Z187-AC187-AF187</f>
        <v>194</v>
      </c>
      <c r="AJ187">
        <f t="shared" ref="AJ187:AJ188" si="220">AA187-AD187-AG187</f>
        <v>24</v>
      </c>
      <c r="AK187">
        <f t="shared" ref="AK187:AK188" si="221">AB187-AE187-AH187</f>
        <v>794</v>
      </c>
    </row>
    <row r="188" spans="1:40" x14ac:dyDescent="0.35">
      <c r="A188" s="14">
        <f t="shared" si="49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5"/>
        <v>18</v>
      </c>
      <c r="N188" s="7">
        <f t="shared" si="209"/>
        <v>657970</v>
      </c>
      <c r="O188" s="4">
        <f t="shared" si="210"/>
        <v>0.10841636415128343</v>
      </c>
      <c r="R188">
        <f t="shared" si="211"/>
        <v>936</v>
      </c>
      <c r="S188">
        <f t="shared" si="212"/>
        <v>4858</v>
      </c>
      <c r="T188" s="8">
        <f t="shared" si="213"/>
        <v>0.16154642733862618</v>
      </c>
      <c r="U188" s="8">
        <f t="shared" si="214"/>
        <v>0.15220578435292551</v>
      </c>
      <c r="V188">
        <f t="shared" si="215"/>
        <v>5794</v>
      </c>
      <c r="W188">
        <f t="shared" si="216"/>
        <v>21233</v>
      </c>
      <c r="X188" s="3">
        <f t="shared" si="217"/>
        <v>1.2668958696368859E-2</v>
      </c>
      <c r="Y188">
        <f t="shared" si="218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9"/>
        <v>198</v>
      </c>
      <c r="AJ188">
        <f t="shared" si="220"/>
        <v>24</v>
      </c>
      <c r="AK188">
        <f t="shared" si="221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9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5"/>
        <v>5</v>
      </c>
      <c r="N189" s="7">
        <f t="shared" si="209"/>
        <v>660180</v>
      </c>
      <c r="O189" s="4">
        <f t="shared" si="210"/>
        <v>0.10865382668043826</v>
      </c>
      <c r="R189">
        <f t="shared" ref="R189:R190" si="222">C189-C188</f>
        <v>466</v>
      </c>
      <c r="S189">
        <f t="shared" ref="S189:S190" si="223">N189-N188</f>
        <v>2210</v>
      </c>
      <c r="T189" s="8">
        <f t="shared" ref="T189:T190" si="224">R189/V189</f>
        <v>0.1741405082212257</v>
      </c>
      <c r="U189" s="8">
        <f t="shared" ref="U189:U190" si="225">SUM(R183:R189)/SUM(V183:V189)</f>
        <v>0.15515702345208146</v>
      </c>
      <c r="V189">
        <f t="shared" ref="V189:V190" si="226">B189-B188</f>
        <v>2676</v>
      </c>
      <c r="W189">
        <f t="shared" ref="W189:W190" si="227">C189-D189-E189</f>
        <v>21395</v>
      </c>
      <c r="X189" s="3">
        <f t="shared" ref="X189:X190" si="228">F189/W189</f>
        <v>1.2666510867025006E-2</v>
      </c>
      <c r="Y189">
        <f t="shared" ref="Y189:Y190" si="229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30">Z189-AC189-AF189</f>
        <v>197</v>
      </c>
      <c r="AJ189">
        <f t="shared" ref="AJ189" si="231">AA189-AD189-AG189</f>
        <v>24</v>
      </c>
      <c r="AK189">
        <f t="shared" ref="AK189:AK190" si="232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9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5"/>
        <v>1</v>
      </c>
      <c r="N190" s="7">
        <f t="shared" si="209"/>
        <v>663585</v>
      </c>
      <c r="O190" s="4">
        <f t="shared" si="210"/>
        <v>0.10888237142557872</v>
      </c>
      <c r="R190">
        <f t="shared" si="222"/>
        <v>606</v>
      </c>
      <c r="S190">
        <f t="shared" si="223"/>
        <v>3405</v>
      </c>
      <c r="T190" s="8">
        <f t="shared" si="224"/>
        <v>0.15108451757666416</v>
      </c>
      <c r="U190" s="8">
        <f t="shared" si="225"/>
        <v>0.15706166675519201</v>
      </c>
      <c r="V190">
        <f t="shared" si="226"/>
        <v>4011</v>
      </c>
      <c r="W190">
        <f t="shared" si="227"/>
        <v>20635</v>
      </c>
      <c r="X190" s="3">
        <f t="shared" si="228"/>
        <v>1.3811485340440998E-2</v>
      </c>
      <c r="Y190">
        <f t="shared" si="229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3">Z190-AC190-AF190</f>
        <v>196</v>
      </c>
      <c r="AJ190">
        <f t="shared" ref="AJ190" si="234">AA190-AD190-AG190</f>
        <v>26</v>
      </c>
      <c r="AK190">
        <f t="shared" si="232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9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5"/>
        <v>15</v>
      </c>
      <c r="N191" s="7">
        <f t="shared" si="209"/>
        <v>668328</v>
      </c>
      <c r="O191" s="4">
        <f t="shared" si="210"/>
        <v>0.10904092934216034</v>
      </c>
      <c r="R191">
        <f t="shared" ref="R191:R192" si="235">C191-C190</f>
        <v>713</v>
      </c>
      <c r="S191">
        <f t="shared" ref="S191:S192" si="236">N191-N190</f>
        <v>4743</v>
      </c>
      <c r="T191" s="8">
        <f t="shared" ref="T191:T192" si="237">R191/V191</f>
        <v>0.13068181818181818</v>
      </c>
      <c r="U191" s="8">
        <f t="shared" ref="U191:U192" si="238">SUM(R185:R191)/SUM(V185:V191)</f>
        <v>0.15775202041684389</v>
      </c>
      <c r="V191">
        <f t="shared" ref="V191:V192" si="239">B191-B190</f>
        <v>5456</v>
      </c>
      <c r="W191">
        <f t="shared" ref="W191:W192" si="240">C191-D191-E191</f>
        <v>20216</v>
      </c>
      <c r="X191" s="3">
        <f t="shared" ref="X191:X192" si="241">F191/W191</f>
        <v>1.4889196675900277E-2</v>
      </c>
      <c r="Y191">
        <f t="shared" ref="Y191:Y192" si="242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3">Z191-AC191-AF191</f>
        <v>193</v>
      </c>
      <c r="AJ191">
        <f t="shared" ref="AJ191:AJ193" si="244">AA191-AD191-AG191</f>
        <v>24</v>
      </c>
      <c r="AK191">
        <f t="shared" ref="AK191:AK193" si="245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9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6">-(J192-J191)+L192</f>
        <v>8</v>
      </c>
      <c r="N192" s="7">
        <f t="shared" si="209"/>
        <v>673969</v>
      </c>
      <c r="O192" s="4">
        <f t="shared" si="210"/>
        <v>0.10976307248896068</v>
      </c>
      <c r="R192">
        <f t="shared" si="235"/>
        <v>1304</v>
      </c>
      <c r="S192">
        <f t="shared" si="236"/>
        <v>5641</v>
      </c>
      <c r="T192" s="8">
        <f t="shared" si="237"/>
        <v>0.18776097912167028</v>
      </c>
      <c r="U192" s="8">
        <f t="shared" si="238"/>
        <v>0.16376408996207062</v>
      </c>
      <c r="V192">
        <f t="shared" si="239"/>
        <v>6945</v>
      </c>
      <c r="W192">
        <f t="shared" si="240"/>
        <v>20348</v>
      </c>
      <c r="X192" s="3">
        <f t="shared" si="241"/>
        <v>1.4989188126597209E-2</v>
      </c>
      <c r="Y192">
        <f t="shared" si="242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3"/>
        <v>185</v>
      </c>
      <c r="AJ192">
        <f t="shared" si="244"/>
        <v>24</v>
      </c>
      <c r="AK192">
        <f t="shared" si="245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9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6"/>
        <v>11</v>
      </c>
      <c r="N193" s="7">
        <f t="shared" si="209"/>
        <v>679530</v>
      </c>
      <c r="O193" s="4">
        <f t="shared" si="210"/>
        <v>0.11020178344616272</v>
      </c>
      <c r="R193">
        <f t="shared" ref="R193" si="247">C193-C192</f>
        <v>1062</v>
      </c>
      <c r="S193">
        <f t="shared" ref="S193" si="248">N193-N192</f>
        <v>5561</v>
      </c>
      <c r="T193" s="8">
        <f t="shared" ref="T193" si="249">R193/V193</f>
        <v>0.16035029442850671</v>
      </c>
      <c r="U193" s="8">
        <f t="shared" ref="U193" si="250">SUM(R187:R193)/SUM(V187:V193)</f>
        <v>0.15977356149511451</v>
      </c>
      <c r="V193">
        <f t="shared" ref="V193" si="251">B193-B192</f>
        <v>6623</v>
      </c>
      <c r="W193">
        <f t="shared" ref="W193" si="252">C193-D193-E193</f>
        <v>20283</v>
      </c>
      <c r="X193" s="3">
        <f t="shared" ref="X193" si="253">F193/W193</f>
        <v>1.6269782576541932E-2</v>
      </c>
      <c r="Y193">
        <f t="shared" ref="Y193" si="254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3"/>
        <v>188</v>
      </c>
      <c r="AJ193">
        <f t="shared" si="244"/>
        <v>24</v>
      </c>
      <c r="AK193">
        <f t="shared" si="245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9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6"/>
        <v>8</v>
      </c>
      <c r="N194" s="7">
        <f t="shared" si="209"/>
        <v>686333</v>
      </c>
      <c r="O194" s="4">
        <f t="shared" ref="O194:O197" si="255">C194/B194</f>
        <v>0.11068538590614897</v>
      </c>
      <c r="R194">
        <f t="shared" ref="R194" si="256">C194-C193</f>
        <v>1262</v>
      </c>
      <c r="S194">
        <f t="shared" ref="S194" si="257">N194-N193</f>
        <v>6803</v>
      </c>
      <c r="T194" s="8">
        <f t="shared" ref="T194" si="258">R194/V194</f>
        <v>0.15647861128332299</v>
      </c>
      <c r="U194" s="8">
        <f t="shared" ref="U194" si="259">SUM(R188:R194)/SUM(V188:V194)</f>
        <v>0.16044983573414204</v>
      </c>
      <c r="V194">
        <f t="shared" ref="V194" si="260">B194-B193</f>
        <v>8065</v>
      </c>
      <c r="W194">
        <f t="shared" ref="W194" si="261">C194-D194-E194</f>
        <v>18669</v>
      </c>
      <c r="X194" s="3">
        <f t="shared" ref="X194" si="262">F194/W194</f>
        <v>1.7890620815255234E-2</v>
      </c>
      <c r="Y194">
        <f t="shared" ref="Y194" si="263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4">Z194-AC194-AF194</f>
        <v>172</v>
      </c>
      <c r="AJ194">
        <f t="shared" ref="AJ194" si="265">AA194-AD194-AG194</f>
        <v>19</v>
      </c>
      <c r="AK194">
        <f t="shared" ref="AK194" si="266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9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6"/>
        <v>14</v>
      </c>
      <c r="N195" s="7">
        <f t="shared" si="209"/>
        <v>691379</v>
      </c>
      <c r="O195" s="4">
        <f t="shared" si="255"/>
        <v>0.11084661188060239</v>
      </c>
      <c r="R195">
        <f t="shared" ref="R195" si="267">C195-C194</f>
        <v>769</v>
      </c>
      <c r="S195">
        <f t="shared" ref="S195" si="268">N195-N194</f>
        <v>5046</v>
      </c>
      <c r="T195" s="8">
        <f t="shared" ref="T195" si="269">R195/V195</f>
        <v>0.13224419604471196</v>
      </c>
      <c r="U195" s="8">
        <f t="shared" ref="U195" si="270">SUM(R189:R195)/SUM(V189:V195)</f>
        <v>0.15614659897451441</v>
      </c>
      <c r="V195">
        <f t="shared" ref="V195" si="271">B195-B194</f>
        <v>5815</v>
      </c>
      <c r="W195">
        <f t="shared" ref="W195" si="272">C195-D195-E195</f>
        <v>19110</v>
      </c>
      <c r="X195" s="3">
        <f t="shared" ref="X195" si="273">F195/W195</f>
        <v>1.7948717948717947E-2</v>
      </c>
      <c r="Y195">
        <f t="shared" ref="Y195" si="274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5">Z195-AC195-AF195</f>
        <v>172</v>
      </c>
      <c r="AJ195">
        <f t="shared" ref="AJ195" si="276">AA195-AD195-AG195</f>
        <v>19</v>
      </c>
      <c r="AK195">
        <f t="shared" ref="AK195" si="277">AB195-AE195-AH195</f>
        <v>682</v>
      </c>
    </row>
    <row r="196" spans="1:40" x14ac:dyDescent="0.35">
      <c r="A196" s="14">
        <f t="shared" si="49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6"/>
        <v>13</v>
      </c>
      <c r="N196" s="7">
        <f t="shared" si="209"/>
        <v>698463</v>
      </c>
      <c r="O196" s="4">
        <f t="shared" si="255"/>
        <v>0.11037874272089504</v>
      </c>
      <c r="R196">
        <f t="shared" ref="R196" si="278">C196-C195</f>
        <v>470</v>
      </c>
      <c r="S196">
        <f t="shared" ref="S196" si="279">N196-N195</f>
        <v>7084</v>
      </c>
      <c r="T196" s="8">
        <f t="shared" ref="T196" si="280">R196/V196</f>
        <v>6.2218692083664283E-2</v>
      </c>
      <c r="U196" s="8">
        <f t="shared" ref="U196" si="281">SUM(R190:R196)/SUM(V190:V196)</f>
        <v>0.13910814275113001</v>
      </c>
      <c r="V196">
        <f t="shared" ref="V196" si="282">B196-B195</f>
        <v>7554</v>
      </c>
      <c r="W196">
        <f t="shared" ref="W196" si="283">C196-D196-E196</f>
        <v>19183</v>
      </c>
      <c r="X196" s="3">
        <f t="shared" ref="X196" si="284">F196/W196</f>
        <v>1.8401709847260594E-2</v>
      </c>
      <c r="Y196">
        <f t="shared" ref="Y196" si="285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6">Z196-AC196-AF196</f>
        <v>172</v>
      </c>
      <c r="AJ196">
        <f t="shared" ref="AJ196" si="287">AA196-AD196-AG196</f>
        <v>17</v>
      </c>
      <c r="AK196">
        <f t="shared" ref="AK196" si="288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9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6"/>
        <v>12</v>
      </c>
      <c r="N197" s="7">
        <f t="shared" si="209"/>
        <v>701983</v>
      </c>
      <c r="O197" s="4">
        <f t="shared" si="255"/>
        <v>0.11061122253375515</v>
      </c>
      <c r="R197">
        <f t="shared" ref="R197" si="289">C197-C196</f>
        <v>643</v>
      </c>
      <c r="S197">
        <f t="shared" ref="S197" si="290">N197-N196</f>
        <v>3520</v>
      </c>
      <c r="T197" s="8">
        <f t="shared" ref="T197" si="291">R197/V197</f>
        <v>0.1544559212106654</v>
      </c>
      <c r="U197" s="8">
        <f t="shared" ref="U197" si="292">SUM(R191:R197)/SUM(V191:V197)</f>
        <v>0.1394634813204545</v>
      </c>
      <c r="V197">
        <f t="shared" ref="V197" si="293">B197-B196</f>
        <v>4163</v>
      </c>
      <c r="W197">
        <f t="shared" ref="W197" si="294">C197-D197-E197</f>
        <v>18621</v>
      </c>
      <c r="X197" s="3">
        <f t="shared" ref="X197" si="295">F197/W197</f>
        <v>2.0192256054991677E-2</v>
      </c>
      <c r="Y197">
        <f t="shared" ref="Y197" si="296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7">Z197-AC197-AF197</f>
        <v>152</v>
      </c>
      <c r="AJ197">
        <f t="shared" ref="AJ197" si="298">AA197-AD197-AG197</f>
        <v>21</v>
      </c>
      <c r="AK197">
        <f t="shared" ref="AK197" si="299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9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6"/>
        <v>8</v>
      </c>
      <c r="N198" s="7">
        <f t="shared" si="209"/>
        <v>708583</v>
      </c>
      <c r="O198" s="4">
        <f t="shared" ref="O198:O202" si="300">C198/B198</f>
        <v>0.11109117869176981</v>
      </c>
      <c r="R198">
        <f t="shared" ref="R198" si="301">C198-C197</f>
        <v>1251</v>
      </c>
      <c r="S198">
        <f t="shared" ref="S198" si="302">N198-N197</f>
        <v>6600</v>
      </c>
      <c r="T198" s="8">
        <f t="shared" ref="T198" si="303">R198/V198</f>
        <v>0.15934275888421856</v>
      </c>
      <c r="U198" s="8">
        <f t="shared" ref="U198" si="304">SUM(R192:R198)/SUM(V192:V198)</f>
        <v>0.14380210992002723</v>
      </c>
      <c r="V198">
        <f t="shared" ref="V198" si="305">B198-B197</f>
        <v>7851</v>
      </c>
      <c r="W198">
        <f t="shared" ref="W198" si="306">C198-D198-E198</f>
        <v>18848</v>
      </c>
      <c r="X198" s="3">
        <f t="shared" ref="X198" si="307">F198/W198</f>
        <v>2.0691850594227505E-2</v>
      </c>
      <c r="Y198">
        <f t="shared" ref="Y198" si="308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9">Z198-AC198-AF198</f>
        <v>145</v>
      </c>
      <c r="AJ198">
        <f t="shared" ref="AJ198" si="310">AA198-AD198-AG198</f>
        <v>21</v>
      </c>
      <c r="AK198">
        <f t="shared" ref="AK198" si="311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9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6"/>
        <v>12</v>
      </c>
      <c r="N199" s="7">
        <f t="shared" si="209"/>
        <v>713221</v>
      </c>
      <c r="O199" s="4">
        <f t="shared" si="300"/>
        <v>0.11141275232169599</v>
      </c>
      <c r="R199">
        <f t="shared" ref="R199" si="312">C199-C198</f>
        <v>870</v>
      </c>
      <c r="S199">
        <f t="shared" ref="S199" si="313">N199-N198</f>
        <v>4638</v>
      </c>
      <c r="T199" s="8">
        <f t="shared" ref="T199" si="314">R199/V199</f>
        <v>0.15795206971677561</v>
      </c>
      <c r="U199" s="8">
        <f t="shared" ref="U199" si="315">SUM(R193:R199)/SUM(V193:V199)</f>
        <v>0.13881392746659646</v>
      </c>
      <c r="V199">
        <f t="shared" ref="V199" si="316">B199-B198</f>
        <v>5508</v>
      </c>
      <c r="W199">
        <f t="shared" ref="W199" si="317">C199-D199-E199</f>
        <v>18539</v>
      </c>
      <c r="X199" s="3">
        <f t="shared" ref="X199" si="318">F199/W199</f>
        <v>2.1953719186579644E-2</v>
      </c>
      <c r="Y199">
        <f t="shared" ref="Y199" si="319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20">Z199-AC199-AF199</f>
        <v>129</v>
      </c>
      <c r="AJ199">
        <f t="shared" ref="AJ199" si="321">AA199-AD199-AG199</f>
        <v>20</v>
      </c>
      <c r="AK199">
        <f t="shared" ref="AK199" si="322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9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6"/>
        <v>15</v>
      </c>
      <c r="N200" s="7">
        <f t="shared" si="209"/>
        <v>718734</v>
      </c>
      <c r="O200" s="4">
        <f t="shared" si="300"/>
        <v>0.11186488430199366</v>
      </c>
      <c r="R200">
        <f t="shared" ref="R200" si="323">C200-C199</f>
        <v>1103</v>
      </c>
      <c r="S200">
        <f t="shared" ref="S200" si="324">N200-N199</f>
        <v>5513</v>
      </c>
      <c r="T200" s="8">
        <f t="shared" ref="T200" si="325">R200/V200</f>
        <v>0.16671704957678354</v>
      </c>
      <c r="U200" s="8">
        <f t="shared" ref="U200" si="326">SUM(R194:R200)/SUM(V194:V200)</f>
        <v>0.13973492495391907</v>
      </c>
      <c r="V200">
        <f t="shared" ref="V200" si="327">B200-B199</f>
        <v>6616</v>
      </c>
      <c r="W200">
        <f t="shared" ref="W200" si="328">C200-D200-E200</f>
        <v>18779</v>
      </c>
      <c r="X200" s="3">
        <f t="shared" ref="X200" si="329">F200/W200</f>
        <v>2.0927631929282708E-2</v>
      </c>
      <c r="Y200">
        <f t="shared" ref="Y200" si="330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1">Z200-AC200-AF200</f>
        <v>127</v>
      </c>
      <c r="AJ200">
        <f t="shared" ref="AJ200" si="332">AA200-AD200-AG200</f>
        <v>20</v>
      </c>
      <c r="AK200">
        <f t="shared" ref="AK200" si="333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9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6"/>
        <v>6</v>
      </c>
      <c r="N201" s="7">
        <f t="shared" si="209"/>
        <v>724191</v>
      </c>
      <c r="O201" s="4">
        <f t="shared" si="300"/>
        <v>0.11238484882654887</v>
      </c>
      <c r="R201">
        <f t="shared" ref="R201" si="334">C201-C200</f>
        <v>1165</v>
      </c>
      <c r="S201">
        <f t="shared" ref="S201" si="335">N201-N200</f>
        <v>5457</v>
      </c>
      <c r="T201" s="8">
        <f t="shared" ref="T201" si="336">R201/V201</f>
        <v>0.17592872244035035</v>
      </c>
      <c r="U201" s="8">
        <f t="shared" ref="U201" si="337">SUM(R195:R201)/SUM(V195:V201)</f>
        <v>0.14210609803077343</v>
      </c>
      <c r="V201">
        <f t="shared" ref="V201" si="338">B201-B200</f>
        <v>6622</v>
      </c>
      <c r="W201">
        <f t="shared" ref="W201" si="339">C201-D201-E201</f>
        <v>19023</v>
      </c>
      <c r="X201" s="3">
        <f t="shared" ref="X201" si="340">F201/W201</f>
        <v>2.113231351521842E-2</v>
      </c>
      <c r="Y201">
        <f t="shared" ref="Y201" si="341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2">Z201-AC201-AF201</f>
        <v>121</v>
      </c>
      <c r="AJ201">
        <f t="shared" ref="AJ201:AJ202" si="343">AA201-AD201-AG201</f>
        <v>23</v>
      </c>
      <c r="AK201">
        <f t="shared" ref="AK201:AK202" si="344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9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6"/>
        <v>21</v>
      </c>
      <c r="N202" s="7">
        <f t="shared" si="209"/>
        <v>728859</v>
      </c>
      <c r="O202" s="4">
        <f t="shared" si="300"/>
        <v>0.11266576820391452</v>
      </c>
      <c r="R202">
        <f t="shared" ref="R202" si="345">C202-C201</f>
        <v>851</v>
      </c>
      <c r="S202">
        <f t="shared" ref="S202" si="346">N202-N201</f>
        <v>4668</v>
      </c>
      <c r="T202" s="8">
        <f t="shared" ref="T202" si="347">R202/V202</f>
        <v>0.15419460047109984</v>
      </c>
      <c r="U202" s="8">
        <f t="shared" ref="U202:U205" si="348">SUM(R196:R202)/SUM(V196:V202)</f>
        <v>0.14493646339515889</v>
      </c>
      <c r="V202">
        <f t="shared" ref="V202" si="349">B202-B201</f>
        <v>5519</v>
      </c>
      <c r="W202">
        <f t="shared" ref="W202" si="350">C202-D202-E202</f>
        <v>19582</v>
      </c>
      <c r="X202" s="3">
        <f t="shared" ref="X202" si="351">F202/W202</f>
        <v>2.0018384230415687E-2</v>
      </c>
      <c r="Y202">
        <f t="shared" ref="Y202" si="352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2"/>
        <v>126</v>
      </c>
      <c r="AJ202">
        <f t="shared" si="343"/>
        <v>27</v>
      </c>
      <c r="AK202">
        <f t="shared" si="344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9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6"/>
        <v>15</v>
      </c>
      <c r="N203" s="7">
        <f t="shared" ref="N203:N259" si="353">B203-C203</f>
        <v>730923</v>
      </c>
      <c r="O203" s="4">
        <f t="shared" ref="O203:O247" si="354">C203/B203</f>
        <v>0.11270554987702819</v>
      </c>
      <c r="R203">
        <f t="shared" ref="R203" si="355">C203-C202</f>
        <v>299</v>
      </c>
      <c r="S203">
        <f t="shared" ref="S203" si="356">N203-N202</f>
        <v>2064</v>
      </c>
      <c r="T203" s="8">
        <f t="shared" ref="T203" si="357">R203/V203</f>
        <v>0.12653406686415575</v>
      </c>
      <c r="U203" s="8">
        <f t="shared" si="348"/>
        <v>0.15998136742404637</v>
      </c>
      <c r="V203">
        <f t="shared" ref="V203" si="358">B203-B202</f>
        <v>2363</v>
      </c>
      <c r="W203">
        <f t="shared" ref="W203" si="359">C203-D203-E203</f>
        <v>19671</v>
      </c>
      <c r="X203" s="3">
        <f t="shared" ref="X203" si="360">F203/W203</f>
        <v>2.0232830054394794E-2</v>
      </c>
      <c r="Y203">
        <f t="shared" ref="Y203" si="361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2">Z203-AC203-AF203</f>
        <v>126</v>
      </c>
      <c r="AJ203">
        <f t="shared" ref="AJ203" si="363">AA203-AD203-AG203</f>
        <v>26</v>
      </c>
      <c r="AK203">
        <f t="shared" ref="AK203" si="364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9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6"/>
        <v>10</v>
      </c>
      <c r="N204" s="7">
        <f t="shared" si="353"/>
        <v>733792</v>
      </c>
      <c r="O204" s="4">
        <f t="shared" si="354"/>
        <v>0.112890668446224</v>
      </c>
      <c r="R204">
        <f t="shared" ref="R204" si="365">C204-C203</f>
        <v>537</v>
      </c>
      <c r="S204">
        <f t="shared" ref="S204" si="366">N204-N203</f>
        <v>2869</v>
      </c>
      <c r="T204" s="8">
        <f t="shared" ref="T204" si="367">R204/V204</f>
        <v>0.1576629477392836</v>
      </c>
      <c r="U204" s="8">
        <f t="shared" si="348"/>
        <v>0.16038009766398312</v>
      </c>
      <c r="V204">
        <f t="shared" ref="V204" si="368">B204-B203</f>
        <v>3406</v>
      </c>
      <c r="W204">
        <f t="shared" ref="W204" si="369">C204-D204-E204</f>
        <v>19843</v>
      </c>
      <c r="X204" s="3">
        <f t="shared" ref="X204" si="370">F204/W204</f>
        <v>2.0813385072821648E-2</v>
      </c>
      <c r="Y204">
        <f t="shared" ref="Y204" si="371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2">Z204-AC204-AF204</f>
        <v>123</v>
      </c>
      <c r="AJ204">
        <f t="shared" ref="AJ204" si="373">AA204-AD204-AG204</f>
        <v>27</v>
      </c>
      <c r="AK204">
        <f t="shared" ref="AK204" si="374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9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6"/>
        <v>20</v>
      </c>
      <c r="N205" s="7">
        <f t="shared" si="353"/>
        <v>738567</v>
      </c>
      <c r="O205" s="4">
        <f t="shared" si="354"/>
        <v>0.11326807610435234</v>
      </c>
      <c r="R205">
        <f t="shared" ref="R205" si="375">C205-C204</f>
        <v>962</v>
      </c>
      <c r="S205">
        <f t="shared" ref="S205" si="376">N205-N204</f>
        <v>4775</v>
      </c>
      <c r="T205" s="8">
        <f t="shared" ref="T205" si="377">R205/V205</f>
        <v>0.16768345825344255</v>
      </c>
      <c r="U205" s="8">
        <f t="shared" si="348"/>
        <v>0.16177909479746164</v>
      </c>
      <c r="V205">
        <f t="shared" ref="V205" si="378">B205-B204</f>
        <v>5737</v>
      </c>
      <c r="W205">
        <f t="shared" ref="W205" si="379">C205-D205-E205</f>
        <v>19691</v>
      </c>
      <c r="X205" s="3">
        <f t="shared" ref="X205" si="380">F205/W205</f>
        <v>2.2548372352851558E-2</v>
      </c>
      <c r="Y205">
        <f t="shared" ref="Y205" si="381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2">Z205-AC205-AF205</f>
        <v>121</v>
      </c>
      <c r="AJ205">
        <f t="shared" ref="AJ205:AJ208" si="383">AA205-AD205-AG205</f>
        <v>32</v>
      </c>
      <c r="AK205">
        <f t="shared" ref="AK205:AK208" si="384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9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6"/>
        <v>12</v>
      </c>
      <c r="N206" s="7">
        <f t="shared" si="353"/>
        <v>746054</v>
      </c>
      <c r="O206" s="4">
        <f t="shared" si="354"/>
        <v>0.11384908493129858</v>
      </c>
      <c r="R206">
        <f t="shared" ref="R206" si="385">C206-C205</f>
        <v>1508</v>
      </c>
      <c r="S206">
        <f t="shared" ref="S206" si="386">N206-N205</f>
        <v>7487</v>
      </c>
      <c r="T206" s="8">
        <f t="shared" ref="T206" si="387">R206/V206</f>
        <v>0.16764869371873262</v>
      </c>
      <c r="U206" s="8">
        <f t="shared" ref="U206" si="388">SUM(R200:R206)/SUM(V200:V206)</f>
        <v>0.16366090987824139</v>
      </c>
      <c r="V206">
        <f t="shared" ref="V206" si="389">B206-B205</f>
        <v>8995</v>
      </c>
      <c r="W206">
        <f t="shared" ref="W206" si="390">C206-D206-E206</f>
        <v>20265</v>
      </c>
      <c r="X206" s="3">
        <f t="shared" ref="X206" si="391">F206/W206</f>
        <v>2.2156427337774488E-2</v>
      </c>
      <c r="Y206">
        <f t="shared" ref="Y206" si="392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2"/>
        <v>114</v>
      </c>
      <c r="AJ206">
        <f t="shared" si="383"/>
        <v>35</v>
      </c>
      <c r="AK206">
        <f t="shared" si="384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9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6"/>
        <v>15</v>
      </c>
      <c r="N207" s="7">
        <f t="shared" si="353"/>
        <v>751102</v>
      </c>
      <c r="O207" s="4">
        <f t="shared" si="354"/>
        <v>0.1142184599636301</v>
      </c>
      <c r="R207">
        <f t="shared" ref="R207" si="393">C207-C206</f>
        <v>1002</v>
      </c>
      <c r="S207">
        <f t="shared" ref="S207" si="394">N207-N206</f>
        <v>5048</v>
      </c>
      <c r="T207" s="8">
        <f t="shared" ref="T207" si="395">R207/V207</f>
        <v>0.16561983471074379</v>
      </c>
      <c r="U207" s="8">
        <f t="shared" ref="U207" si="396">SUM(R201:R207)/SUM(V201:V207)</f>
        <v>0.16344463971880491</v>
      </c>
      <c r="V207">
        <f t="shared" ref="V207" si="397">B207-B206</f>
        <v>6050</v>
      </c>
      <c r="W207">
        <f t="shared" ref="W207" si="398">C207-D207-E207</f>
        <v>20426</v>
      </c>
      <c r="X207" s="3">
        <f t="shared" ref="X207" si="399">F207/W207</f>
        <v>2.2569274454127094E-2</v>
      </c>
      <c r="Y207">
        <f t="shared" ref="Y207" si="400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2"/>
        <v>114</v>
      </c>
      <c r="AJ207">
        <f t="shared" si="383"/>
        <v>32</v>
      </c>
      <c r="AK207">
        <f t="shared" si="384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9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6"/>
        <v>21</v>
      </c>
      <c r="N208" s="7">
        <f t="shared" si="353"/>
        <v>757047</v>
      </c>
      <c r="O208" s="4">
        <f t="shared" si="354"/>
        <v>0.11492929226797856</v>
      </c>
      <c r="R208">
        <f t="shared" ref="R208" si="401">C208-C207</f>
        <v>1453</v>
      </c>
      <c r="S208">
        <f t="shared" ref="S208" si="402">N208-N207</f>
        <v>5945</v>
      </c>
      <c r="T208" s="8">
        <f t="shared" ref="T208" si="403">R208/V208</f>
        <v>0.196404433630711</v>
      </c>
      <c r="U208" s="8">
        <f t="shared" ref="U208" si="404">SUM(R202:R208)/SUM(V202:V208)</f>
        <v>0.16752812404986317</v>
      </c>
      <c r="V208">
        <f t="shared" ref="V208" si="405">B208-B207</f>
        <v>7398</v>
      </c>
      <c r="W208">
        <f t="shared" ref="W208" si="406">C208-D208-E208</f>
        <v>20921</v>
      </c>
      <c r="X208" s="3">
        <f t="shared" ref="X208" si="407">F208/W208</f>
        <v>2.1509488074183833E-2</v>
      </c>
      <c r="Y208">
        <f t="shared" ref="Y208" si="408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2"/>
        <v>122</v>
      </c>
      <c r="AJ208">
        <f t="shared" si="383"/>
        <v>41</v>
      </c>
      <c r="AK208">
        <f t="shared" si="384"/>
        <v>655</v>
      </c>
    </row>
    <row r="209" spans="1:40" x14ac:dyDescent="0.35">
      <c r="A209" s="14">
        <f t="shared" si="49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6"/>
        <v>23</v>
      </c>
      <c r="N209" s="7">
        <f t="shared" si="353"/>
        <v>762239</v>
      </c>
      <c r="O209" s="4">
        <f t="shared" si="354"/>
        <v>0.11558632628576865</v>
      </c>
      <c r="R209">
        <f t="shared" ref="R209" si="409">C209-C208</f>
        <v>1314</v>
      </c>
      <c r="S209">
        <f t="shared" ref="S209" si="410">N209-N208</f>
        <v>5192</v>
      </c>
      <c r="T209" s="8">
        <f t="shared" ref="T209" si="411">R209/V209</f>
        <v>0.20196741469412849</v>
      </c>
      <c r="U209" s="8">
        <f t="shared" ref="U209" si="412">SUM(R203:R209)/SUM(V203:V209)</f>
        <v>0.17488567544184896</v>
      </c>
      <c r="V209">
        <f t="shared" ref="V209" si="413">B209-B208</f>
        <v>6506</v>
      </c>
      <c r="W209">
        <f t="shared" ref="W209" si="414">C209-D209-E209</f>
        <v>21905</v>
      </c>
      <c r="X209" s="3">
        <f t="shared" ref="X209" si="415">F209/W209</f>
        <v>1.9995434832230083E-2</v>
      </c>
      <c r="Y209">
        <f t="shared" ref="Y209" si="416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7">Z209-AC209-AF209</f>
        <v>129</v>
      </c>
      <c r="AJ209">
        <f t="shared" ref="AJ209:AJ210" si="418">AA209-AD209-AG209</f>
        <v>35</v>
      </c>
      <c r="AK209">
        <f t="shared" ref="AK209:AK210" si="419">AB209-AE209-AH209</f>
        <v>708</v>
      </c>
    </row>
    <row r="210" spans="1:40" x14ac:dyDescent="0.35">
      <c r="A210" s="14">
        <f t="shared" si="49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6"/>
        <v>14</v>
      </c>
      <c r="N210" s="7">
        <f t="shared" si="353"/>
        <v>764411</v>
      </c>
      <c r="O210" s="4">
        <f t="shared" si="354"/>
        <v>0.1157296975894611</v>
      </c>
      <c r="R210">
        <f t="shared" ref="R210" si="420">C210-C209</f>
        <v>424</v>
      </c>
      <c r="S210">
        <f t="shared" ref="S210" si="421">N210-N209</f>
        <v>2172</v>
      </c>
      <c r="T210" s="8">
        <f t="shared" ref="T210" si="422">R210/V210</f>
        <v>0.1633281972265023</v>
      </c>
      <c r="U210" s="8">
        <f t="shared" ref="U210" si="423">SUM(R204:R210)/SUM(V204:V210)</f>
        <v>0.17695635076681085</v>
      </c>
      <c r="V210">
        <f t="shared" ref="V210" si="424">B210-B209</f>
        <v>2596</v>
      </c>
      <c r="W210">
        <f t="shared" ref="W210" si="425">C210-D210-E210</f>
        <v>22090</v>
      </c>
      <c r="X210" s="3">
        <f t="shared" ref="X210" si="426">F210/W210</f>
        <v>2.0325939339067452E-2</v>
      </c>
      <c r="Y210">
        <f t="shared" ref="Y210" si="427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7"/>
        <v>128</v>
      </c>
      <c r="AJ210">
        <f t="shared" si="418"/>
        <v>35</v>
      </c>
      <c r="AK210">
        <f t="shared" si="419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9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6"/>
        <v>16</v>
      </c>
      <c r="N211" s="7">
        <f t="shared" si="353"/>
        <v>766828</v>
      </c>
      <c r="O211" s="4">
        <f t="shared" si="354"/>
        <v>0.11593631469120004</v>
      </c>
      <c r="R211">
        <f t="shared" ref="R211" si="428">C211-C210</f>
        <v>519</v>
      </c>
      <c r="S211">
        <f t="shared" ref="S211" si="429">N211-N210</f>
        <v>2417</v>
      </c>
      <c r="T211" s="8">
        <f t="shared" ref="T211" si="430">R211/V211</f>
        <v>0.17677111716621252</v>
      </c>
      <c r="U211" s="8">
        <f t="shared" ref="U211" si="431">SUM(R205:R211)/SUM(V205:V211)</f>
        <v>0.17857675667611517</v>
      </c>
      <c r="V211">
        <f t="shared" ref="V211" si="432">B211-B210</f>
        <v>2936</v>
      </c>
      <c r="W211">
        <f t="shared" ref="W211" si="433">C211-D211-E211</f>
        <v>21054</v>
      </c>
      <c r="X211" s="3">
        <f t="shared" ref="X211" si="434">F211/W211</f>
        <v>2.1991070580412272E-2</v>
      </c>
      <c r="Y211">
        <f t="shared" ref="Y211" si="435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6">Z211-AC211-AF211</f>
        <v>121</v>
      </c>
      <c r="AJ211">
        <f t="shared" ref="AJ211:AJ212" si="437">AA211-AD211-AG211</f>
        <v>28</v>
      </c>
      <c r="AK211">
        <f t="shared" ref="AK211:AK212" si="438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9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6"/>
        <v>12</v>
      </c>
      <c r="N212" s="7">
        <f t="shared" si="353"/>
        <v>770868</v>
      </c>
      <c r="O212" s="4">
        <f t="shared" si="354"/>
        <v>0.11647961709853111</v>
      </c>
      <c r="R212">
        <f t="shared" ref="R212" si="439">C212-C211</f>
        <v>1066</v>
      </c>
      <c r="S212">
        <f t="shared" ref="S212" si="440">N212-N211</f>
        <v>4040</v>
      </c>
      <c r="T212" s="8">
        <f t="shared" ref="T212" si="441">R212/V212</f>
        <v>0.20877399138268704</v>
      </c>
      <c r="U212" s="8">
        <f t="shared" ref="U212" si="442">SUM(R206:R212)/SUM(V206:V212)</f>
        <v>0.184050319549347</v>
      </c>
      <c r="V212">
        <f t="shared" ref="V212" si="443">B212-B211</f>
        <v>5106</v>
      </c>
      <c r="W212">
        <f t="shared" ref="W212" si="444">C212-D212-E212</f>
        <v>21115</v>
      </c>
      <c r="X212" s="3">
        <f t="shared" ref="X212" si="445">F212/W212</f>
        <v>2.2401136632725551E-2</v>
      </c>
      <c r="Y212">
        <f t="shared" ref="Y212" si="446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6"/>
        <v>121</v>
      </c>
      <c r="AJ212">
        <f t="shared" si="437"/>
        <v>28</v>
      </c>
      <c r="AK212">
        <f t="shared" si="438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9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6"/>
        <v>19</v>
      </c>
      <c r="N213" s="7">
        <f t="shared" si="353"/>
        <v>776083</v>
      </c>
      <c r="O213" s="4">
        <f t="shared" si="354"/>
        <v>0.11718261217748192</v>
      </c>
      <c r="R213">
        <f t="shared" ref="R213" si="447">C213-C212</f>
        <v>1387</v>
      </c>
      <c r="S213">
        <f t="shared" ref="S213" si="448">N213-N212</f>
        <v>5215</v>
      </c>
      <c r="T213" s="8">
        <f t="shared" ref="T213" si="449">R213/V213</f>
        <v>0.21008785216601031</v>
      </c>
      <c r="U213" s="8">
        <f t="shared" ref="U213" si="450">SUM(R207:R213)/SUM(V207:V213)</f>
        <v>0.19263859762327257</v>
      </c>
      <c r="V213">
        <f t="shared" ref="V213" si="451">B213-B212</f>
        <v>6602</v>
      </c>
      <c r="W213">
        <f t="shared" ref="W213" si="452">C213-D213-E213</f>
        <v>21434</v>
      </c>
      <c r="X213" s="3">
        <f t="shared" ref="X213" si="453">F213/W213</f>
        <v>2.2487636465428756E-2</v>
      </c>
      <c r="Y213">
        <f t="shared" ref="Y213" si="454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5">Z213-AC213-AF213</f>
        <v>121</v>
      </c>
      <c r="AJ213">
        <f t="shared" ref="AJ213" si="456">AA213-AD213-AG213</f>
        <v>29</v>
      </c>
      <c r="AK213">
        <f t="shared" ref="AK213" si="457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9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6"/>
        <v>23</v>
      </c>
      <c r="N214" s="7">
        <f t="shared" si="353"/>
        <v>782005</v>
      </c>
      <c r="O214" s="4">
        <f t="shared" si="354"/>
        <v>0.11793037559908726</v>
      </c>
      <c r="R214">
        <f t="shared" ref="R214" si="458">C214-C213</f>
        <v>1537</v>
      </c>
      <c r="S214">
        <f t="shared" ref="S214" si="459">N214-N213</f>
        <v>5922</v>
      </c>
      <c r="T214" s="8">
        <f t="shared" ref="T214" si="460">R214/V214</f>
        <v>0.20605979353800777</v>
      </c>
      <c r="U214" s="8">
        <f t="shared" ref="U214" si="461">SUM(R208:R214)/SUM(V208:V214)</f>
        <v>0.19946636271792348</v>
      </c>
      <c r="V214">
        <f t="shared" ref="V214" si="462">B214-B213</f>
        <v>7459</v>
      </c>
      <c r="W214">
        <f t="shared" ref="W214" si="463">C214-D214-E214</f>
        <v>22545</v>
      </c>
      <c r="X214" s="3">
        <f t="shared" ref="X214" si="464">F214/W214</f>
        <v>2.0758483033932136E-2</v>
      </c>
      <c r="Y214">
        <f t="shared" ref="Y214" si="465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6">Z214-AC214-AF214</f>
        <v>130</v>
      </c>
      <c r="AJ214">
        <f t="shared" ref="AJ214" si="467">AA214-AD214-AG214</f>
        <v>27</v>
      </c>
      <c r="AK214">
        <f t="shared" ref="AK214" si="468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9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6"/>
        <v>11</v>
      </c>
      <c r="N215" s="7">
        <f t="shared" si="353"/>
        <v>787621</v>
      </c>
      <c r="O215" s="4">
        <f t="shared" si="354"/>
        <v>0.11866487330865601</v>
      </c>
      <c r="R215">
        <f t="shared" ref="R215" si="469">C215-C214</f>
        <v>1495</v>
      </c>
      <c r="S215">
        <f t="shared" ref="S215" si="470">N215-N214</f>
        <v>5616</v>
      </c>
      <c r="T215" s="8">
        <f t="shared" ref="T215" si="471">R215/V215</f>
        <v>0.21023765996343693</v>
      </c>
      <c r="U215" s="8">
        <f t="shared" ref="U215" si="472">SUM(R209:R215)/SUM(V209:V215)</f>
        <v>0.20205658210669172</v>
      </c>
      <c r="V215">
        <f t="shared" ref="V215" si="473">B215-B214</f>
        <v>7111</v>
      </c>
      <c r="W215">
        <f t="shared" ref="W215" si="474">C215-D215-E215</f>
        <v>23055</v>
      </c>
      <c r="X215" s="3">
        <f t="shared" ref="X215" si="475">F215/W215</f>
        <v>1.9995662546085449E-2</v>
      </c>
      <c r="Y215">
        <f t="shared" ref="Y215" si="476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7">Z215-AC215-AF215</f>
        <v>136</v>
      </c>
      <c r="AJ215">
        <f t="shared" ref="AJ215" si="478">AA215-AD215-AG215</f>
        <v>31</v>
      </c>
      <c r="AK215">
        <f t="shared" ref="AK215" si="479">AB215-AE215-AH215</f>
        <v>753</v>
      </c>
    </row>
    <row r="216" spans="1:40" x14ac:dyDescent="0.35">
      <c r="A216" s="14">
        <f t="shared" si="49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6"/>
        <v>15</v>
      </c>
      <c r="N216" s="7">
        <f t="shared" si="353"/>
        <v>791811</v>
      </c>
      <c r="O216" s="4">
        <f t="shared" si="354"/>
        <v>0.11910692611748266</v>
      </c>
      <c r="R216">
        <f t="shared" ref="R216" si="480">C216-C215</f>
        <v>1015</v>
      </c>
      <c r="S216">
        <f t="shared" ref="S216" si="481">N216-N215</f>
        <v>4190</v>
      </c>
      <c r="T216" s="8">
        <f t="shared" ref="T216" si="482">R216/V216</f>
        <v>0.19500480307396734</v>
      </c>
      <c r="U216" s="8">
        <f t="shared" ref="U216" si="483">SUM(R210:R216)/SUM(V210:V216)</f>
        <v>0.20108064298257464</v>
      </c>
      <c r="V216">
        <f t="shared" ref="V216" si="484">B216-B215</f>
        <v>5205</v>
      </c>
      <c r="W216">
        <f t="shared" ref="W216" si="485">C216-D216-E216</f>
        <v>23753</v>
      </c>
      <c r="X216" s="3">
        <f t="shared" ref="X216" si="486">F216/W216</f>
        <v>1.9997474003283795E-2</v>
      </c>
      <c r="Y216">
        <f t="shared" ref="Y216" si="487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8">Z216-AC216-AF216</f>
        <v>140</v>
      </c>
      <c r="AJ216">
        <f t="shared" ref="AJ216:AJ219" si="489">AA216-AD216-AG216</f>
        <v>34</v>
      </c>
      <c r="AK216">
        <f t="shared" ref="AK216:AK219" si="490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9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6"/>
        <v>17</v>
      </c>
      <c r="N217" s="7">
        <f t="shared" si="353"/>
        <v>794172</v>
      </c>
      <c r="O217" s="4">
        <f t="shared" si="354"/>
        <v>0.11928351376348235</v>
      </c>
      <c r="R217">
        <f t="shared" ref="R217" si="491">C217-C216</f>
        <v>500</v>
      </c>
      <c r="S217">
        <f t="shared" ref="S217" si="492">N217-N216</f>
        <v>2361</v>
      </c>
      <c r="T217" s="8">
        <f t="shared" ref="T217" si="493">R217/V217</f>
        <v>0.17476406850751486</v>
      </c>
      <c r="U217" s="8">
        <f t="shared" ref="U217" si="494">SUM(R211:R217)/SUM(V211:V217)</f>
        <v>0.20168991416309012</v>
      </c>
      <c r="V217">
        <f t="shared" ref="V217" si="495">B217-B216</f>
        <v>2861</v>
      </c>
      <c r="W217">
        <f t="shared" ref="W217" si="496">C217-D217-E217</f>
        <v>23984</v>
      </c>
      <c r="X217" s="3">
        <f t="shared" ref="X217" si="497">F217/W217</f>
        <v>2.0013342228152101E-2</v>
      </c>
      <c r="Y217">
        <f t="shared" ref="Y217" si="498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8"/>
        <v>139</v>
      </c>
      <c r="AJ217">
        <f t="shared" si="489"/>
        <v>36</v>
      </c>
      <c r="AK217">
        <f t="shared" si="490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9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6"/>
        <v>10</v>
      </c>
      <c r="N218" s="7">
        <f t="shared" si="353"/>
        <v>797036</v>
      </c>
      <c r="O218" s="4">
        <f t="shared" si="354"/>
        <v>0.11950349752323212</v>
      </c>
      <c r="R218">
        <f t="shared" ref="R218" si="499">C218-C217</f>
        <v>614</v>
      </c>
      <c r="S218">
        <f t="shared" ref="S218" si="500">N218-N217</f>
        <v>2864</v>
      </c>
      <c r="T218" s="8">
        <f t="shared" ref="T218" si="501">R218/V218</f>
        <v>0.17653824036802759</v>
      </c>
      <c r="U218" s="8">
        <f t="shared" ref="U218" si="502">SUM(R212:R218)/SUM(V212:V218)</f>
        <v>0.20131140605996509</v>
      </c>
      <c r="V218">
        <f t="shared" ref="V218" si="503">B218-B217</f>
        <v>3478</v>
      </c>
      <c r="W218">
        <f t="shared" ref="W218" si="504">C218-D218-E218</f>
        <v>23212</v>
      </c>
      <c r="X218" s="3">
        <f t="shared" ref="X218" si="505">F218/W218</f>
        <v>2.1583663622264347E-2</v>
      </c>
      <c r="Y218">
        <f t="shared" ref="Y218" si="506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8"/>
        <v>137</v>
      </c>
      <c r="AJ218">
        <f t="shared" si="489"/>
        <v>25</v>
      </c>
      <c r="AK218">
        <f t="shared" si="490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9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6"/>
        <v>11</v>
      </c>
      <c r="N219" s="7">
        <f t="shared" si="353"/>
        <v>801461</v>
      </c>
      <c r="O219" s="4">
        <f t="shared" si="354"/>
        <v>0.12002209110053647</v>
      </c>
      <c r="R219">
        <f t="shared" ref="R219" si="507">C219-C218</f>
        <v>1137</v>
      </c>
      <c r="S219">
        <f t="shared" ref="S219" si="508">N219-N218</f>
        <v>4425</v>
      </c>
      <c r="T219" s="8">
        <f t="shared" ref="T219" si="509">R219/V219</f>
        <v>0.20442286947141317</v>
      </c>
      <c r="U219" s="8">
        <f t="shared" ref="U219" si="510">SUM(R213:R219)/SUM(V213:V219)</f>
        <v>0.20076806520716861</v>
      </c>
      <c r="V219">
        <f t="shared" ref="V219" si="511">B219-B218</f>
        <v>5562</v>
      </c>
      <c r="W219">
        <f t="shared" ref="W219:W220" si="512">C219-D219-E219</f>
        <v>23133</v>
      </c>
      <c r="X219" s="3">
        <f t="shared" ref="X219:X220" si="513">F219/W219</f>
        <v>2.3083906108157179E-2</v>
      </c>
      <c r="Y219">
        <f t="shared" ref="Y219:Y220" si="514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8"/>
        <v>140</v>
      </c>
      <c r="AJ219">
        <f t="shared" si="489"/>
        <v>26</v>
      </c>
      <c r="AK219">
        <f t="shared" si="490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9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6"/>
        <v>21</v>
      </c>
      <c r="N220" s="7">
        <f t="shared" si="353"/>
        <v>806416</v>
      </c>
      <c r="O220" s="4">
        <f t="shared" si="354"/>
        <v>0.12078020486374218</v>
      </c>
      <c r="R220">
        <f t="shared" ref="R220" si="515">C220-C219</f>
        <v>1466</v>
      </c>
      <c r="S220">
        <f t="shared" ref="S220" si="516">N220-N219</f>
        <v>4955</v>
      </c>
      <c r="T220" s="8">
        <f t="shared" ref="T220" si="517">R220/V220</f>
        <v>0.22831334683071172</v>
      </c>
      <c r="U220" s="8">
        <f t="shared" ref="U220" si="518">SUM(R214:R220)/SUM(V214:V220)</f>
        <v>0.20379557445468147</v>
      </c>
      <c r="V220">
        <f t="shared" ref="V220" si="519">B220-B219</f>
        <v>6421</v>
      </c>
      <c r="W220">
        <f t="shared" si="512"/>
        <v>23592</v>
      </c>
      <c r="X220" s="3">
        <f t="shared" si="513"/>
        <v>2.2465242455069517E-2</v>
      </c>
      <c r="Y220">
        <f t="shared" si="514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20">Z220-AC220-AF220</f>
        <v>140</v>
      </c>
      <c r="AJ220">
        <f t="shared" ref="AJ220" si="521">AA220-AD220-AG220</f>
        <v>31</v>
      </c>
      <c r="AK220">
        <f t="shared" ref="AK220" si="522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9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6"/>
        <v>15</v>
      </c>
      <c r="N221" s="7">
        <f t="shared" si="353"/>
        <v>811652</v>
      </c>
      <c r="O221" s="4">
        <f t="shared" si="354"/>
        <v>0.12158684326156551</v>
      </c>
      <c r="R221">
        <f t="shared" ref="R221" si="523">C221-C220</f>
        <v>1567</v>
      </c>
      <c r="S221">
        <f t="shared" ref="S221" si="524">N221-N220</f>
        <v>5236</v>
      </c>
      <c r="T221" s="8">
        <f t="shared" ref="T221" si="525">R221/V221</f>
        <v>0.23033955607820078</v>
      </c>
      <c r="U221" s="8">
        <f t="shared" ref="U221" si="526">SUM(R215:R221)/SUM(V215:V221)</f>
        <v>0.20816751689324536</v>
      </c>
      <c r="V221">
        <f t="shared" ref="V221" si="527">B221-B220</f>
        <v>6803</v>
      </c>
      <c r="W221">
        <f t="shared" ref="W221" si="528">C221-D221-E221</f>
        <v>24209</v>
      </c>
      <c r="X221" s="3">
        <f t="shared" ref="X221" si="529">F221/W221</f>
        <v>2.214052625056797E-2</v>
      </c>
      <c r="Y221">
        <f t="shared" ref="Y221" si="530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1">Z221-AC221-AF221</f>
        <v>149</v>
      </c>
      <c r="AJ221">
        <f t="shared" ref="AJ221" si="532">AA221-AD221-AG221</f>
        <v>34</v>
      </c>
      <c r="AK221">
        <f t="shared" ref="AK221" si="533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9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6"/>
        <v>33</v>
      </c>
      <c r="N222" s="7">
        <f t="shared" si="353"/>
        <v>817341</v>
      </c>
      <c r="O222" s="4">
        <f t="shared" si="354"/>
        <v>0.12283926967395468</v>
      </c>
      <c r="R222">
        <f t="shared" ref="R222" si="534">C222-C221</f>
        <v>2116</v>
      </c>
      <c r="S222">
        <f t="shared" ref="S222" si="535">N222-N221</f>
        <v>5689</v>
      </c>
      <c r="T222" s="8">
        <f t="shared" ref="T222" si="536">R222/V222</f>
        <v>0.27110826393337606</v>
      </c>
      <c r="U222" s="8">
        <f t="shared" ref="U222:U226" si="537">SUM(R216:R222)/SUM(V216:V222)</f>
        <v>0.22066343254228399</v>
      </c>
      <c r="V222">
        <f t="shared" ref="V222" si="538">B222-B221</f>
        <v>7805</v>
      </c>
      <c r="W222">
        <f t="shared" ref="W222" si="539">C222-D222-E222</f>
        <v>25385</v>
      </c>
      <c r="X222" s="3">
        <f t="shared" ref="X222" si="540">F222/W222</f>
        <v>2.1469371676186726E-2</v>
      </c>
      <c r="Y222">
        <f t="shared" ref="Y222" si="541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2">Z222-AC222-AF222</f>
        <v>162</v>
      </c>
      <c r="AJ222">
        <f t="shared" ref="AJ222" si="543">AA222-AD222-AG222</f>
        <v>37</v>
      </c>
      <c r="AK222">
        <f t="shared" ref="AK222" si="544">AB222-AE222-AH222</f>
        <v>990</v>
      </c>
    </row>
    <row r="223" spans="1:40" x14ac:dyDescent="0.35">
      <c r="A223" s="14">
        <f t="shared" si="49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6"/>
        <v>31</v>
      </c>
      <c r="N223" s="7">
        <f t="shared" si="353"/>
        <v>821036</v>
      </c>
      <c r="O223" s="4">
        <f t="shared" si="354"/>
        <v>0.12358415945158628</v>
      </c>
      <c r="R223">
        <f t="shared" ref="R223" si="545">C223-C222</f>
        <v>1313</v>
      </c>
      <c r="S223">
        <f t="shared" ref="S223" si="546">N223-N222</f>
        <v>3695</v>
      </c>
      <c r="T223" s="8">
        <f t="shared" ref="T223" si="547">R223/V223</f>
        <v>0.26218051118210861</v>
      </c>
      <c r="U223" s="8">
        <f t="shared" si="537"/>
        <v>0.22966418893984922</v>
      </c>
      <c r="V223">
        <f t="shared" ref="V223" si="548">B223-B222</f>
        <v>5008</v>
      </c>
      <c r="W223">
        <f t="shared" ref="W223" si="549">C223-D223-E223</f>
        <v>26430</v>
      </c>
      <c r="X223" s="3">
        <f t="shared" ref="X223" si="550">F223/W223</f>
        <v>2.0469163828982218E-2</v>
      </c>
      <c r="Y223">
        <f t="shared" ref="Y223" si="551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2">Z223-AC223-AF223</f>
        <v>170</v>
      </c>
      <c r="AJ223">
        <f t="shared" ref="AJ223:AJ224" si="553">AA223-AD223-AG223</f>
        <v>42</v>
      </c>
      <c r="AK223">
        <f t="shared" ref="AK223:AK224" si="554">AB223-AE223-AH223</f>
        <v>1048</v>
      </c>
    </row>
    <row r="224" spans="1:40" x14ac:dyDescent="0.35">
      <c r="A224" s="14">
        <f t="shared" si="49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5">-(J224-J223)+L224</f>
        <v>13</v>
      </c>
      <c r="N224" s="7">
        <f t="shared" si="353"/>
        <v>822855</v>
      </c>
      <c r="O224" s="4">
        <f t="shared" si="354"/>
        <v>0.1238813677525141</v>
      </c>
      <c r="R224">
        <f t="shared" ref="R224" si="556">C224-C223</f>
        <v>575</v>
      </c>
      <c r="S224">
        <f t="shared" ref="S224" si="557">N224-N223</f>
        <v>1819</v>
      </c>
      <c r="T224" s="8">
        <f t="shared" ref="T224" si="558">R224/V224</f>
        <v>0.24018379281537175</v>
      </c>
      <c r="U224" s="8">
        <f t="shared" si="537"/>
        <v>0.23452803501374397</v>
      </c>
      <c r="V224">
        <f t="shared" ref="V224" si="559">B224-B223</f>
        <v>2394</v>
      </c>
      <c r="W224">
        <f t="shared" ref="W224" si="560">C224-D224-E224</f>
        <v>26745</v>
      </c>
      <c r="X224" s="3">
        <f t="shared" ref="X224" si="561">F224/W224</f>
        <v>2.0975883342680874E-2</v>
      </c>
      <c r="Y224">
        <f t="shared" ref="Y224" si="562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2"/>
        <v>172</v>
      </c>
      <c r="AJ224">
        <f t="shared" si="553"/>
        <v>44</v>
      </c>
      <c r="AK224">
        <f t="shared" si="554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9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5"/>
        <v>13</v>
      </c>
      <c r="N225" s="7">
        <f t="shared" si="353"/>
        <v>826386</v>
      </c>
      <c r="O225" s="4">
        <f t="shared" si="354"/>
        <v>0.12459573837002982</v>
      </c>
      <c r="R225">
        <f t="shared" ref="R225" si="563">C225-C224</f>
        <v>1269</v>
      </c>
      <c r="S225">
        <f t="shared" ref="S225" si="564">N225-N224</f>
        <v>3531</v>
      </c>
      <c r="T225" s="8">
        <f t="shared" ref="T225" si="565">R225/V225</f>
        <v>0.26437500000000003</v>
      </c>
      <c r="U225" s="8">
        <f t="shared" si="537"/>
        <v>0.24342020467610137</v>
      </c>
      <c r="V225">
        <f t="shared" ref="V225" si="566">B225-B224</f>
        <v>4800</v>
      </c>
      <c r="W225">
        <f t="shared" ref="W225" si="567">C225-D225-E225</f>
        <v>26560</v>
      </c>
      <c r="X225" s="3">
        <f t="shared" ref="X225" si="568">F225/W225</f>
        <v>2.1234939759036144E-2</v>
      </c>
      <c r="Y225">
        <f t="shared" ref="Y225" si="569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70">Z225-AC225-AF225</f>
        <v>168</v>
      </c>
      <c r="AJ225">
        <f t="shared" ref="AJ225:AJ226" si="571">AA225-AD225-AG225</f>
        <v>46</v>
      </c>
      <c r="AK225">
        <f t="shared" ref="AK225:AK226" si="572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9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5"/>
        <v>18</v>
      </c>
      <c r="N226" s="7">
        <f t="shared" si="353"/>
        <v>829303</v>
      </c>
      <c r="O226" s="4">
        <f t="shared" si="354"/>
        <v>0.12565973283851173</v>
      </c>
      <c r="R226">
        <f t="shared" ref="R226" si="573">C226-C225</f>
        <v>1568</v>
      </c>
      <c r="S226">
        <f t="shared" ref="S226" si="574">N226-N225</f>
        <v>2917</v>
      </c>
      <c r="T226" s="8">
        <f t="shared" ref="T226" si="575">R226/V226</f>
        <v>0.34960981047937567</v>
      </c>
      <c r="U226" s="8">
        <f t="shared" si="537"/>
        <v>0.2617987061194188</v>
      </c>
      <c r="V226">
        <f t="shared" ref="V226" si="576">B226-B225</f>
        <v>4485</v>
      </c>
      <c r="W226">
        <f t="shared" ref="W226" si="577">C226-D226-E226</f>
        <v>27102</v>
      </c>
      <c r="X226" s="3">
        <f t="shared" ref="X226" si="578">F226/W226</f>
        <v>2.1990996974393034E-2</v>
      </c>
      <c r="Y226">
        <f t="shared" ref="Y226:Y228" si="579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70"/>
        <v>174</v>
      </c>
      <c r="AJ226">
        <f t="shared" si="571"/>
        <v>48</v>
      </c>
      <c r="AK226">
        <f t="shared" si="572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9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5"/>
        <v>27</v>
      </c>
      <c r="N227" s="7">
        <f t="shared" si="353"/>
        <v>834614</v>
      </c>
      <c r="O227" s="4">
        <f t="shared" si="354"/>
        <v>0.12729778450702459</v>
      </c>
      <c r="R227">
        <f t="shared" ref="R227:R228" si="580">C227-C226</f>
        <v>2555</v>
      </c>
      <c r="S227">
        <f t="shared" ref="S227:S228" si="581">N227-N226</f>
        <v>5311</v>
      </c>
      <c r="T227" s="8">
        <f t="shared" ref="T227:T229" si="582">R227/V227</f>
        <v>0.32481566234426645</v>
      </c>
      <c r="U227" s="8">
        <f t="shared" ref="U227:U228" si="583">SUM(R221:R227)/SUM(V221:V227)</f>
        <v>0.27994688593243278</v>
      </c>
      <c r="V227">
        <f t="shared" ref="V227:V228" si="584">B227-B226</f>
        <v>7866</v>
      </c>
      <c r="W227">
        <f t="shared" ref="W227:W228" si="585">C227-D227-E227</f>
        <v>28675</v>
      </c>
      <c r="X227" s="3">
        <f t="shared" ref="X227:X228" si="586">F227/W227</f>
        <v>2.1098517872711421E-2</v>
      </c>
      <c r="Y227">
        <f t="shared" si="579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7">Z227-AC227-AF227</f>
        <v>187</v>
      </c>
      <c r="AJ227">
        <f t="shared" ref="AJ227" si="588">AA227-AD227-AG227</f>
        <v>54</v>
      </c>
      <c r="AK227">
        <f t="shared" ref="AK227" si="589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9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5"/>
        <v>21</v>
      </c>
      <c r="N228" s="7">
        <f t="shared" si="353"/>
        <v>839328</v>
      </c>
      <c r="O228" s="4">
        <f t="shared" si="354"/>
        <v>0.1290441077280359</v>
      </c>
      <c r="R228">
        <f t="shared" si="580"/>
        <v>2616</v>
      </c>
      <c r="S228">
        <f t="shared" si="581"/>
        <v>4714</v>
      </c>
      <c r="T228" s="8">
        <f t="shared" si="582"/>
        <v>0.35688949522510233</v>
      </c>
      <c r="U228" s="8">
        <f t="shared" si="583"/>
        <v>0.30266075388026609</v>
      </c>
      <c r="V228">
        <f t="shared" si="584"/>
        <v>7330</v>
      </c>
      <c r="W228">
        <f t="shared" si="585"/>
        <v>30392</v>
      </c>
      <c r="X228" s="3">
        <f t="shared" si="586"/>
        <v>1.9939457752040011E-2</v>
      </c>
      <c r="Y228">
        <f t="shared" si="579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90">Z228-AC228-AF228</f>
        <v>206</v>
      </c>
      <c r="AJ228">
        <f t="shared" ref="AJ228" si="591">AA228-AD228-AG228</f>
        <v>60</v>
      </c>
      <c r="AK228">
        <f t="shared" ref="AK228" si="592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9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5"/>
        <v>12</v>
      </c>
      <c r="N229" s="7">
        <f t="shared" si="353"/>
        <v>844084</v>
      </c>
      <c r="O229" s="4">
        <f t="shared" si="354"/>
        <v>0.13088102801188226</v>
      </c>
      <c r="R229">
        <f t="shared" ref="R229" si="593">C229-C228</f>
        <v>2753</v>
      </c>
      <c r="S229">
        <f t="shared" ref="S229" si="594">N229-N228</f>
        <v>4756</v>
      </c>
      <c r="T229" s="8">
        <f t="shared" si="582"/>
        <v>0.36662671460913571</v>
      </c>
      <c r="U229" s="8">
        <f t="shared" ref="U229" si="595">SUM(R223:R229)/SUM(V223:V229)</f>
        <v>0.32110580828594637</v>
      </c>
      <c r="V229">
        <f t="shared" ref="V229" si="596">B229-B228</f>
        <v>7509</v>
      </c>
      <c r="W229">
        <f t="shared" ref="W229" si="597">C229-D229-E229</f>
        <v>32216</v>
      </c>
      <c r="X229" s="3">
        <f t="shared" ref="X229" si="598">F229/W229</f>
        <v>1.9555500372485723E-2</v>
      </c>
      <c r="Y229">
        <f t="shared" ref="Y229" si="599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600">Z229-AC229-AF229</f>
        <v>230</v>
      </c>
      <c r="AJ229">
        <f t="shared" ref="AJ229" si="601">AA229-AD229-AG229</f>
        <v>69</v>
      </c>
      <c r="AK229">
        <f t="shared" ref="AK229" si="602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9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5"/>
        <v>32</v>
      </c>
      <c r="N230" s="7">
        <f t="shared" si="353"/>
        <v>849775</v>
      </c>
      <c r="O230" s="4">
        <f t="shared" si="354"/>
        <v>0.13272070192699248</v>
      </c>
      <c r="R230">
        <f t="shared" ref="R230" si="603">C230-C229</f>
        <v>2931</v>
      </c>
      <c r="S230">
        <f t="shared" ref="S230" si="604">N230-N229</f>
        <v>5691</v>
      </c>
      <c r="T230" s="8">
        <f t="shared" ref="T230" si="605">R230/V230</f>
        <v>0.33994432846207379</v>
      </c>
      <c r="U230" s="8">
        <f t="shared" ref="U230" si="606">SUM(R224:R230)/SUM(V224:V230)</f>
        <v>0.33174440775705716</v>
      </c>
      <c r="V230">
        <f t="shared" ref="V230" si="607">B230-B229</f>
        <v>8622</v>
      </c>
      <c r="W230">
        <f t="shared" ref="W230" si="608">C230-D230-E230</f>
        <v>34819</v>
      </c>
      <c r="X230" s="3">
        <f t="shared" ref="X230" si="609">F230/W230</f>
        <v>1.9414687383325194E-2</v>
      </c>
      <c r="Y230">
        <f t="shared" ref="Y230" si="610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1">Z230-AC230-AF230</f>
        <v>252</v>
      </c>
      <c r="AJ230">
        <f t="shared" ref="AJ230" si="612">AA230-AD230-AG230</f>
        <v>84</v>
      </c>
      <c r="AK230">
        <f t="shared" ref="AK230" si="613">AB230-AE230-AH230</f>
        <v>1758</v>
      </c>
    </row>
    <row r="231" spans="1:62" x14ac:dyDescent="0.35">
      <c r="A231" s="14">
        <f t="shared" si="49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5"/>
        <v>22</v>
      </c>
      <c r="N231" s="7">
        <f t="shared" si="353"/>
        <v>852382</v>
      </c>
      <c r="O231" s="4">
        <f t="shared" si="354"/>
        <v>0.13354151546016585</v>
      </c>
      <c r="R231">
        <f t="shared" ref="R231" si="614">C231-C230</f>
        <v>1330</v>
      </c>
      <c r="S231">
        <f t="shared" ref="S231" si="615">N231-N230</f>
        <v>2607</v>
      </c>
      <c r="T231" s="8">
        <f t="shared" ref="T231" si="616">R231/V231</f>
        <v>0.33782067564135126</v>
      </c>
      <c r="U231" s="8">
        <f t="shared" ref="U231" si="617">SUM(R225:R231)/SUM(V225:V231)</f>
        <v>0.33720173292329791</v>
      </c>
      <c r="V231">
        <f t="shared" ref="V231" si="618">B231-B230</f>
        <v>3937</v>
      </c>
      <c r="W231">
        <f t="shared" ref="W231" si="619">C231-D231-E231</f>
        <v>35832</v>
      </c>
      <c r="X231" s="3">
        <f t="shared" ref="X231" si="620">F231/W231</f>
        <v>2.0037954900647467E-2</v>
      </c>
      <c r="Y231">
        <f t="shared" ref="Y231" si="621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2">Z231-AC231-AF231</f>
        <v>266</v>
      </c>
      <c r="AJ231">
        <f t="shared" ref="AJ231" si="623">AA231-AD231-AG231</f>
        <v>84</v>
      </c>
      <c r="AK231">
        <f t="shared" ref="AK231" si="624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5">AU231/AT231</f>
        <v>0.21274509803921568</v>
      </c>
    </row>
    <row r="232" spans="1:62" x14ac:dyDescent="0.35">
      <c r="A232" s="14">
        <f t="shared" si="49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5"/>
        <v>16</v>
      </c>
      <c r="N232" s="7">
        <f t="shared" si="353"/>
        <v>854748</v>
      </c>
      <c r="O232" s="4">
        <f t="shared" si="354"/>
        <v>0.13464009144134523</v>
      </c>
      <c r="R232">
        <f t="shared" ref="R232" si="626">C232-C231</f>
        <v>1617</v>
      </c>
      <c r="S232">
        <f t="shared" ref="S232" si="627">N232-N231</f>
        <v>2366</v>
      </c>
      <c r="T232" s="8">
        <f t="shared" ref="T232" si="628">R232/V232</f>
        <v>0.40597539543057998</v>
      </c>
      <c r="U232" s="8">
        <f t="shared" ref="U232" si="629">SUM(R226:R232)/SUM(V226:V232)</f>
        <v>0.35145888594164454</v>
      </c>
      <c r="V232">
        <f t="shared" ref="V232" si="630">B232-B231</f>
        <v>3983</v>
      </c>
      <c r="W232">
        <f t="shared" ref="W232" si="631">C232-D232-E232</f>
        <v>35823</v>
      </c>
      <c r="X232" s="3">
        <f t="shared" ref="X232" si="632">F232/W232</f>
        <v>2.0377969460960835E-2</v>
      </c>
      <c r="Y232">
        <f t="shared" ref="Y232" si="633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4">Z232-AC232-AF232</f>
        <v>292</v>
      </c>
      <c r="AJ232">
        <f t="shared" ref="AJ232" si="635">AA232-AD232-AG232</f>
        <v>81</v>
      </c>
      <c r="AK232">
        <f t="shared" ref="AK232" si="636">AB232-AE232-AH232</f>
        <v>1813</v>
      </c>
      <c r="AT232">
        <v>3393</v>
      </c>
      <c r="AU232">
        <v>866</v>
      </c>
      <c r="AV232">
        <f t="shared" si="625"/>
        <v>0.25523135867963453</v>
      </c>
    </row>
    <row r="233" spans="1:62" x14ac:dyDescent="0.35">
      <c r="A233" s="14">
        <f t="shared" si="49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5"/>
        <v>37</v>
      </c>
      <c r="N233" s="7">
        <f t="shared" si="353"/>
        <v>858528</v>
      </c>
      <c r="O233" s="4">
        <f t="shared" si="354"/>
        <v>0.13668839037104596</v>
      </c>
      <c r="R233">
        <f t="shared" ref="R233" si="637">C233-C232</f>
        <v>2942</v>
      </c>
      <c r="S233">
        <f t="shared" ref="S233" si="638">N233-N232</f>
        <v>3780</v>
      </c>
      <c r="T233" s="8">
        <f t="shared" ref="T233" si="639">R233/V233</f>
        <v>0.43766736090449271</v>
      </c>
      <c r="U233" s="8">
        <f t="shared" ref="U233" si="640">SUM(R227:R233)/SUM(V227:V233)</f>
        <v>0.36424546977310795</v>
      </c>
      <c r="V233">
        <f t="shared" ref="V233" si="641">B233-B232</f>
        <v>6722</v>
      </c>
      <c r="W233">
        <f t="shared" ref="W233" si="642">C233-D233-E233</f>
        <v>37531</v>
      </c>
      <c r="X233" s="3">
        <f t="shared" ref="X233" si="643">F233/W233</f>
        <v>2.070288561455863E-2</v>
      </c>
      <c r="Y233">
        <f t="shared" ref="Y233" si="644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5">Z233-AC233-AF233</f>
        <v>335</v>
      </c>
      <c r="AJ233">
        <f t="shared" ref="AJ233" si="646">AA233-AD233-AG233</f>
        <v>98</v>
      </c>
      <c r="AK233">
        <f t="shared" ref="AK233" si="647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5"/>
        <v>0.23459347488348006</v>
      </c>
    </row>
    <row r="234" spans="1:62" x14ac:dyDescent="0.35">
      <c r="A234" s="14">
        <f t="shared" si="49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5"/>
        <v>32</v>
      </c>
      <c r="N234" s="7">
        <f t="shared" si="353"/>
        <v>863167</v>
      </c>
      <c r="O234" s="4">
        <f t="shared" si="354"/>
        <v>0.1392190846972193</v>
      </c>
      <c r="R234">
        <f t="shared" ref="R234" si="648">C234-C233</f>
        <v>3674</v>
      </c>
      <c r="S234">
        <f t="shared" ref="S234" si="649">N234-N233</f>
        <v>4639</v>
      </c>
      <c r="T234" s="8">
        <f t="shared" ref="T234" si="650">R234/V234</f>
        <v>0.44195837844340191</v>
      </c>
      <c r="U234" s="8">
        <f t="shared" ref="U234" si="651">SUM(R228:R234)/SUM(V228:V234)</f>
        <v>0.38484574284729406</v>
      </c>
      <c r="V234">
        <f t="shared" ref="V234" si="652">B234-B233</f>
        <v>8313</v>
      </c>
      <c r="W234">
        <f t="shared" ref="W234" si="653">C234-D234-E234</f>
        <v>39877</v>
      </c>
      <c r="X234" s="3">
        <f t="shared" ref="X234" si="654">F234/W234</f>
        <v>2.1039697068485592E-2</v>
      </c>
      <c r="Y234">
        <f t="shared" ref="Y234" si="655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6">Z234-AC234-AF234</f>
        <v>352</v>
      </c>
      <c r="AJ234">
        <f t="shared" ref="AJ234" si="657">AA234-AD234-AG234</f>
        <v>111</v>
      </c>
      <c r="AK234">
        <f t="shared" ref="AK234" si="658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5"/>
        <v>0.245418048525048</v>
      </c>
    </row>
    <row r="235" spans="1:62" x14ac:dyDescent="0.35">
      <c r="A235" s="14">
        <f t="shared" si="49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5"/>
        <v>32</v>
      </c>
      <c r="N235" s="7">
        <f t="shared" si="353"/>
        <v>868786</v>
      </c>
      <c r="O235" s="4">
        <f t="shared" si="354"/>
        <v>0.1420634654163449</v>
      </c>
      <c r="R235">
        <f t="shared" ref="R235" si="659">C235-C234</f>
        <v>4255</v>
      </c>
      <c r="S235">
        <f t="shared" ref="S235" si="660">N235-N234</f>
        <v>5619</v>
      </c>
      <c r="T235" s="8">
        <f t="shared" ref="T235" si="661">R235/V235</f>
        <v>0.43092971440145839</v>
      </c>
      <c r="U235" s="8">
        <f t="shared" ref="U235" si="662">SUM(R229:R235)/SUM(V229:V235)</f>
        <v>0.39832516339869278</v>
      </c>
      <c r="V235">
        <f t="shared" ref="V235" si="663">B235-B234</f>
        <v>9874</v>
      </c>
      <c r="W235">
        <f t="shared" ref="W235" si="664">C235-D235-E235</f>
        <v>42868</v>
      </c>
      <c r="X235" s="3">
        <f t="shared" ref="X235" si="665">F235/W235</f>
        <v>2.1274610432023888E-2</v>
      </c>
      <c r="Y235">
        <f t="shared" ref="Y235" si="666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7">Z235-AC235-AF235</f>
        <v>395</v>
      </c>
      <c r="AJ235">
        <f t="shared" ref="AJ235" si="668">AA235-AD235-AG235</f>
        <v>127</v>
      </c>
      <c r="AK235">
        <f t="shared" ref="AK235" si="669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5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70">AX235/AW235</f>
        <v>0.61627906976744184</v>
      </c>
      <c r="BD235">
        <f t="shared" ref="BD235:BD237" si="671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9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5"/>
        <v>84</v>
      </c>
      <c r="N236" s="7">
        <f t="shared" si="353"/>
        <v>873373</v>
      </c>
      <c r="O236" s="4">
        <f t="shared" si="354"/>
        <v>0.14510889088789461</v>
      </c>
      <c r="R236">
        <f t="shared" ref="R236" si="672">C236-C235</f>
        <v>4386</v>
      </c>
      <c r="S236">
        <f t="shared" ref="S236" si="673">N236-N235</f>
        <v>4587</v>
      </c>
      <c r="T236" s="8">
        <f t="shared" ref="T236" si="674">R236/V236</f>
        <v>0.48879973253092612</v>
      </c>
      <c r="U236" s="8">
        <f t="shared" ref="U236" si="675">SUM(R230:R236)/SUM(V230:V236)</f>
        <v>0.41914564493098527</v>
      </c>
      <c r="V236">
        <f t="shared" ref="V236" si="676">B236-B235</f>
        <v>8973</v>
      </c>
      <c r="W236">
        <f t="shared" ref="W236" si="677">C236-D236-E236</f>
        <v>46075</v>
      </c>
      <c r="X236" s="3">
        <f t="shared" ref="X236" si="678">F236/W236</f>
        <v>2.0596852957135106E-2</v>
      </c>
      <c r="Y236">
        <f t="shared" ref="Y236" si="679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80">Z236-AC236-AF236</f>
        <v>444</v>
      </c>
      <c r="AJ236">
        <f t="shared" ref="AJ236" si="681">AA236-AD236-AG236</f>
        <v>131</v>
      </c>
      <c r="AK236">
        <f t="shared" ref="AK236" si="682">AB236-AE236-AH236</f>
        <v>2396</v>
      </c>
      <c r="AT236">
        <v>6479</v>
      </c>
      <c r="AU236">
        <v>1841</v>
      </c>
      <c r="AV236">
        <f t="shared" si="625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70"/>
        <v>0.23728813559322035</v>
      </c>
      <c r="BD236">
        <f t="shared" si="671"/>
        <v>0.2813852813852814</v>
      </c>
      <c r="BE236">
        <f t="shared" ref="BE236:BE299" si="683">BB236/BA236</f>
        <v>0.48275862068965519</v>
      </c>
      <c r="BF236">
        <f t="shared" ref="BF236:BF243" si="684">SUM(AU230:AU236)/SUM(AT230:AT236)</f>
        <v>0.25802867286376324</v>
      </c>
      <c r="BG236">
        <f t="shared" ref="BG236:BG243" si="685">SUM(AU223:AU236)/SUM(AT223:AT236)</f>
        <v>0.25219941348973607</v>
      </c>
      <c r="BH236">
        <f t="shared" ref="BH236:BH239" si="686">SUM(AX230:AX236)/SUM(AW230:AW236)</f>
        <v>0.46206896551724136</v>
      </c>
      <c r="BI236">
        <f t="shared" ref="BI236:BI239" si="687">SUM(AZ230:AZ236)/SUM(AY230:AY236)</f>
        <v>0.31145251396648044</v>
      </c>
      <c r="BJ236">
        <f t="shared" ref="BJ236:BJ256" si="688">SUM(BB230:BB236)/SUM(BA230:BA236)</f>
        <v>0.61538461538461542</v>
      </c>
    </row>
    <row r="237" spans="1:62" x14ac:dyDescent="0.35">
      <c r="A237" s="14">
        <f t="shared" si="49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5"/>
        <v>-6</v>
      </c>
      <c r="N237" s="7">
        <f t="shared" si="353"/>
        <v>877777</v>
      </c>
      <c r="O237" s="4">
        <f t="shared" si="354"/>
        <v>0.14770160812666158</v>
      </c>
      <c r="R237">
        <f t="shared" ref="R237" si="689">C237-C236</f>
        <v>3871</v>
      </c>
      <c r="S237">
        <f t="shared" ref="S237" si="690">N237-N236</f>
        <v>4404</v>
      </c>
      <c r="T237" s="8">
        <f t="shared" ref="T237" si="691">R237/V237</f>
        <v>0.46779456193353475</v>
      </c>
      <c r="U237" s="8">
        <f t="shared" ref="U237" si="692">SUM(R231:R237)/SUM(V231:V237)</f>
        <v>0.44082113545140483</v>
      </c>
      <c r="V237">
        <f t="shared" ref="V237" si="693">B237-B236</f>
        <v>8275</v>
      </c>
      <c r="W237">
        <f t="shared" ref="W237" si="694">C237-D237-E237</f>
        <v>49567</v>
      </c>
      <c r="X237" s="3">
        <f t="shared" ref="X237" si="695">F237/W237</f>
        <v>2.0013315310589707E-2</v>
      </c>
      <c r="Y237">
        <f t="shared" ref="Y237" si="696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7">Z237-AC237-AF237</f>
        <v>476</v>
      </c>
      <c r="AJ237">
        <f t="shared" ref="AJ237" si="698">AA237-AD237-AG237</f>
        <v>146</v>
      </c>
      <c r="AK237">
        <f t="shared" ref="AK237" si="699">AB237-AE237-AH237</f>
        <v>2596</v>
      </c>
      <c r="AT237">
        <v>7634</v>
      </c>
      <c r="AU237">
        <v>2162</v>
      </c>
      <c r="AV237">
        <f t="shared" si="625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70"/>
        <v>0.28985507246376813</v>
      </c>
      <c r="BD237">
        <f t="shared" si="671"/>
        <v>0.30110497237569062</v>
      </c>
      <c r="BE237">
        <f t="shared" si="683"/>
        <v>0.26470588235294118</v>
      </c>
      <c r="BF237">
        <f t="shared" si="684"/>
        <v>0.26234477802977568</v>
      </c>
      <c r="BG237">
        <f t="shared" si="685"/>
        <v>0.25687747035573122</v>
      </c>
      <c r="BH237">
        <f t="shared" si="686"/>
        <v>0.40654205607476634</v>
      </c>
      <c r="BI237">
        <f t="shared" si="687"/>
        <v>0.3079777365491651</v>
      </c>
      <c r="BJ237">
        <f t="shared" si="688"/>
        <v>0.5089285714285714</v>
      </c>
    </row>
    <row r="238" spans="1:62" x14ac:dyDescent="0.35">
      <c r="A238" s="14">
        <f t="shared" si="49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5"/>
        <v>37</v>
      </c>
      <c r="N238" s="7">
        <f t="shared" si="353"/>
        <v>884098</v>
      </c>
      <c r="O238" s="4">
        <f t="shared" si="354"/>
        <v>0.15065221526466163</v>
      </c>
      <c r="R238">
        <f t="shared" ref="R238" si="700">C238-C237</f>
        <v>4699</v>
      </c>
      <c r="S238">
        <f t="shared" ref="S238" si="701">N238-N237</f>
        <v>6321</v>
      </c>
      <c r="T238" s="8">
        <f t="shared" ref="T238" si="702">R238/V238</f>
        <v>0.4264065335753176</v>
      </c>
      <c r="U238" s="8">
        <f t="shared" ref="U238" si="703">SUM(R232:R238)/SUM(V232:V238)</f>
        <v>0.44513645906228133</v>
      </c>
      <c r="V238">
        <f t="shared" ref="V238" si="704">B238-B237</f>
        <v>11020</v>
      </c>
      <c r="W238">
        <f t="shared" ref="W238" si="705">C238-D238-E238</f>
        <v>53935</v>
      </c>
      <c r="X238" s="3">
        <f t="shared" ref="X238" si="706">F238/W238</f>
        <v>1.9171224622230462E-2</v>
      </c>
      <c r="Y238">
        <f t="shared" ref="Y238" si="707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8">Z238-AC238-AF238</f>
        <v>550</v>
      </c>
      <c r="AJ238">
        <f t="shared" ref="AJ238" si="709">AA238-AD238-AG238</f>
        <v>163</v>
      </c>
      <c r="AK238">
        <f t="shared" ref="AK238" si="710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5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70"/>
        <v>0.32743362831858408</v>
      </c>
      <c r="BD238">
        <f t="shared" ref="BD238:BD263" si="711">AZ238/AY238</f>
        <v>0.26666666666666666</v>
      </c>
      <c r="BE238">
        <f t="shared" si="683"/>
        <v>0.41463414634146339</v>
      </c>
      <c r="BF238">
        <f t="shared" si="684"/>
        <v>0.27028105240061434</v>
      </c>
      <c r="BG238">
        <f t="shared" si="685"/>
        <v>0.26019575856443722</v>
      </c>
      <c r="BH238">
        <f t="shared" si="686"/>
        <v>0.37920489296636084</v>
      </c>
      <c r="BI238">
        <f t="shared" si="687"/>
        <v>0.29731589814177561</v>
      </c>
      <c r="BJ238">
        <f t="shared" si="688"/>
        <v>0.48366013071895425</v>
      </c>
    </row>
    <row r="239" spans="1:62" x14ac:dyDescent="0.35">
      <c r="A239" s="14">
        <f t="shared" si="49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5"/>
        <v>12</v>
      </c>
      <c r="N239" s="7">
        <f t="shared" si="353"/>
        <v>888554</v>
      </c>
      <c r="O239" s="4">
        <f t="shared" si="354"/>
        <v>0.15359848809585044</v>
      </c>
      <c r="R239">
        <f t="shared" ref="R239" si="712">C239-C238</f>
        <v>4432</v>
      </c>
      <c r="S239">
        <f t="shared" ref="S239" si="713">N239-N238</f>
        <v>4456</v>
      </c>
      <c r="T239" s="8">
        <f t="shared" ref="T239" si="714">R239/V239</f>
        <v>0.49864986498649866</v>
      </c>
      <c r="U239" s="8">
        <f t="shared" ref="U239" si="715">SUM(R233:R239)/SUM(V233:V239)</f>
        <v>0.455312978329171</v>
      </c>
      <c r="V239">
        <f t="shared" ref="V239" si="716">B239-B238</f>
        <v>8888</v>
      </c>
      <c r="W239">
        <f t="shared" ref="W239" si="717">C239-D239-E239</f>
        <v>56489</v>
      </c>
      <c r="X239" s="3">
        <f t="shared" ref="X239" si="718">F239/W239</f>
        <v>2.0092407371346634E-2</v>
      </c>
      <c r="Y239">
        <f t="shared" ref="Y239" si="719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20">Z239-AC239-AF239</f>
        <v>575</v>
      </c>
      <c r="AJ239">
        <f t="shared" ref="AJ239:AJ242" si="721">AA239-AD239-AG239</f>
        <v>186</v>
      </c>
      <c r="AK239">
        <f t="shared" ref="AK239:AK242" si="722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5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70"/>
        <v>0.43023255813953487</v>
      </c>
      <c r="BD239">
        <f t="shared" si="711"/>
        <v>0.32089552238805968</v>
      </c>
      <c r="BE239">
        <f t="shared" si="683"/>
        <v>0.36206896551724138</v>
      </c>
      <c r="BF239">
        <f t="shared" si="684"/>
        <v>0.27482896490448688</v>
      </c>
      <c r="BG239">
        <f t="shared" si="685"/>
        <v>0.26444554245782453</v>
      </c>
      <c r="BH239">
        <f t="shared" si="686"/>
        <v>0.38983050847457629</v>
      </c>
      <c r="BI239">
        <f t="shared" si="687"/>
        <v>0.30242587601078169</v>
      </c>
      <c r="BJ239">
        <f t="shared" si="688"/>
        <v>0.45023696682464454</v>
      </c>
    </row>
    <row r="240" spans="1:62" x14ac:dyDescent="0.35">
      <c r="A240" s="14">
        <f t="shared" si="49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5"/>
        <v>41</v>
      </c>
      <c r="N240" s="7">
        <f t="shared" si="353"/>
        <v>893684</v>
      </c>
      <c r="O240" s="4">
        <f t="shared" si="354"/>
        <v>0.15666718567903332</v>
      </c>
      <c r="R240">
        <f t="shared" ref="R240" si="723">C240-C239</f>
        <v>4773</v>
      </c>
      <c r="S240">
        <f t="shared" ref="S240" si="724">N240-N239</f>
        <v>5130</v>
      </c>
      <c r="T240" s="8">
        <f t="shared" ref="T240" si="725">R240/V240</f>
        <v>0.48197515904271432</v>
      </c>
      <c r="U240" s="8">
        <f t="shared" ref="U240" si="726">SUM(R234:R240)/SUM(V234:V240)</f>
        <v>0.46117769671704012</v>
      </c>
      <c r="V240">
        <f t="shared" ref="V240" si="727">B240-B239</f>
        <v>9903</v>
      </c>
      <c r="W240">
        <f t="shared" ref="W240" si="728">C240-D240-E240</f>
        <v>59910</v>
      </c>
      <c r="X240" s="3">
        <f t="shared" ref="X240" si="729">F240/W240</f>
        <v>1.986312802537139E-2</v>
      </c>
      <c r="Y240">
        <f t="shared" ref="Y240" si="730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20"/>
        <v>648</v>
      </c>
      <c r="AJ240">
        <f t="shared" si="721"/>
        <v>219</v>
      </c>
      <c r="AK240">
        <f t="shared" si="722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5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70"/>
        <v>0.38383838383838381</v>
      </c>
      <c r="BD240">
        <f t="shared" si="711"/>
        <v>0.33995037220843671</v>
      </c>
      <c r="BE240">
        <f t="shared" si="683"/>
        <v>0.27419354838709675</v>
      </c>
      <c r="BF240">
        <f t="shared" si="684"/>
        <v>0.27971783069841905</v>
      </c>
      <c r="BG240">
        <f t="shared" si="685"/>
        <v>0.26720332712474165</v>
      </c>
      <c r="BH240">
        <f t="shared" ref="BH240:BH245" si="731">SUM(AX234:AX240)/SUM(AW234:AW240)</f>
        <v>0.388671875</v>
      </c>
      <c r="BI240">
        <f t="shared" ref="BI240:BI245" si="732">SUM(AZ234:AZ240)/SUM(AY234:AY240)</f>
        <v>0.30912311780336582</v>
      </c>
      <c r="BJ240">
        <f t="shared" si="688"/>
        <v>0.41025641025641024</v>
      </c>
    </row>
    <row r="241" spans="1:97" x14ac:dyDescent="0.35">
      <c r="A241" s="14">
        <f t="shared" si="49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5"/>
        <v>40</v>
      </c>
      <c r="N241" s="7">
        <f t="shared" si="353"/>
        <v>897915</v>
      </c>
      <c r="O241" s="4">
        <f t="shared" si="354"/>
        <v>0.15945473590993894</v>
      </c>
      <c r="R241">
        <f t="shared" ref="R241" si="733">C241-C240</f>
        <v>4317</v>
      </c>
      <c r="S241">
        <f t="shared" ref="S241" si="734">N241-N240</f>
        <v>4231</v>
      </c>
      <c r="T241" s="8">
        <f t="shared" ref="T241" si="735">R241/V241</f>
        <v>0.50503041647168934</v>
      </c>
      <c r="U241" s="8">
        <f t="shared" ref="U241" si="736">SUM(R235:R241)/SUM(V235:V241)</f>
        <v>0.46934225195094759</v>
      </c>
      <c r="V241">
        <f t="shared" ref="V241" si="737">B241-B240</f>
        <v>8548</v>
      </c>
      <c r="W241">
        <f t="shared" ref="W241" si="738">C241-D241-E241</f>
        <v>63055</v>
      </c>
      <c r="X241" s="3">
        <f t="shared" ref="X241" si="739">F241/W241</f>
        <v>1.9157878042978353E-2</v>
      </c>
      <c r="Y241">
        <f t="shared" ref="Y241" si="740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20"/>
        <v>675</v>
      </c>
      <c r="AJ241">
        <f t="shared" si="721"/>
        <v>244</v>
      </c>
      <c r="AK241">
        <f t="shared" si="722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5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70"/>
        <v>0.2818181818181818</v>
      </c>
      <c r="BD241">
        <f t="shared" si="711"/>
        <v>0.34226190476190477</v>
      </c>
      <c r="BE241">
        <f t="shared" si="683"/>
        <v>0.55555555555555558</v>
      </c>
      <c r="BF241">
        <f t="shared" si="684"/>
        <v>0.28468850655982403</v>
      </c>
      <c r="BG241">
        <f t="shared" si="685"/>
        <v>0.26990979087885553</v>
      </c>
      <c r="BH241">
        <f t="shared" si="731"/>
        <v>0.36977491961414793</v>
      </c>
      <c r="BI241">
        <f t="shared" si="732"/>
        <v>0.31341557440246726</v>
      </c>
      <c r="BJ241">
        <f t="shared" si="688"/>
        <v>0.42333333333333334</v>
      </c>
    </row>
    <row r="242" spans="1:97" x14ac:dyDescent="0.35">
      <c r="A242" s="14">
        <f t="shared" si="49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5"/>
        <v>47</v>
      </c>
      <c r="N242" s="7">
        <f t="shared" si="353"/>
        <v>903821</v>
      </c>
      <c r="O242" s="4">
        <f t="shared" si="354"/>
        <v>0.16254403537284362</v>
      </c>
      <c r="R242">
        <f t="shared" ref="R242" si="741">C242-C241</f>
        <v>5087</v>
      </c>
      <c r="S242">
        <f t="shared" ref="S242" si="742">N242-N241</f>
        <v>5906</v>
      </c>
      <c r="T242" s="8">
        <f t="shared" ref="T242" si="743">R242/V242</f>
        <v>0.46274902210497587</v>
      </c>
      <c r="U242" s="8">
        <f t="shared" ref="U242" si="744">SUM(R236:R242)/SUM(V236:V242)</f>
        <v>0.47394894894894896</v>
      </c>
      <c r="V242">
        <f t="shared" ref="V242" si="745">B242-B241</f>
        <v>10993</v>
      </c>
      <c r="W242">
        <f t="shared" ref="W242" si="746">C242-D242-E242</f>
        <v>66986</v>
      </c>
      <c r="X242" s="3">
        <f t="shared" ref="X242" si="747">F242/W242</f>
        <v>1.831726032305258E-2</v>
      </c>
      <c r="Y242">
        <f t="shared" ref="Y242" si="748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20"/>
        <v>726</v>
      </c>
      <c r="AJ242">
        <f t="shared" si="721"/>
        <v>262</v>
      </c>
      <c r="AK242">
        <f t="shared" si="722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5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70"/>
        <v>0.38202247191011235</v>
      </c>
      <c r="BD242">
        <f t="shared" si="711"/>
        <v>0.30769230769230771</v>
      </c>
      <c r="BE242">
        <f t="shared" si="683"/>
        <v>0.375</v>
      </c>
      <c r="BF242">
        <f t="shared" si="684"/>
        <v>0.28683559145388221</v>
      </c>
      <c r="BG242">
        <f t="shared" si="685"/>
        <v>0.2754497538877031</v>
      </c>
      <c r="BH242">
        <f t="shared" si="731"/>
        <v>0.33760000000000001</v>
      </c>
      <c r="BI242">
        <f t="shared" si="732"/>
        <v>0.31006240249609984</v>
      </c>
      <c r="BJ242">
        <f t="shared" si="688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9">B242</f>
        <v>1079246</v>
      </c>
      <c r="BU242" s="21">
        <f t="shared" ref="BU242:BU263" si="750">C242</f>
        <v>175425</v>
      </c>
      <c r="BV242" s="21">
        <f t="shared" ref="BV242:BV263" si="751">BV243-AW243</f>
        <v>18418</v>
      </c>
      <c r="CC242" s="21">
        <f t="shared" ref="CC242:CC263" si="752">Z242</f>
        <v>1341</v>
      </c>
      <c r="CD242" s="21">
        <f t="shared" ref="CD242:CD263" si="753">CD243-BA242</f>
        <v>13814</v>
      </c>
      <c r="CK242" s="21">
        <f t="shared" ref="CK242:CK263" si="754">AA242</f>
        <v>699</v>
      </c>
      <c r="CL242" s="21">
        <f t="shared" ref="CL242:CL263" si="755">CL243-AY242</f>
        <v>106361</v>
      </c>
      <c r="CS242" s="21">
        <f t="shared" ref="CS242:CS263" si="756">AB242</f>
        <v>8593</v>
      </c>
    </row>
    <row r="243" spans="1:97" x14ac:dyDescent="0.35">
      <c r="A243" s="14">
        <f t="shared" si="49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5"/>
        <v>48</v>
      </c>
      <c r="N243" s="7">
        <f t="shared" si="353"/>
        <v>909514</v>
      </c>
      <c r="O243" s="4">
        <f t="shared" si="354"/>
        <v>0.1654035503067175</v>
      </c>
      <c r="R243">
        <f t="shared" ref="R243" si="757">C243-C242</f>
        <v>4826</v>
      </c>
      <c r="S243">
        <f t="shared" ref="S243" si="758">N243-N242</f>
        <v>5693</v>
      </c>
      <c r="T243" s="8">
        <f t="shared" ref="T243" si="759">R243/V243</f>
        <v>0.45878885825648824</v>
      </c>
      <c r="U243" s="8">
        <f t="shared" ref="U243" si="760">SUM(R237:R243)/SUM(V237:V243)</f>
        <v>0.46965339124820238</v>
      </c>
      <c r="V243">
        <f t="shared" ref="V243" si="761">B243-B242</f>
        <v>10519</v>
      </c>
      <c r="W243">
        <f t="shared" ref="W243" si="762">C243-D243-E243</f>
        <v>70686</v>
      </c>
      <c r="X243" s="3">
        <f t="shared" ref="X243" si="763">F243/W243</f>
        <v>1.7839459015929603E-2</v>
      </c>
      <c r="Y243">
        <f t="shared" ref="Y243" si="764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5">Z243-AC243-AF243</f>
        <v>801</v>
      </c>
      <c r="AJ243">
        <f t="shared" ref="AJ243" si="766">AA243-AD243-AG243</f>
        <v>301</v>
      </c>
      <c r="AK243">
        <f t="shared" ref="AK243" si="767">AB243-AE243-AH243</f>
        <v>3678</v>
      </c>
      <c r="AT243">
        <v>11959</v>
      </c>
      <c r="AU243">
        <v>3412</v>
      </c>
      <c r="AV243">
        <f t="shared" si="625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70"/>
        <v>0.4</v>
      </c>
      <c r="BD243">
        <f t="shared" si="711"/>
        <v>0.31486880466472306</v>
      </c>
      <c r="BE243">
        <f t="shared" si="683"/>
        <v>0.28205128205128205</v>
      </c>
      <c r="BF243">
        <f t="shared" si="684"/>
        <v>0.28682274847506278</v>
      </c>
      <c r="BG243">
        <f t="shared" si="685"/>
        <v>0.27658569955774809</v>
      </c>
      <c r="BH243">
        <f t="shared" si="731"/>
        <v>0.35518292682926828</v>
      </c>
      <c r="BI243">
        <f t="shared" si="732"/>
        <v>0.3131539611360239</v>
      </c>
      <c r="BJ243">
        <f t="shared" si="688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9"/>
        <v>1089765</v>
      </c>
      <c r="BU243" s="21">
        <f t="shared" si="750"/>
        <v>180251</v>
      </c>
      <c r="BV243" s="21">
        <f t="shared" si="751"/>
        <v>18508</v>
      </c>
      <c r="CC243" s="21">
        <f t="shared" si="752"/>
        <v>1423</v>
      </c>
      <c r="CD243" s="21">
        <f t="shared" si="753"/>
        <v>13854</v>
      </c>
      <c r="CK243" s="21">
        <f t="shared" si="754"/>
        <v>738</v>
      </c>
      <c r="CL243" s="21">
        <f t="shared" si="755"/>
        <v>106816</v>
      </c>
      <c r="CS243" s="21">
        <f t="shared" si="756"/>
        <v>8866</v>
      </c>
    </row>
    <row r="244" spans="1:97" x14ac:dyDescent="0.35">
      <c r="A244" s="14">
        <f t="shared" si="49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5"/>
        <v>51</v>
      </c>
      <c r="N244" s="7">
        <f t="shared" si="353"/>
        <v>915393</v>
      </c>
      <c r="O244" s="4">
        <f t="shared" si="354"/>
        <v>0.16788279365898934</v>
      </c>
      <c r="R244">
        <f t="shared" ref="R244" si="768">C244-C243</f>
        <v>4433</v>
      </c>
      <c r="S244">
        <f t="shared" ref="S244" si="769">N244-N243</f>
        <v>5879</v>
      </c>
      <c r="T244" s="8">
        <f t="shared" ref="T244" si="770">R244/V244</f>
        <v>0.42988750969743988</v>
      </c>
      <c r="U244" s="8">
        <f t="shared" ref="U244" si="771">SUM(R238:R244)/SUM(V238:V244)</f>
        <v>0.46402975079435194</v>
      </c>
      <c r="V244">
        <f t="shared" ref="V244" si="772">B244-B243</f>
        <v>10312</v>
      </c>
      <c r="W244">
        <f t="shared" ref="W244" si="773">C244-D244-E244</f>
        <v>74819</v>
      </c>
      <c r="X244" s="3">
        <f t="shared" ref="X244" si="774">F244/W244</f>
        <v>1.709458827303225E-2</v>
      </c>
      <c r="Y244">
        <f t="shared" ref="Y244" si="775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6">Z244-AC244-AF244</f>
        <v>863</v>
      </c>
      <c r="AJ244">
        <f t="shared" ref="AJ244" si="777">AA244-AD244-AG244</f>
        <v>330</v>
      </c>
      <c r="AK244">
        <f t="shared" ref="AK244" si="778">AB244-AE244-AH244</f>
        <v>3859</v>
      </c>
      <c r="AT244">
        <v>10735</v>
      </c>
      <c r="AU244">
        <v>2719</v>
      </c>
      <c r="AV244">
        <f t="shared" si="625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70"/>
        <v>0.23364485981308411</v>
      </c>
      <c r="BD244">
        <f t="shared" si="711"/>
        <v>0.23178807947019867</v>
      </c>
      <c r="BE244">
        <f t="shared" si="683"/>
        <v>0.40740740740740738</v>
      </c>
      <c r="BF244">
        <f t="shared" ref="BF244" si="779">SUM(AU238:AU244)/SUM(AT238:AT244)</f>
        <v>0.28207289716955519</v>
      </c>
      <c r="BG244">
        <f t="shared" ref="BG244" si="780">SUM(AU231:AU244)/SUM(AT231:AT244)</f>
        <v>0.27440142505370146</v>
      </c>
      <c r="BH244">
        <f t="shared" si="731"/>
        <v>0.34293948126801155</v>
      </c>
      <c r="BI244">
        <f t="shared" si="732"/>
        <v>0.30140946873870617</v>
      </c>
      <c r="BJ244">
        <f t="shared" si="688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9"/>
        <v>1100077</v>
      </c>
      <c r="BU244" s="21">
        <f t="shared" si="750"/>
        <v>184684</v>
      </c>
      <c r="BV244" s="21">
        <f t="shared" si="751"/>
        <v>18615</v>
      </c>
      <c r="CC244" s="21">
        <f t="shared" si="752"/>
        <v>1485</v>
      </c>
      <c r="CD244" s="21">
        <f t="shared" si="753"/>
        <v>13893</v>
      </c>
      <c r="CK244" s="21">
        <f t="shared" si="754"/>
        <v>767</v>
      </c>
      <c r="CL244" s="21">
        <f t="shared" si="755"/>
        <v>107159</v>
      </c>
      <c r="CS244" s="21">
        <f t="shared" si="756"/>
        <v>9060</v>
      </c>
    </row>
    <row r="245" spans="1:97" x14ac:dyDescent="0.35">
      <c r="A245" s="14">
        <f t="shared" si="49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5"/>
        <v>36</v>
      </c>
      <c r="N245" s="7">
        <f t="shared" si="353"/>
        <v>918461</v>
      </c>
      <c r="O245" s="4">
        <f t="shared" si="354"/>
        <v>0.16916094809229082</v>
      </c>
      <c r="R245">
        <f t="shared" ref="R245" si="781">C245-C244</f>
        <v>2317</v>
      </c>
      <c r="S245">
        <f t="shared" ref="S245" si="782">N245-N244</f>
        <v>3068</v>
      </c>
      <c r="T245" s="8">
        <f t="shared" ref="T245" si="783">R245/V245</f>
        <v>0.43026926648096564</v>
      </c>
      <c r="U245" s="8">
        <f t="shared" ref="U245" si="784">SUM(R239:R245)/SUM(V239:V245)</f>
        <v>0.46763648757513787</v>
      </c>
      <c r="V245">
        <f t="shared" ref="V245" si="785">B245-B244</f>
        <v>5385</v>
      </c>
      <c r="W245">
        <f t="shared" ref="W245" si="786">C245-D245-E245</f>
        <v>76837</v>
      </c>
      <c r="X245" s="3">
        <f t="shared" ref="X245" si="787">F245/W245</f>
        <v>1.8116272108489401E-2</v>
      </c>
      <c r="Y245">
        <f t="shared" ref="Y245" si="788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9">Z245-AC245-AF245</f>
        <v>887</v>
      </c>
      <c r="AJ245">
        <f t="shared" ref="AJ245" si="790">AA245-AD245-AG245</f>
        <v>337</v>
      </c>
      <c r="AK245">
        <f t="shared" ref="AK245" si="791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5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70"/>
        <v>0.29896907216494845</v>
      </c>
      <c r="BD245">
        <f t="shared" si="711"/>
        <v>0.29032258064516131</v>
      </c>
      <c r="BE245">
        <f t="shared" si="683"/>
        <v>0.2857142857142857</v>
      </c>
      <c r="BF245">
        <f t="shared" ref="BF245" si="792">SUM(AU239:AU245)/SUM(AT239:AT245)</f>
        <v>0.28173049083400636</v>
      </c>
      <c r="BG245">
        <f t="shared" ref="BG245" si="793">SUM(AU232:AU245)/SUM(AT232:AT245)</f>
        <v>0.2767718304018798</v>
      </c>
      <c r="BH245">
        <f t="shared" si="731"/>
        <v>0.33923303834808261</v>
      </c>
      <c r="BI245">
        <f t="shared" si="732"/>
        <v>0.30495928941524797</v>
      </c>
      <c r="BJ245">
        <f t="shared" si="688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9"/>
        <v>1105462</v>
      </c>
      <c r="BU245" s="21">
        <f t="shared" si="750"/>
        <v>187001</v>
      </c>
      <c r="BV245" s="21">
        <f t="shared" si="751"/>
        <v>18712</v>
      </c>
      <c r="CC245" s="21">
        <f t="shared" si="752"/>
        <v>1511</v>
      </c>
      <c r="CD245" s="21">
        <f t="shared" si="753"/>
        <v>13947</v>
      </c>
      <c r="CK245" s="21">
        <f t="shared" si="754"/>
        <v>774</v>
      </c>
      <c r="CL245" s="21">
        <f t="shared" si="755"/>
        <v>107612</v>
      </c>
      <c r="CS245" s="21">
        <f t="shared" si="756"/>
        <v>9143</v>
      </c>
    </row>
    <row r="246" spans="1:97" x14ac:dyDescent="0.35">
      <c r="A246" s="14">
        <f t="shared" si="49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5"/>
        <v>33</v>
      </c>
      <c r="N246" s="7">
        <f t="shared" si="353"/>
        <v>923478</v>
      </c>
      <c r="O246" s="4">
        <f t="shared" si="354"/>
        <v>0.17106829267416956</v>
      </c>
      <c r="R246">
        <f t="shared" ref="R246" si="794">C246-C245</f>
        <v>3579</v>
      </c>
      <c r="S246">
        <f t="shared" ref="S246" si="795">N246-N245</f>
        <v>5017</v>
      </c>
      <c r="T246" s="8">
        <f t="shared" ref="T246" si="796">R246/V246</f>
        <v>0.41635644485807355</v>
      </c>
      <c r="U246" s="8">
        <f t="shared" ref="U246" si="797">SUM(R240:R246)/SUM(V240:V246)</f>
        <v>0.45648655378486058</v>
      </c>
      <c r="V246">
        <f t="shared" ref="V246" si="798">B246-B245</f>
        <v>8596</v>
      </c>
      <c r="W246">
        <f t="shared" ref="W246" si="799">C246-D246-E246</f>
        <v>78628</v>
      </c>
      <c r="X246" s="3">
        <f t="shared" ref="X246" si="800">F246/W246</f>
        <v>1.9204354682810194E-2</v>
      </c>
      <c r="Y246">
        <f t="shared" ref="Y246" si="801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2">Z246-AC246-AF246</f>
        <v>915</v>
      </c>
      <c r="AJ246">
        <f t="shared" ref="AJ246" si="803">AA246-AD246-AG246</f>
        <v>351</v>
      </c>
      <c r="AK246">
        <f t="shared" ref="AK246" si="804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5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70"/>
        <v>0.28169014084507044</v>
      </c>
      <c r="BD246">
        <f t="shared" si="711"/>
        <v>0.2636986301369863</v>
      </c>
      <c r="BE246">
        <f t="shared" si="683"/>
        <v>0.26315789473684209</v>
      </c>
      <c r="BF246">
        <f t="shared" ref="BF246" si="805">SUM(AU240:AU246)/SUM(AT240:AT246)</f>
        <v>0.27538643361428172</v>
      </c>
      <c r="BG246">
        <f t="shared" ref="BG246" si="806">SUM(AU233:AU246)/SUM(AT233:AT246)</f>
        <v>0.27512626367338139</v>
      </c>
      <c r="BH246">
        <f t="shared" ref="BH246" si="807">SUM(AX240:AX246)/SUM(AW240:AW246)</f>
        <v>0.32126696832579188</v>
      </c>
      <c r="BI246">
        <f t="shared" ref="BI246" si="808">SUM(AZ240:AZ246)/SUM(AY240:AY246)</f>
        <v>0.2978395061728395</v>
      </c>
      <c r="BJ246">
        <f t="shared" si="688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9"/>
        <v>1114058</v>
      </c>
      <c r="BU246" s="21">
        <f t="shared" si="750"/>
        <v>190580</v>
      </c>
      <c r="BV246" s="21">
        <f t="shared" si="751"/>
        <v>18783</v>
      </c>
      <c r="CC246" s="21">
        <f t="shared" si="752"/>
        <v>1549</v>
      </c>
      <c r="CD246" s="21">
        <f t="shared" si="753"/>
        <v>13982</v>
      </c>
      <c r="CK246" s="21">
        <f t="shared" si="754"/>
        <v>793</v>
      </c>
      <c r="CL246" s="21">
        <f t="shared" si="755"/>
        <v>107922</v>
      </c>
      <c r="CS246" s="21">
        <f t="shared" si="756"/>
        <v>9309</v>
      </c>
    </row>
    <row r="247" spans="1:97" x14ac:dyDescent="0.35">
      <c r="A247" s="14">
        <f t="shared" ref="A247:A269" si="809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5"/>
        <v>62</v>
      </c>
      <c r="N247" s="7">
        <f t="shared" si="353"/>
        <v>928977</v>
      </c>
      <c r="O247" s="4">
        <f t="shared" si="354"/>
        <v>0.1730967625358163</v>
      </c>
      <c r="R247">
        <f t="shared" ref="R247" si="810">C247-C246</f>
        <v>3884</v>
      </c>
      <c r="S247">
        <f t="shared" ref="S247" si="811">N247-N246</f>
        <v>5499</v>
      </c>
      <c r="T247" s="8">
        <f t="shared" ref="T247" si="812">R247/V247</f>
        <v>0.41394010444420759</v>
      </c>
      <c r="U247" s="8">
        <f t="shared" ref="U247" si="813">SUM(R241:R247)/SUM(V241:V247)</f>
        <v>0.44626270867327728</v>
      </c>
      <c r="V247">
        <f t="shared" ref="V247" si="814">B247-B246</f>
        <v>9383</v>
      </c>
      <c r="W247">
        <f t="shared" ref="W247" si="815">C247-D247-E247</f>
        <v>81115</v>
      </c>
      <c r="X247" s="3">
        <f t="shared" ref="X247" si="816">F247/W247</f>
        <v>1.8825124822782469E-2</v>
      </c>
      <c r="Y247">
        <f t="shared" ref="Y247" si="817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8">Z247-AC247-AF247</f>
        <v>952</v>
      </c>
      <c r="AJ247">
        <f t="shared" ref="AJ247" si="819">AA247-AD247-AG247</f>
        <v>365</v>
      </c>
      <c r="AK247">
        <f t="shared" ref="AK247" si="820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5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70"/>
        <v>0.30645161290322581</v>
      </c>
      <c r="BD247">
        <f t="shared" si="711"/>
        <v>0.23780487804878048</v>
      </c>
      <c r="BE247">
        <f t="shared" si="683"/>
        <v>0.15625</v>
      </c>
      <c r="BF247">
        <f t="shared" ref="BF247" si="821">SUM(AU241:AU247)/SUM(AT241:AT247)</f>
        <v>0.27177985045864489</v>
      </c>
      <c r="BG247">
        <f t="shared" ref="BG247" si="822">SUM(AU234:AU247)/SUM(AT234:AT247)</f>
        <v>0.27559301123937546</v>
      </c>
      <c r="BH247">
        <f t="shared" ref="BH247" si="823">SUM(AX241:AX247)/SUM(AW241:AW247)</f>
        <v>0.30990415335463256</v>
      </c>
      <c r="BI247">
        <f t="shared" ref="BI247" si="824">SUM(AZ241:AZ247)/SUM(AY241:AY247)</f>
        <v>0.28327373857767185</v>
      </c>
      <c r="BJ247">
        <f t="shared" si="688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9"/>
        <v>1123441</v>
      </c>
      <c r="BU247" s="21">
        <f t="shared" si="750"/>
        <v>194464</v>
      </c>
      <c r="BV247" s="21">
        <f t="shared" si="751"/>
        <v>18845</v>
      </c>
      <c r="CC247" s="21">
        <f t="shared" si="752"/>
        <v>1594</v>
      </c>
      <c r="CD247" s="21">
        <f t="shared" si="753"/>
        <v>14020</v>
      </c>
      <c r="CK247" s="21">
        <f t="shared" si="754"/>
        <v>809</v>
      </c>
      <c r="CL247" s="21">
        <f t="shared" si="755"/>
        <v>108214</v>
      </c>
      <c r="CS247" s="21">
        <f t="shared" si="756"/>
        <v>9523</v>
      </c>
    </row>
    <row r="248" spans="1:97" x14ac:dyDescent="0.35">
      <c r="A248" s="14">
        <f t="shared" si="809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5"/>
        <v>72</v>
      </c>
      <c r="N248" s="7">
        <f t="shared" si="353"/>
        <v>935209</v>
      </c>
      <c r="O248" s="4">
        <f t="shared" ref="O248:O254" si="825">C248/B248</f>
        <v>0.1751916038276668</v>
      </c>
      <c r="R248">
        <f t="shared" ref="R248" si="826">C248-C247</f>
        <v>4177</v>
      </c>
      <c r="S248">
        <f t="shared" ref="S248" si="827">N248-N247</f>
        <v>6232</v>
      </c>
      <c r="T248" s="8">
        <f t="shared" ref="T248" si="828">R248/V248</f>
        <v>0.40128734748775097</v>
      </c>
      <c r="U248" s="8">
        <f t="shared" ref="U248" si="829">SUM(R242:R248)/SUM(V242:V248)</f>
        <v>0.43146790249554096</v>
      </c>
      <c r="V248">
        <f t="shared" ref="V248" si="830">B248-B247</f>
        <v>10409</v>
      </c>
      <c r="W248">
        <f t="shared" ref="W248" si="831">C248-D248-E248</f>
        <v>83762</v>
      </c>
      <c r="X248" s="3">
        <f t="shared" ref="X248" si="832">F248/W248</f>
        <v>1.8098899262195267E-2</v>
      </c>
      <c r="Y248">
        <f t="shared" ref="Y248" si="833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4">Z248-AC248-AF248</f>
        <v>966</v>
      </c>
      <c r="AJ248">
        <f t="shared" ref="AJ248" si="835">AA248-AD248-AG248</f>
        <v>384</v>
      </c>
      <c r="AK248">
        <f t="shared" ref="AK248" si="836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5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70"/>
        <v>0.27397260273972601</v>
      </c>
      <c r="BD248">
        <f t="shared" si="711"/>
        <v>0.25</v>
      </c>
      <c r="BE248">
        <f t="shared" si="683"/>
        <v>0.25</v>
      </c>
      <c r="BF248">
        <f t="shared" ref="BF248" si="837">SUM(AU242:AU248)/SUM(AT242:AT248)</f>
        <v>0.26292233038970431</v>
      </c>
      <c r="BG248">
        <f t="shared" ref="BG248" si="838">SUM(AU235:AU248)/SUM(AT235:AT248)</f>
        <v>0.27357830203918371</v>
      </c>
      <c r="BH248">
        <f t="shared" ref="BH248" si="839">SUM(AX242:AX248)/SUM(AW242:AW248)</f>
        <v>0.31069609507640067</v>
      </c>
      <c r="BI248">
        <f t="shared" ref="BI248" si="840">SUM(AZ242:AZ248)/SUM(AY242:AY248)</f>
        <v>0.27050136027982902</v>
      </c>
      <c r="BJ248">
        <f t="shared" si="688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9"/>
        <v>1133850</v>
      </c>
      <c r="BU248" s="21">
        <f t="shared" si="750"/>
        <v>198641</v>
      </c>
      <c r="BV248" s="21">
        <f t="shared" si="751"/>
        <v>18918</v>
      </c>
      <c r="CC248" s="21">
        <f t="shared" si="752"/>
        <v>1620</v>
      </c>
      <c r="CD248" s="21">
        <f t="shared" si="753"/>
        <v>14052</v>
      </c>
      <c r="CK248" s="21">
        <f t="shared" si="754"/>
        <v>829</v>
      </c>
      <c r="CL248" s="21">
        <f t="shared" si="755"/>
        <v>108542</v>
      </c>
      <c r="CS248" s="21">
        <f t="shared" si="756"/>
        <v>9624</v>
      </c>
    </row>
    <row r="249" spans="1:97" x14ac:dyDescent="0.35">
      <c r="A249" s="14">
        <f t="shared" si="809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5"/>
        <v>83</v>
      </c>
      <c r="N249" s="7">
        <f t="shared" si="353"/>
        <v>941637</v>
      </c>
      <c r="O249" s="4">
        <f t="shared" si="825"/>
        <v>0.17736533119004769</v>
      </c>
      <c r="R249">
        <f t="shared" ref="R249" si="841">C249-C248</f>
        <v>4382</v>
      </c>
      <c r="S249">
        <f t="shared" ref="S249" si="842">N249-N248</f>
        <v>6428</v>
      </c>
      <c r="T249" s="8">
        <f t="shared" ref="T249" si="843">R249/V249</f>
        <v>0.40536540240518038</v>
      </c>
      <c r="U249" s="8">
        <f t="shared" ref="U249" si="844">SUM(R243:R249)/SUM(V243:V249)</f>
        <v>0.42189745314458676</v>
      </c>
      <c r="V249">
        <f t="shared" ref="V249" si="845">B249-B248</f>
        <v>10810</v>
      </c>
      <c r="W249">
        <f t="shared" ref="W249" si="846">C249-D249-E249</f>
        <v>86603</v>
      </c>
      <c r="X249" s="3">
        <f t="shared" ref="X249" si="847">F249/W249</f>
        <v>1.6708428114499498E-2</v>
      </c>
      <c r="Y249">
        <f t="shared" ref="Y249" si="848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9">Z249-AC249-AF249</f>
        <v>1026</v>
      </c>
      <c r="AJ249">
        <f t="shared" ref="AJ249" si="850">AA249-AD249-AG249</f>
        <v>414</v>
      </c>
      <c r="AK249">
        <f t="shared" ref="AK249" si="851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5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70"/>
        <v>0.40963855421686746</v>
      </c>
      <c r="BD249">
        <f t="shared" si="711"/>
        <v>0.21479713603818615</v>
      </c>
      <c r="BE249">
        <f t="shared" si="683"/>
        <v>0.36585365853658536</v>
      </c>
      <c r="BF249">
        <f t="shared" ref="BF249" si="852">SUM(AU243:AU249)/SUM(AT243:AT249)</f>
        <v>0.25462802311371285</v>
      </c>
      <c r="BG249">
        <f t="shared" ref="BG249" si="853">SUM(AU236:AU249)/SUM(AT236:AT249)</f>
        <v>0.27011723797664638</v>
      </c>
      <c r="BH249">
        <f t="shared" ref="BH249" si="854">SUM(AX243:AX249)/SUM(AW243:AW249)</f>
        <v>0.313893653516295</v>
      </c>
      <c r="BI249">
        <f t="shared" ref="BI249" si="855">SUM(AZ243:AZ249)/SUM(AY243:AY249)</f>
        <v>0.25463145447378793</v>
      </c>
      <c r="BJ249">
        <f t="shared" si="688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9"/>
        <v>1144660</v>
      </c>
      <c r="BU249" s="21">
        <f t="shared" si="750"/>
        <v>203023</v>
      </c>
      <c r="BV249" s="21">
        <f t="shared" si="751"/>
        <v>19001</v>
      </c>
      <c r="CC249" s="21">
        <f t="shared" si="752"/>
        <v>1688</v>
      </c>
      <c r="CD249" s="21">
        <f t="shared" si="753"/>
        <v>14096</v>
      </c>
      <c r="CK249" s="21">
        <f t="shared" si="754"/>
        <v>865</v>
      </c>
      <c r="CL249" s="21">
        <f t="shared" si="755"/>
        <v>108934</v>
      </c>
      <c r="CS249" s="21">
        <f t="shared" si="756"/>
        <v>9911</v>
      </c>
    </row>
    <row r="250" spans="1:97" x14ac:dyDescent="0.35">
      <c r="A250" s="14">
        <f t="shared" si="809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5"/>
        <v>47</v>
      </c>
      <c r="N250" s="7">
        <f t="shared" si="353"/>
        <v>947149</v>
      </c>
      <c r="O250" s="4">
        <f t="shared" si="825"/>
        <v>0.17910256310252151</v>
      </c>
      <c r="R250">
        <f t="shared" ref="R250" si="856">C250-C249</f>
        <v>3625</v>
      </c>
      <c r="S250">
        <f t="shared" ref="S250" si="857">N250-N249</f>
        <v>5512</v>
      </c>
      <c r="T250" s="8">
        <f t="shared" ref="T250" si="858">R250/V250</f>
        <v>0.39673853562438438</v>
      </c>
      <c r="U250" s="8">
        <f t="shared" ref="U250" si="859">SUM(R244:R250)/SUM(V244:V250)</f>
        <v>0.41224700149925037</v>
      </c>
      <c r="V250">
        <f t="shared" ref="V250" si="860">B250-B249</f>
        <v>9137</v>
      </c>
      <c r="W250">
        <f t="shared" ref="W250" si="861">C250-D250-E250</f>
        <v>88757</v>
      </c>
      <c r="X250" s="3">
        <f t="shared" ref="X250" si="862">F250/W250</f>
        <v>1.5953671259731628E-2</v>
      </c>
      <c r="Y250">
        <f t="shared" ref="Y250" si="863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4">Z250-AC250-AF250</f>
        <v>1040</v>
      </c>
      <c r="AJ250">
        <f t="shared" ref="AJ250" si="865">AA250-AD250-AG250</f>
        <v>425</v>
      </c>
      <c r="AK250">
        <f t="shared" ref="AK250" si="866">AB250-AE250-AH250</f>
        <v>4413</v>
      </c>
      <c r="AT250">
        <v>10558</v>
      </c>
      <c r="AU250">
        <v>2489</v>
      </c>
      <c r="AV250">
        <f t="shared" si="625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70"/>
        <v>0.22413793103448276</v>
      </c>
      <c r="BD250">
        <f t="shared" si="711"/>
        <v>0.2386634844868735</v>
      </c>
      <c r="BE250">
        <f t="shared" si="683"/>
        <v>0.21621621621621623</v>
      </c>
      <c r="BF250">
        <f t="shared" ref="BF250" si="867">SUM(AU244:AU250)/SUM(AT244:AT250)</f>
        <v>0.24590012330456226</v>
      </c>
      <c r="BG250">
        <f t="shared" ref="BG250" si="868">SUM(AU237:AU250)/SUM(AT237:AT250)</f>
        <v>0.26667324388318864</v>
      </c>
      <c r="BH250">
        <f t="shared" ref="BH250" si="869">SUM(AX244:AX250)/SUM(AW244:AW250)</f>
        <v>0.29038112522686027</v>
      </c>
      <c r="BI250">
        <f t="shared" ref="BI250" si="870">SUM(AZ244:AZ250)/SUM(AY244:AY250)</f>
        <v>0.24416379640260238</v>
      </c>
      <c r="BJ250">
        <f t="shared" si="688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9"/>
        <v>1153797</v>
      </c>
      <c r="BU250" s="21">
        <f t="shared" si="750"/>
        <v>206648</v>
      </c>
      <c r="BV250" s="21">
        <f t="shared" si="751"/>
        <v>19059</v>
      </c>
      <c r="CC250" s="21">
        <f t="shared" si="752"/>
        <v>1714</v>
      </c>
      <c r="CD250" s="21">
        <f t="shared" si="753"/>
        <v>14137</v>
      </c>
      <c r="CK250" s="21">
        <f t="shared" si="754"/>
        <v>876</v>
      </c>
      <c r="CL250" s="21">
        <f t="shared" si="755"/>
        <v>109353</v>
      </c>
      <c r="CS250" s="21">
        <f t="shared" si="756"/>
        <v>10044</v>
      </c>
    </row>
    <row r="251" spans="1:97" x14ac:dyDescent="0.35">
      <c r="A251" s="14">
        <f t="shared" si="809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5"/>
        <v>74</v>
      </c>
      <c r="N251" s="7">
        <f t="shared" si="353"/>
        <v>952427</v>
      </c>
      <c r="O251" s="4">
        <f t="shared" si="825"/>
        <v>0.18069527098053992</v>
      </c>
      <c r="R251">
        <f t="shared" ref="R251" si="871">C251-C250</f>
        <v>3407</v>
      </c>
      <c r="S251">
        <f t="shared" ref="S251" si="872">N251-N250</f>
        <v>5278</v>
      </c>
      <c r="T251" s="8">
        <f t="shared" ref="T251" si="873">R251/V251</f>
        <v>0.39228554979850316</v>
      </c>
      <c r="U251" s="8">
        <f t="shared" ref="U251" si="874">SUM(R245:R251)/SUM(V245:V251)</f>
        <v>0.40655396202227384</v>
      </c>
      <c r="V251">
        <f t="shared" ref="V251" si="875">B251-B250</f>
        <v>8685</v>
      </c>
      <c r="W251">
        <f t="shared" ref="W251" si="876">C251-D251-E251</f>
        <v>91556</v>
      </c>
      <c r="X251" s="3">
        <f t="shared" ref="X251" si="877">F251/W251</f>
        <v>1.4635851282275328E-2</v>
      </c>
      <c r="Y251">
        <f t="shared" ref="Y251" si="878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9">Z251-AC251-AF251</f>
        <v>1073</v>
      </c>
      <c r="AJ251">
        <f t="shared" ref="AJ251" si="880">AA251-AD251-AG251</f>
        <v>440</v>
      </c>
      <c r="AK251">
        <f t="shared" ref="AK251" si="881">AB251-AE251-AH251</f>
        <v>4512</v>
      </c>
      <c r="AT251">
        <v>8418</v>
      </c>
      <c r="AU251">
        <v>1905</v>
      </c>
      <c r="AV251">
        <f t="shared" si="625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70"/>
        <v>0.23880597014925373</v>
      </c>
      <c r="BD251">
        <f t="shared" si="711"/>
        <v>0.18378378378378379</v>
      </c>
      <c r="BE251">
        <f t="shared" si="683"/>
        <v>0.20689655172413793</v>
      </c>
      <c r="BF251">
        <f t="shared" ref="BF251" si="882">SUM(AU245:AU251)/SUM(AT245:AT251)</f>
        <v>0.24199606796349279</v>
      </c>
      <c r="BG251">
        <f t="shared" ref="BG251" si="883">SUM(AU238:AU251)/SUM(AT238:AT251)</f>
        <v>0.26315710060957209</v>
      </c>
      <c r="BH251">
        <f t="shared" ref="BH251" si="884">SUM(AX245:AX251)/SUM(AW245:AW251)</f>
        <v>0.29549902152641877</v>
      </c>
      <c r="BI251">
        <f t="shared" ref="BI251" si="885">SUM(AZ245:AZ251)/SUM(AY245:AY251)</f>
        <v>0.23754940711462449</v>
      </c>
      <c r="BJ251">
        <f t="shared" si="688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9"/>
        <v>1162482</v>
      </c>
      <c r="BU251" s="21">
        <f t="shared" si="750"/>
        <v>210055</v>
      </c>
      <c r="BV251" s="21">
        <f t="shared" si="751"/>
        <v>19126</v>
      </c>
      <c r="CC251" s="21">
        <f t="shared" si="752"/>
        <v>1749</v>
      </c>
      <c r="CD251" s="21">
        <f t="shared" si="753"/>
        <v>14174</v>
      </c>
      <c r="CK251" s="21">
        <f t="shared" si="754"/>
        <v>891</v>
      </c>
      <c r="CL251" s="21">
        <f t="shared" si="755"/>
        <v>109772</v>
      </c>
      <c r="CS251" s="21">
        <f t="shared" si="756"/>
        <v>10175</v>
      </c>
    </row>
    <row r="252" spans="1:97" x14ac:dyDescent="0.35">
      <c r="A252" s="14">
        <f t="shared" si="809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5"/>
        <v>41</v>
      </c>
      <c r="N252" s="7">
        <f t="shared" si="353"/>
        <v>955788</v>
      </c>
      <c r="O252" s="4">
        <f t="shared" si="825"/>
        <v>0.18134210873434484</v>
      </c>
      <c r="R252">
        <f t="shared" ref="R252" si="886">C252-C251</f>
        <v>1663</v>
      </c>
      <c r="S252">
        <f t="shared" ref="S252" si="887">N252-N251</f>
        <v>3361</v>
      </c>
      <c r="T252" s="8">
        <f t="shared" ref="T252" si="888">R252/V252</f>
        <v>0.33101114649681529</v>
      </c>
      <c r="U252" s="8">
        <f t="shared" ref="U252" si="889">SUM(R246:R252)/SUM(V246:V252)</f>
        <v>0.3983785700470634</v>
      </c>
      <c r="V252">
        <f t="shared" ref="V252" si="890">B252-B251</f>
        <v>5024</v>
      </c>
      <c r="W252">
        <f t="shared" ref="W252" si="891">C252-D252-E252</f>
        <v>92711</v>
      </c>
      <c r="X252" s="3">
        <f t="shared" ref="X252" si="892">F252/W252</f>
        <v>1.4378013396468596E-2</v>
      </c>
      <c r="Y252">
        <f t="shared" ref="Y252" si="893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4">Z252-AC252-AF252</f>
        <v>1079</v>
      </c>
      <c r="AJ252">
        <f t="shared" ref="AJ252" si="895">AA252-AD252-AG252</f>
        <v>440</v>
      </c>
      <c r="AK252">
        <f t="shared" ref="AK252" si="896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5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70"/>
        <v>0.5</v>
      </c>
      <c r="BD252">
        <f t="shared" si="711"/>
        <v>0.1746987951807229</v>
      </c>
      <c r="BE252">
        <f t="shared" si="683"/>
        <v>0.25</v>
      </c>
      <c r="BF252">
        <f t="shared" ref="BF252" si="897">SUM(AU246:AU252)/SUM(AT246:AT252)</f>
        <v>0.23629534540959446</v>
      </c>
      <c r="BG252">
        <f t="shared" ref="BG252" si="898">SUM(AU239:AU252)/SUM(AT239:AT252)</f>
        <v>0.25945836764500241</v>
      </c>
      <c r="BH252">
        <f t="shared" ref="BH252" si="899">SUM(AX246:AX252)/SUM(AW246:AW252)</f>
        <v>0.30769230769230771</v>
      </c>
      <c r="BI252">
        <f t="shared" ref="BI252" si="900">SUM(AZ246:AZ252)/SUM(AY246:AY252)</f>
        <v>0.22632020117351215</v>
      </c>
      <c r="BJ252">
        <f t="shared" si="688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9"/>
        <v>1167506</v>
      </c>
      <c r="BU252" s="21">
        <f t="shared" si="750"/>
        <v>211718</v>
      </c>
      <c r="BV252" s="21">
        <f t="shared" si="751"/>
        <v>19154</v>
      </c>
      <c r="CC252" s="21">
        <f t="shared" si="752"/>
        <v>1760</v>
      </c>
      <c r="CD252" s="21">
        <f t="shared" si="753"/>
        <v>14203</v>
      </c>
      <c r="CK252" s="21">
        <f t="shared" si="754"/>
        <v>894</v>
      </c>
      <c r="CL252" s="21">
        <f t="shared" si="755"/>
        <v>110142</v>
      </c>
      <c r="CS252" s="21">
        <f t="shared" si="756"/>
        <v>10209</v>
      </c>
    </row>
    <row r="253" spans="1:97" x14ac:dyDescent="0.35">
      <c r="A253" s="14">
        <f t="shared" si="809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5"/>
        <v>35</v>
      </c>
      <c r="N253" s="7">
        <f t="shared" si="353"/>
        <v>961710</v>
      </c>
      <c r="O253" s="4">
        <f t="shared" si="825"/>
        <v>0.18310782745636336</v>
      </c>
      <c r="R253">
        <f t="shared" ref="R253" si="901">C253-C252</f>
        <v>3851</v>
      </c>
      <c r="S253">
        <f t="shared" ref="S253" si="902">N253-N252</f>
        <v>5922</v>
      </c>
      <c r="T253" s="8">
        <f t="shared" ref="T253" si="903">R253/V253</f>
        <v>0.39404481735393432</v>
      </c>
      <c r="U253" s="8">
        <f t="shared" ref="U253" si="904">SUM(R247:R253)/SUM(V247:V253)</f>
        <v>0.39526423182170484</v>
      </c>
      <c r="V253">
        <f t="shared" ref="V253" si="905">B253-B252</f>
        <v>9773</v>
      </c>
      <c r="W253">
        <f t="shared" ref="W253" si="906">C253-D253-E253</f>
        <v>93666</v>
      </c>
      <c r="X253" s="3">
        <f t="shared" ref="X253" si="907">F253/W253</f>
        <v>1.4423590203488993E-2</v>
      </c>
      <c r="Y253">
        <f t="shared" ref="Y253" si="908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9">Z253-AC253-AF253</f>
        <v>1114</v>
      </c>
      <c r="AJ253">
        <f t="shared" ref="AJ253" si="910">AA253-AD253-AG253</f>
        <v>457</v>
      </c>
      <c r="AK253">
        <f t="shared" ref="AK253" si="911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5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70"/>
        <v>0.27500000000000002</v>
      </c>
      <c r="BD253">
        <f t="shared" si="711"/>
        <v>0.19306930693069307</v>
      </c>
      <c r="BE253">
        <f t="shared" si="683"/>
        <v>0.20588235294117646</v>
      </c>
      <c r="BF253">
        <f t="shared" ref="BF253" si="912">SUM(AU247:AU253)/SUM(AT247:AT253)</f>
        <v>0.23351116191927854</v>
      </c>
      <c r="BG253">
        <f t="shared" ref="BG253" si="913">SUM(AU240:AU253)/SUM(AT240:AT253)</f>
        <v>0.25466658286719879</v>
      </c>
      <c r="BH253">
        <f t="shared" ref="BH253" si="914">SUM(AX247:AX253)/SUM(AW247:AW253)</f>
        <v>0.30598669623059865</v>
      </c>
      <c r="BI253">
        <f t="shared" ref="BI253" si="915">SUM(AZ247:AZ253)/SUM(AY247:AY253)</f>
        <v>0.2165732586068855</v>
      </c>
      <c r="BJ253">
        <f t="shared" si="688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9"/>
        <v>1177279</v>
      </c>
      <c r="BU253" s="21">
        <f t="shared" si="750"/>
        <v>215569</v>
      </c>
      <c r="BV253" s="21">
        <f t="shared" si="751"/>
        <v>19234</v>
      </c>
      <c r="CC253" s="21">
        <f t="shared" si="752"/>
        <v>1830</v>
      </c>
      <c r="CD253" s="21">
        <f t="shared" si="753"/>
        <v>14223</v>
      </c>
      <c r="CK253" s="21">
        <f t="shared" si="754"/>
        <v>913</v>
      </c>
      <c r="CL253" s="21">
        <f t="shared" si="755"/>
        <v>110308</v>
      </c>
      <c r="CS253" s="21">
        <f t="shared" si="756"/>
        <v>10413</v>
      </c>
    </row>
    <row r="254" spans="1:97" x14ac:dyDescent="0.35">
      <c r="A254" s="14">
        <f t="shared" si="809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5"/>
        <v>42</v>
      </c>
      <c r="N254" s="7">
        <f t="shared" si="353"/>
        <v>966905</v>
      </c>
      <c r="O254" s="4">
        <f t="shared" si="825"/>
        <v>0.18462990197731918</v>
      </c>
      <c r="R254">
        <f t="shared" ref="R254" si="916">C254-C253</f>
        <v>3374</v>
      </c>
      <c r="S254">
        <f t="shared" ref="S254" si="917">N254-N253</f>
        <v>5195</v>
      </c>
      <c r="T254" s="8">
        <f t="shared" ref="T254" si="918">R254/V254</f>
        <v>0.39374489438674293</v>
      </c>
      <c r="U254" s="8">
        <f t="shared" ref="U254" si="919">SUM(R248:R254)/SUM(V248:V254)</f>
        <v>0.39224766452481291</v>
      </c>
      <c r="V254">
        <f t="shared" ref="V254" si="920">B254-B253</f>
        <v>8569</v>
      </c>
      <c r="W254">
        <f t="shared" ref="W254" si="921">C254-D254-E254</f>
        <v>94624</v>
      </c>
      <c r="X254" s="3">
        <f t="shared" ref="X254" si="922">F254/W254</f>
        <v>1.3791427122083193E-2</v>
      </c>
      <c r="Y254">
        <f t="shared" ref="Y254" si="923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4">Z254-AC254-AF254</f>
        <v>1147</v>
      </c>
      <c r="AJ254">
        <f t="shared" ref="AJ254" si="925">AA254-AD254-AG254</f>
        <v>492</v>
      </c>
      <c r="AK254">
        <f t="shared" ref="AK254" si="926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5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70"/>
        <v>0.31343283582089554</v>
      </c>
      <c r="BD254">
        <f t="shared" si="711"/>
        <v>0.20816326530612245</v>
      </c>
      <c r="BE254">
        <f t="shared" si="683"/>
        <v>0.36363636363636365</v>
      </c>
      <c r="BF254">
        <f t="shared" ref="BF254" si="927">SUM(AU248:AU254)/SUM(AT248:AT254)</f>
        <v>0.22808233530521124</v>
      </c>
      <c r="BG254">
        <f t="shared" ref="BG254" si="928">SUM(AU241:AU254)/SUM(AT241:AT254)</f>
        <v>0.25041763852991239</v>
      </c>
      <c r="BH254">
        <f t="shared" ref="BH254" si="929">SUM(AX248:AX254)/SUM(AW248:AW254)</f>
        <v>0.30701754385964913</v>
      </c>
      <c r="BI254">
        <f t="shared" ref="BI254" si="930">SUM(AZ248:AZ254)/SUM(AY248:AY254)</f>
        <v>0.21283643892339543</v>
      </c>
      <c r="BJ254">
        <f t="shared" si="688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9"/>
        <v>1185848</v>
      </c>
      <c r="BU254" s="21">
        <f t="shared" si="750"/>
        <v>218943</v>
      </c>
      <c r="BV254" s="21">
        <f t="shared" si="751"/>
        <v>19301</v>
      </c>
      <c r="CC254" s="21">
        <f t="shared" si="752"/>
        <v>1881</v>
      </c>
      <c r="CD254" s="21">
        <f t="shared" si="753"/>
        <v>14257</v>
      </c>
      <c r="CK254" s="21">
        <f t="shared" si="754"/>
        <v>950</v>
      </c>
      <c r="CL254" s="21">
        <f t="shared" si="755"/>
        <v>110712</v>
      </c>
      <c r="CS254" s="21">
        <f t="shared" si="756"/>
        <v>10600</v>
      </c>
    </row>
    <row r="255" spans="1:97" x14ac:dyDescent="0.35">
      <c r="A255" s="14">
        <f t="shared" si="809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5"/>
        <v>49</v>
      </c>
      <c r="N255" s="7">
        <f t="shared" si="353"/>
        <v>972251</v>
      </c>
      <c r="O255" s="4">
        <f t="shared" ref="O255:O259" si="931">C255/B255</f>
        <v>0.18608003656671374</v>
      </c>
      <c r="R255">
        <f t="shared" ref="R255" si="932">C255-C254</f>
        <v>3335</v>
      </c>
      <c r="S255">
        <f t="shared" ref="S255" si="933">N255-N254</f>
        <v>5346</v>
      </c>
      <c r="T255" s="8">
        <f t="shared" ref="T255" si="934">R255/V255</f>
        <v>0.38417233037668469</v>
      </c>
      <c r="U255" s="8">
        <f t="shared" ref="U255" si="935">SUM(R249:R255)/SUM(V249:V255)</f>
        <v>0.38954168658020072</v>
      </c>
      <c r="V255">
        <f t="shared" ref="V255" si="936">B255-B254</f>
        <v>8681</v>
      </c>
      <c r="W255">
        <f t="shared" ref="W255" si="937">C255-D255-E255</f>
        <v>95445</v>
      </c>
      <c r="X255" s="3">
        <f t="shared" ref="X255" si="938">F255/W255</f>
        <v>1.3295615275813296E-2</v>
      </c>
      <c r="Y255">
        <f t="shared" ref="Y255" si="939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40">Z255-AC255-AF255</f>
        <v>1153</v>
      </c>
      <c r="AJ255">
        <f t="shared" ref="AJ255" si="941">AA255-AD255-AG255</f>
        <v>505</v>
      </c>
      <c r="AK255">
        <f t="shared" ref="AK255" si="942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5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70"/>
        <v>0.17307692307692307</v>
      </c>
      <c r="BD255">
        <f t="shared" si="711"/>
        <v>0.15753424657534246</v>
      </c>
      <c r="BE255">
        <f t="shared" si="683"/>
        <v>0.32</v>
      </c>
      <c r="BF255">
        <f t="shared" ref="BF255" si="943">SUM(AU249:AU255)/SUM(AT249:AT255)</f>
        <v>0.22562157465579469</v>
      </c>
      <c r="BG255">
        <f t="shared" ref="BG255" si="944">SUM(AU242:AU255)/SUM(AT242:AT255)</f>
        <v>0.24523398253648795</v>
      </c>
      <c r="BH255">
        <f t="shared" ref="BH255" si="945">SUM(AX249:AX255)/SUM(AW249:AW255)</f>
        <v>0.29655172413793102</v>
      </c>
      <c r="BI255">
        <f t="shared" ref="BI255" si="946">SUM(AZ249:AZ255)/SUM(AY249:AY255)</f>
        <v>0.19956803455723543</v>
      </c>
      <c r="BJ255">
        <f t="shared" si="688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9"/>
        <v>1194529</v>
      </c>
      <c r="BU255" s="21">
        <f t="shared" si="750"/>
        <v>222278</v>
      </c>
      <c r="BV255" s="21">
        <f t="shared" si="751"/>
        <v>19353</v>
      </c>
      <c r="CC255" s="21">
        <f t="shared" si="752"/>
        <v>1907</v>
      </c>
      <c r="CD255" s="21">
        <f t="shared" si="753"/>
        <v>14279</v>
      </c>
      <c r="CK255" s="21">
        <f t="shared" si="754"/>
        <v>964</v>
      </c>
      <c r="CL255" s="21">
        <f t="shared" si="755"/>
        <v>110957</v>
      </c>
      <c r="CS255" s="21">
        <f t="shared" si="756"/>
        <v>10724</v>
      </c>
    </row>
    <row r="256" spans="1:97" x14ac:dyDescent="0.35">
      <c r="A256" s="14">
        <f t="shared" si="809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7">-(J256-J255)+L256</f>
        <v>60</v>
      </c>
      <c r="N256" s="7">
        <f t="shared" si="353"/>
        <v>974231</v>
      </c>
      <c r="O256" s="4">
        <f t="shared" si="931"/>
        <v>0.18662864041396965</v>
      </c>
      <c r="R256">
        <f t="shared" ref="R256" si="948">C256-C255</f>
        <v>1260</v>
      </c>
      <c r="S256">
        <f t="shared" ref="S256" si="949">N256-N255</f>
        <v>1980</v>
      </c>
      <c r="T256" s="8">
        <f t="shared" ref="T256" si="950">R256/V256</f>
        <v>0.3888888888888889</v>
      </c>
      <c r="U256" s="8">
        <f t="shared" ref="U256" si="951">SUM(R250:R256)/SUM(V250:V256)</f>
        <v>0.38628104464403396</v>
      </c>
      <c r="V256">
        <f t="shared" ref="V256" si="952">B256-B255</f>
        <v>3240</v>
      </c>
      <c r="W256">
        <f t="shared" ref="W256" si="953">C256-D256-E256</f>
        <v>93840</v>
      </c>
      <c r="X256" s="3">
        <f t="shared" ref="X256" si="954">F256/W256</f>
        <v>1.3064791133844842E-2</v>
      </c>
      <c r="Y256">
        <f t="shared" ref="Y256" si="955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6">Z256-AC256-AF256</f>
        <v>1123</v>
      </c>
      <c r="AJ256">
        <f t="shared" ref="AJ256" si="957">AA256-AD256-AG256</f>
        <v>514</v>
      </c>
      <c r="AK256">
        <f t="shared" ref="AK256" si="958">AB256-AE256-AH256</f>
        <v>4360</v>
      </c>
      <c r="AT256">
        <v>5495</v>
      </c>
      <c r="AU256">
        <v>1185</v>
      </c>
      <c r="AV256">
        <f t="shared" si="625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70"/>
        <v>0.23809523809523808</v>
      </c>
      <c r="BD256">
        <f t="shared" si="711"/>
        <v>0.22222222222222221</v>
      </c>
      <c r="BE256">
        <f t="shared" si="683"/>
        <v>0.38461538461538464</v>
      </c>
      <c r="BF256">
        <f t="shared" ref="BF256" si="959">SUM(AU250:AU256)/SUM(AT250:AT256)</f>
        <v>0.22317022468863543</v>
      </c>
      <c r="BG256">
        <f t="shared" ref="BG256" si="960">SUM(AU243:AU256)/SUM(AT243:AT256)</f>
        <v>0.2403167711057384</v>
      </c>
      <c r="BH256">
        <f t="shared" ref="BH256" si="961">SUM(AX250:AX256)/SUM(AW250:AW256)</f>
        <v>0.26649746192893403</v>
      </c>
      <c r="BI256">
        <f t="shared" ref="BI256" si="962">SUM(AZ250:AZ256)/SUM(AY250:AY256)</f>
        <v>0.19915848527349228</v>
      </c>
      <c r="BJ256">
        <f t="shared" si="688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9"/>
        <v>1197769</v>
      </c>
      <c r="BU256" s="21">
        <f t="shared" si="750"/>
        <v>223538</v>
      </c>
      <c r="BV256" s="21">
        <f t="shared" si="751"/>
        <v>19395</v>
      </c>
      <c r="CC256" s="21">
        <f t="shared" si="752"/>
        <v>1915</v>
      </c>
      <c r="CD256" s="21">
        <f t="shared" si="753"/>
        <v>14304</v>
      </c>
      <c r="CK256" s="21">
        <f t="shared" si="754"/>
        <v>977</v>
      </c>
      <c r="CL256" s="21">
        <f t="shared" si="755"/>
        <v>111249</v>
      </c>
      <c r="CS256" s="21">
        <f t="shared" si="756"/>
        <v>10736</v>
      </c>
    </row>
    <row r="257" spans="1:97" x14ac:dyDescent="0.35">
      <c r="A257" s="14">
        <f t="shared" si="809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7"/>
        <v>40</v>
      </c>
      <c r="N257" s="7">
        <f t="shared" si="353"/>
        <v>977726</v>
      </c>
      <c r="O257" s="4">
        <f t="shared" si="931"/>
        <v>0.18760188981193279</v>
      </c>
      <c r="R257">
        <f t="shared" ref="R257" si="963">C257-C256</f>
        <v>2242</v>
      </c>
      <c r="S257">
        <f t="shared" ref="S257" si="964">N257-N256</f>
        <v>3495</v>
      </c>
      <c r="T257" s="8">
        <f t="shared" ref="T257" si="965">R257/V257</f>
        <v>0.39079658358026842</v>
      </c>
      <c r="U257" s="8">
        <f t="shared" ref="U257" si="966">SUM(R251:R257)/SUM(V251:V257)</f>
        <v>0.38488000160936653</v>
      </c>
      <c r="V257">
        <f t="shared" ref="V257" si="967">B257-B256</f>
        <v>5737</v>
      </c>
      <c r="W257">
        <f t="shared" ref="W257" si="968">C257-D257-E257</f>
        <v>93412</v>
      </c>
      <c r="X257" s="3">
        <f t="shared" ref="X257" si="969">F257/W257</f>
        <v>1.3071125765426284E-2</v>
      </c>
      <c r="Y257">
        <f t="shared" ref="Y257" si="970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1">Z257-AC257-AF257</f>
        <v>1100</v>
      </c>
      <c r="AJ257">
        <f t="shared" ref="AJ257" si="972">AA257-AD257-AG257</f>
        <v>524</v>
      </c>
      <c r="AK257">
        <f t="shared" ref="AK257:AK262" si="973">AB257-AE257-AH257</f>
        <v>4260</v>
      </c>
      <c r="AT257">
        <v>4834</v>
      </c>
      <c r="AU257">
        <v>928</v>
      </c>
      <c r="AV257">
        <f t="shared" si="625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70"/>
        <v>0.13513513513513514</v>
      </c>
      <c r="BD257">
        <f t="shared" si="711"/>
        <v>0.15918367346938775</v>
      </c>
      <c r="BE257">
        <f t="shared" si="683"/>
        <v>0.24</v>
      </c>
      <c r="BF257">
        <f t="shared" ref="BF257" si="974">SUM(AU251:AU257)/SUM(AT251:AT257)</f>
        <v>0.21745266850817591</v>
      </c>
      <c r="BG257">
        <f t="shared" ref="BG257" si="975">SUM(AU244:AU257)/SUM(AT244:AT257)</f>
        <v>0.23357530333604129</v>
      </c>
      <c r="BH257">
        <f t="shared" ref="BH257" si="976">SUM(AX251:AX257)/SUM(AW251:AW257)</f>
        <v>0.26005361930294907</v>
      </c>
      <c r="BI257">
        <f t="shared" ref="BI257" si="977">SUM(AZ251:AZ257)/SUM(AY251:AY257)</f>
        <v>0.18575063613231552</v>
      </c>
      <c r="BJ257">
        <f t="shared" ref="BJ257:BJ262" si="978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9"/>
        <v>1203506</v>
      </c>
      <c r="BU257" s="21">
        <f t="shared" si="750"/>
        <v>225780</v>
      </c>
      <c r="BV257" s="21">
        <f t="shared" si="751"/>
        <v>19432</v>
      </c>
      <c r="CC257" s="21">
        <f t="shared" si="752"/>
        <v>1928</v>
      </c>
      <c r="CD257" s="21">
        <f t="shared" si="753"/>
        <v>14330</v>
      </c>
      <c r="CK257" s="21">
        <f t="shared" si="754"/>
        <v>992</v>
      </c>
      <c r="CL257" s="21">
        <f t="shared" si="755"/>
        <v>111492</v>
      </c>
      <c r="CS257" s="21">
        <f t="shared" si="756"/>
        <v>10813</v>
      </c>
    </row>
    <row r="258" spans="1:97" x14ac:dyDescent="0.35">
      <c r="A258" s="14">
        <f t="shared" si="809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7"/>
        <v>44</v>
      </c>
      <c r="N258" s="7">
        <f t="shared" si="353"/>
        <v>980257</v>
      </c>
      <c r="O258" s="4">
        <f t="shared" si="931"/>
        <v>0.18856457456750655</v>
      </c>
      <c r="R258">
        <f t="shared" ref="R258" si="979">C258-C257</f>
        <v>2016</v>
      </c>
      <c r="S258">
        <f t="shared" ref="S258" si="980">N258-N257</f>
        <v>2531</v>
      </c>
      <c r="T258" s="8">
        <f t="shared" ref="T258" si="981">R258/V258</f>
        <v>0.44336925445348579</v>
      </c>
      <c r="U258" s="8">
        <f t="shared" ref="U258" si="982">SUM(R252:R258)/SUM(V252:V258)</f>
        <v>0.38930460161067343</v>
      </c>
      <c r="V258">
        <f t="shared" ref="V258" si="983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4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5">Z258-AC258-AF258</f>
        <v>1103</v>
      </c>
      <c r="AJ258">
        <f t="shared" ref="AJ258" si="986">AA258-AD258-AG258</f>
        <v>547</v>
      </c>
      <c r="AK258">
        <f t="shared" si="973"/>
        <v>4282</v>
      </c>
      <c r="AT258">
        <v>4853</v>
      </c>
      <c r="AU258">
        <v>1171</v>
      </c>
      <c r="AV258">
        <f t="shared" si="625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70"/>
        <v>0.2</v>
      </c>
      <c r="BD258">
        <f t="shared" si="711"/>
        <v>0.16071428571428573</v>
      </c>
      <c r="BE258">
        <f t="shared" si="683"/>
        <v>0.4</v>
      </c>
      <c r="BF258">
        <f t="shared" ref="BF258" si="987">SUM(AU252:AU258)/SUM(AT252:AT258)</f>
        <v>0.2183481056656239</v>
      </c>
      <c r="BG258">
        <f t="shared" ref="BG258" si="988">SUM(AU245:AU258)/SUM(AT245:AT258)</f>
        <v>0.23197200607762788</v>
      </c>
      <c r="BH258">
        <f t="shared" ref="BH258" si="989">SUM(AX252:AX258)/SUM(AW252:AW258)</f>
        <v>0.25806451612903225</v>
      </c>
      <c r="BI258">
        <f t="shared" ref="BI258" si="990">SUM(AZ252:AZ258)/SUM(AY252:AY258)</f>
        <v>0.18377765173000568</v>
      </c>
      <c r="BJ258">
        <f t="shared" si="978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9"/>
        <v>1208053</v>
      </c>
      <c r="BU258" s="21">
        <f t="shared" si="750"/>
        <v>227796</v>
      </c>
      <c r="BV258" s="21">
        <f t="shared" si="751"/>
        <v>19467</v>
      </c>
      <c r="CC258" s="21">
        <f t="shared" si="752"/>
        <v>1950</v>
      </c>
      <c r="CD258" s="21">
        <f t="shared" si="753"/>
        <v>14355</v>
      </c>
      <c r="CK258" s="21">
        <f t="shared" si="754"/>
        <v>1018</v>
      </c>
      <c r="CL258" s="21">
        <f t="shared" si="755"/>
        <v>111737</v>
      </c>
      <c r="CS258" s="21">
        <f t="shared" si="756"/>
        <v>10886</v>
      </c>
    </row>
    <row r="259" spans="1:97" x14ac:dyDescent="0.35">
      <c r="A259" s="14">
        <f t="shared" si="809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7"/>
        <v>38</v>
      </c>
      <c r="N259" s="7">
        <f t="shared" si="353"/>
        <v>982088</v>
      </c>
      <c r="O259" s="4">
        <f t="shared" si="931"/>
        <v>0.18906742853368125</v>
      </c>
      <c r="R259">
        <f t="shared" ref="R259" si="991">C259-C258</f>
        <v>1176</v>
      </c>
      <c r="S259">
        <f t="shared" ref="S259" si="992">N259-N258</f>
        <v>1831</v>
      </c>
      <c r="T259" s="8">
        <f t="shared" ref="T259" si="993">R259/V259</f>
        <v>0.39108746258729632</v>
      </c>
      <c r="U259" s="8">
        <f t="shared" ref="U259" si="994">SUM(R253:R259)/SUM(V253:V259)</f>
        <v>0.39615190338430456</v>
      </c>
      <c r="V259">
        <f t="shared" ref="V259" si="995">B259-B258</f>
        <v>3007</v>
      </c>
      <c r="W259">
        <f t="shared" ref="W259" si="996">C259-D259-E259</f>
        <v>94360</v>
      </c>
      <c r="X259" s="3">
        <f t="shared" ref="X259" si="997">F259/W259</f>
        <v>1.2314540059347181E-2</v>
      </c>
      <c r="Y259">
        <f t="shared" ref="Y259" si="998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9">Z259-AC259-AF259</f>
        <v>1091</v>
      </c>
      <c r="AJ259">
        <f t="shared" ref="AJ259" si="1000">AA259-AD259-AG259</f>
        <v>546</v>
      </c>
      <c r="AK259">
        <f t="shared" si="973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5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70"/>
        <v>0.33333333333333331</v>
      </c>
      <c r="BD259">
        <f t="shared" si="711"/>
        <v>0.14084507042253522</v>
      </c>
      <c r="BE259">
        <f t="shared" si="683"/>
        <v>0.45454545454545453</v>
      </c>
      <c r="BF259">
        <f t="shared" ref="BF259" si="1001">SUM(AU253:AU259)/SUM(AT253:AT259)</f>
        <v>0.21970755332029432</v>
      </c>
      <c r="BG259">
        <f t="shared" ref="BG259" si="1002">SUM(AU246:AU259)/SUM(AT246:AT259)</f>
        <v>0.22957745150735051</v>
      </c>
      <c r="BH259">
        <f t="shared" ref="BH259" si="1003">SUM(AX253:AX259)/SUM(AW253:AW259)</f>
        <v>0.24085365853658536</v>
      </c>
      <c r="BI259">
        <f t="shared" ref="BI259" si="1004">SUM(AZ253:AZ259)/SUM(AY253:AY259)</f>
        <v>0.18113858539390454</v>
      </c>
      <c r="BJ259">
        <f t="shared" si="978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9"/>
        <v>1211060</v>
      </c>
      <c r="BU259" s="21">
        <f t="shared" si="750"/>
        <v>228972</v>
      </c>
      <c r="BV259" s="21">
        <f t="shared" si="751"/>
        <v>19482</v>
      </c>
      <c r="CC259" s="21">
        <f t="shared" si="752"/>
        <v>1953</v>
      </c>
      <c r="CD259" s="21">
        <f t="shared" si="753"/>
        <v>14365</v>
      </c>
      <c r="CK259" s="21">
        <f t="shared" si="754"/>
        <v>1023</v>
      </c>
      <c r="CL259" s="21">
        <f t="shared" si="755"/>
        <v>111905</v>
      </c>
      <c r="CS259" s="21">
        <f t="shared" si="756"/>
        <v>10899</v>
      </c>
    </row>
    <row r="260" spans="1:97" x14ac:dyDescent="0.35">
      <c r="A260" s="14">
        <f t="shared" si="809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5">-(J260-J259)+L260</f>
        <v>32</v>
      </c>
      <c r="N260" s="7">
        <f t="shared" ref="N260:N261" si="1006">B260-C260</f>
        <v>984772</v>
      </c>
      <c r="O260" s="4">
        <f t="shared" ref="O260:O261" si="1007">C260/B260</f>
        <v>0.18993476848157806</v>
      </c>
      <c r="R260">
        <f t="shared" ref="R260" si="1008">C260-C259</f>
        <v>1926</v>
      </c>
      <c r="S260">
        <f t="shared" ref="S260" si="1009">N260-N259</f>
        <v>2684</v>
      </c>
      <c r="T260" s="8">
        <f t="shared" ref="T260" si="1010">R260/V260</f>
        <v>0.41778741865509761</v>
      </c>
      <c r="U260" s="8">
        <f t="shared" ref="U260" si="1011">SUM(R254:R260)/SUM(V254:V260)</f>
        <v>0.3992862910578</v>
      </c>
      <c r="V260">
        <f t="shared" ref="V260" si="1012">B260-B259</f>
        <v>4610</v>
      </c>
      <c r="W260">
        <f t="shared" ref="W260" si="1013">C260-D260-E260</f>
        <v>91041</v>
      </c>
      <c r="X260" s="3">
        <f t="shared" ref="X260" si="1014">F260/W260</f>
        <v>1.287332081150251E-2</v>
      </c>
      <c r="Y260">
        <f t="shared" ref="Y260" si="1015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6">Z260-AC260-AF260</f>
        <v>1041</v>
      </c>
      <c r="AJ260">
        <f t="shared" ref="AJ260" si="1017">AA260-AD260-AG260</f>
        <v>517</v>
      </c>
      <c r="AK260">
        <f t="shared" si="973"/>
        <v>3993</v>
      </c>
      <c r="AT260">
        <v>4613</v>
      </c>
      <c r="AU260">
        <v>1171</v>
      </c>
      <c r="AV260">
        <f t="shared" si="625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70"/>
        <v>0.2857142857142857</v>
      </c>
      <c r="BD260">
        <f t="shared" si="711"/>
        <v>0.26543209876543211</v>
      </c>
      <c r="BE260">
        <f t="shared" si="683"/>
        <v>0.21428571428571427</v>
      </c>
      <c r="BF260">
        <f t="shared" ref="BF260" si="1018">SUM(AU254:AU260)/SUM(AT254:AT260)</f>
        <v>0.22318803852002028</v>
      </c>
      <c r="BG260">
        <f t="shared" ref="BG260" si="1019">SUM(AU247:AU260)/SUM(AT247:AT260)</f>
        <v>0.22953476113312898</v>
      </c>
      <c r="BH260">
        <f t="shared" ref="BH260" si="1020">SUM(AX254:AX260)/SUM(AW254:AW260)</f>
        <v>0.2342007434944238</v>
      </c>
      <c r="BI260">
        <f t="shared" ref="BI260" si="1021">SUM(AZ254:AZ260)/SUM(AY254:AY260)</f>
        <v>0.18704074816299265</v>
      </c>
      <c r="BJ260">
        <f t="shared" si="978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9"/>
        <v>1215670</v>
      </c>
      <c r="BU260" s="21">
        <f t="shared" si="750"/>
        <v>230898</v>
      </c>
      <c r="BV260" s="21">
        <f t="shared" si="751"/>
        <v>19503</v>
      </c>
      <c r="CC260" s="21">
        <f t="shared" si="752"/>
        <v>1967</v>
      </c>
      <c r="CD260" s="21">
        <f t="shared" si="753"/>
        <v>14376</v>
      </c>
      <c r="CK260" s="21">
        <f t="shared" si="754"/>
        <v>1026</v>
      </c>
      <c r="CL260" s="21">
        <f t="shared" si="755"/>
        <v>112047</v>
      </c>
      <c r="CS260" s="21">
        <f t="shared" si="756"/>
        <v>10974</v>
      </c>
    </row>
    <row r="261" spans="1:97" x14ac:dyDescent="0.35">
      <c r="A261" s="14">
        <f t="shared" si="809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5"/>
        <v>43</v>
      </c>
      <c r="N261" s="7">
        <f t="shared" si="1006"/>
        <v>988707</v>
      </c>
      <c r="O261" s="4">
        <f t="shared" si="1007"/>
        <v>0.19129133182013375</v>
      </c>
      <c r="R261">
        <f t="shared" ref="R261" si="1022">C261-C260</f>
        <v>2970</v>
      </c>
      <c r="S261">
        <f t="shared" ref="S261" si="1023">N261-N260</f>
        <v>3935</v>
      </c>
      <c r="T261" s="8">
        <f t="shared" ref="T261" si="1024">R261/V261</f>
        <v>0.43012309920347574</v>
      </c>
      <c r="U261" s="8">
        <f t="shared" ref="U261" si="1025">SUM(R255:R261)/SUM(V255:V261)</f>
        <v>0.40637678002559424</v>
      </c>
      <c r="V261">
        <f t="shared" ref="V261" si="1026">B261-B260</f>
        <v>6905</v>
      </c>
      <c r="W261">
        <f t="shared" ref="W261" si="1027">C261-D261-E261</f>
        <v>89168</v>
      </c>
      <c r="X261" s="3">
        <f t="shared" ref="X261" si="1028">F261/W261</f>
        <v>1.3031580836174412E-2</v>
      </c>
      <c r="Y261">
        <f t="shared" ref="Y261" si="1029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30">Z261-AC261-AF261</f>
        <v>1009</v>
      </c>
      <c r="AJ261">
        <f t="shared" ref="AJ261" si="1031">AA261-AD261-AG261</f>
        <v>518</v>
      </c>
      <c r="AK261">
        <f t="shared" si="973"/>
        <v>3936</v>
      </c>
      <c r="AT261">
        <v>5593</v>
      </c>
      <c r="AU261">
        <v>1154</v>
      </c>
      <c r="AV261">
        <f t="shared" si="625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70"/>
        <v>0.1111111111111111</v>
      </c>
      <c r="BD261">
        <f t="shared" si="711"/>
        <v>0.11632653061224489</v>
      </c>
      <c r="BE261">
        <f t="shared" si="683"/>
        <v>0.34782608695652173</v>
      </c>
      <c r="BF261">
        <f t="shared" ref="BF261" si="1032">SUM(AU255:AU261)/SUM(AT255:AT261)</f>
        <v>0.22132186031779549</v>
      </c>
      <c r="BG261">
        <f t="shared" ref="BG261" si="1033">SUM(AU248:AU261)/SUM(AT248:AT261)</f>
        <v>0.2255191393545159</v>
      </c>
      <c r="BH261">
        <f t="shared" ref="BH261" si="1034">SUM(AX255:AX261)/SUM(AW255:AW261)</f>
        <v>0.19028340080971659</v>
      </c>
      <c r="BI261">
        <f t="shared" ref="BI261" si="1035">SUM(AZ255:AZ261)/SUM(AY255:AY261)</f>
        <v>0.16417910447761194</v>
      </c>
      <c r="BJ261">
        <f t="shared" si="978"/>
        <v>0.32835820895522388</v>
      </c>
      <c r="BK261" s="20">
        <v>0.23</v>
      </c>
      <c r="BL261" s="20">
        <v>0.155</v>
      </c>
      <c r="BM261" s="20">
        <v>0.2</v>
      </c>
      <c r="BT261" s="22">
        <f t="shared" si="749"/>
        <v>1222575</v>
      </c>
      <c r="BU261" s="21">
        <f t="shared" si="750"/>
        <v>233868</v>
      </c>
      <c r="BV261" s="21">
        <f t="shared" si="751"/>
        <v>19548</v>
      </c>
      <c r="CC261" s="21">
        <f t="shared" si="752"/>
        <v>1986</v>
      </c>
      <c r="CD261" s="21">
        <f t="shared" si="753"/>
        <v>14390</v>
      </c>
      <c r="CK261" s="21">
        <f t="shared" si="754"/>
        <v>1050</v>
      </c>
      <c r="CL261" s="21">
        <f t="shared" si="755"/>
        <v>112209</v>
      </c>
      <c r="CS261" s="21">
        <f t="shared" si="756"/>
        <v>11159</v>
      </c>
    </row>
    <row r="262" spans="1:97" x14ac:dyDescent="0.35">
      <c r="A262" s="14">
        <f t="shared" si="809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6">-(J262-J261)+L262</f>
        <v>22</v>
      </c>
      <c r="N262" s="7">
        <f t="shared" ref="N262" si="1037">B262-C262</f>
        <v>992781</v>
      </c>
      <c r="O262" s="4">
        <f t="shared" ref="O262" si="1038">C262/B262</f>
        <v>0.19258330303836196</v>
      </c>
      <c r="R262">
        <f t="shared" ref="R262" si="1039">C262-C261</f>
        <v>2928</v>
      </c>
      <c r="S262">
        <f t="shared" ref="S262" si="1040">N262-N261</f>
        <v>4074</v>
      </c>
      <c r="T262" s="8">
        <f t="shared" ref="T262" si="1041">R262/V262</f>
        <v>0.41816623821765209</v>
      </c>
      <c r="U262" s="8">
        <f t="shared" ref="U262" si="1042">SUM(R256:R262)/SUM(V256:V262)</f>
        <v>0.41423191052271169</v>
      </c>
      <c r="V262">
        <f t="shared" ref="V262" si="1043">B262-B261</f>
        <v>7002</v>
      </c>
      <c r="W262">
        <f t="shared" ref="W262" si="1044">C262-D262-E262</f>
        <v>87124</v>
      </c>
      <c r="X262" s="3">
        <f t="shared" ref="X262" si="1045">F262/W262</f>
        <v>1.2901152380515127E-2</v>
      </c>
      <c r="Y262">
        <f t="shared" ref="Y262" si="1046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7">Z262-AC262-AF262</f>
        <v>968</v>
      </c>
      <c r="AJ262">
        <f t="shared" ref="AJ262" si="1048">AA262-AD262-AG262</f>
        <v>510</v>
      </c>
      <c r="AK262">
        <f t="shared" si="973"/>
        <v>3750</v>
      </c>
      <c r="AT262">
        <v>7190</v>
      </c>
      <c r="AU262">
        <v>1524</v>
      </c>
      <c r="AV262">
        <f t="shared" si="625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70"/>
        <v>0.20454545454545456</v>
      </c>
      <c r="BD262">
        <f t="shared" si="711"/>
        <v>0.16585365853658537</v>
      </c>
      <c r="BE262">
        <f t="shared" si="683"/>
        <v>0.19047619047619047</v>
      </c>
      <c r="BF262">
        <f t="shared" ref="BF262" si="1049">SUM(AU256:AU262)/SUM(AT256:AT262)</f>
        <v>0.21961280387196128</v>
      </c>
      <c r="BG262">
        <f t="shared" ref="BG262" si="1050">SUM(AU249:AU262)/SUM(AT249:AT262)</f>
        <v>0.22335051760695132</v>
      </c>
      <c r="BH262">
        <f t="shared" ref="BH262" si="1051">SUM(AX256:AX262)/SUM(AW256:AW262)</f>
        <v>0.19665271966527198</v>
      </c>
      <c r="BI262">
        <f t="shared" ref="BI262" si="1052">SUM(AZ256:AZ262)/SUM(AY256:AY262)</f>
        <v>0.16555891238670695</v>
      </c>
      <c r="BJ262">
        <f t="shared" si="978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9"/>
        <v>1229577</v>
      </c>
      <c r="BU262" s="21">
        <f t="shared" si="750"/>
        <v>236796</v>
      </c>
      <c r="BV262" s="21">
        <f t="shared" si="751"/>
        <v>19592</v>
      </c>
      <c r="CC262" s="21">
        <f t="shared" si="752"/>
        <v>2007</v>
      </c>
      <c r="CD262" s="21">
        <f t="shared" si="753"/>
        <v>14413</v>
      </c>
      <c r="CK262" s="21">
        <f t="shared" si="754"/>
        <v>1062</v>
      </c>
      <c r="CL262" s="21">
        <f t="shared" si="755"/>
        <v>112699</v>
      </c>
      <c r="CS262" s="21">
        <f t="shared" si="756"/>
        <v>11221</v>
      </c>
    </row>
    <row r="263" spans="1:97" x14ac:dyDescent="0.35">
      <c r="A263" s="14">
        <f t="shared" si="809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3">-(J263-J262)+L263</f>
        <v>79</v>
      </c>
      <c r="N263" s="7">
        <f t="shared" ref="N263" si="1054">B263-C263</f>
        <v>997477</v>
      </c>
      <c r="O263" s="4">
        <f t="shared" ref="O263" si="1055">C263/B263</f>
        <v>0.19373906773879615</v>
      </c>
      <c r="R263">
        <f t="shared" ref="R263" si="1056">C263-C262</f>
        <v>2891</v>
      </c>
      <c r="S263">
        <f t="shared" ref="S263" si="1057">N263-N262</f>
        <v>4696</v>
      </c>
      <c r="T263" s="8">
        <f t="shared" ref="T263" si="1058">R263/V263</f>
        <v>0.38104652695400026</v>
      </c>
      <c r="U263" s="8">
        <f t="shared" ref="U263" si="1059">SUM(R257:R263)/SUM(V257:V263)</f>
        <v>0.40992511740068538</v>
      </c>
      <c r="V263">
        <f t="shared" ref="V263" si="1060">B263-B262</f>
        <v>7587</v>
      </c>
      <c r="W263">
        <f t="shared" ref="W263" si="1061">C263-D263-E263</f>
        <v>84752</v>
      </c>
      <c r="X263" s="3">
        <f t="shared" ref="X263" si="1062">F263/W263</f>
        <v>1.1799131583915424E-2</v>
      </c>
      <c r="Y263">
        <f t="shared" ref="Y263:Y264" si="1063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4">Z263-AC263-AF263</f>
        <v>914</v>
      </c>
      <c r="AJ263">
        <f t="shared" ref="AJ263" si="1065">AA263-AD263-AG263</f>
        <v>491</v>
      </c>
      <c r="AK263">
        <f t="shared" ref="AK263" si="1066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5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70"/>
        <v>0.20833333333333334</v>
      </c>
      <c r="BD263">
        <f t="shared" si="711"/>
        <v>0.16597510373443983</v>
      </c>
      <c r="BE263">
        <f t="shared" si="683"/>
        <v>0.25925925925925924</v>
      </c>
      <c r="BF263">
        <f t="shared" ref="BF263" si="1067">SUM(AU257:AU263)/SUM(AT257:AT263)</f>
        <v>0.21712756940029668</v>
      </c>
      <c r="BG263">
        <f t="shared" ref="BG263" si="1068">SUM(AU250:AU263)/SUM(AT250:AT263)</f>
        <v>0.22071922039689276</v>
      </c>
      <c r="BH263">
        <f t="shared" ref="BH263" si="1069">SUM(AX257:AX263)/SUM(AW257:AW263)</f>
        <v>0.19183673469387755</v>
      </c>
      <c r="BI263">
        <f t="shared" ref="BI263" si="1070">SUM(AZ257:AZ263)/SUM(AY257:AY263)</f>
        <v>0.15728977616454931</v>
      </c>
      <c r="BJ263">
        <f t="shared" ref="BJ263" si="1071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9"/>
        <v>1237164</v>
      </c>
      <c r="BU263" s="21">
        <f t="shared" si="750"/>
        <v>239687</v>
      </c>
      <c r="BV263" s="21">
        <f t="shared" si="751"/>
        <v>19640</v>
      </c>
      <c r="CC263" s="21">
        <f t="shared" si="752"/>
        <v>2030</v>
      </c>
      <c r="CD263" s="21">
        <f t="shared" si="753"/>
        <v>14434</v>
      </c>
      <c r="CK263" s="21">
        <f t="shared" si="754"/>
        <v>1076</v>
      </c>
      <c r="CL263" s="21">
        <f t="shared" si="755"/>
        <v>112904</v>
      </c>
      <c r="CS263" s="21">
        <f t="shared" si="756"/>
        <v>11297</v>
      </c>
    </row>
    <row r="264" spans="1:97" x14ac:dyDescent="0.35">
      <c r="A264" s="14">
        <f t="shared" si="809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2">-(J264-J263)+L264</f>
        <v>51</v>
      </c>
      <c r="N264" s="7">
        <f t="shared" ref="N264" si="1073">B264-C264</f>
        <v>1001527</v>
      </c>
      <c r="O264" s="4">
        <f t="shared" ref="O264" si="1074">C264/B264</f>
        <v>0.19464855780442109</v>
      </c>
      <c r="R264">
        <f t="shared" ref="R264" si="1075">C264-C263</f>
        <v>2376</v>
      </c>
      <c r="S264">
        <f t="shared" ref="S264" si="1076">N264-N263</f>
        <v>4050</v>
      </c>
      <c r="T264" s="8">
        <f t="shared" ref="T264" si="1077">R264/V264</f>
        <v>0.36974789915966388</v>
      </c>
      <c r="U264" s="8">
        <f t="shared" ref="U264" si="1078">SUM(R258:R264)/SUM(V258:V264)</f>
        <v>0.40622193393872869</v>
      </c>
      <c r="V264">
        <f t="shared" ref="V264" si="1079">B264-B263</f>
        <v>6426</v>
      </c>
      <c r="W264">
        <f t="shared" ref="W264" si="1080">C264-D264-E264</f>
        <v>82370</v>
      </c>
      <c r="X264" s="3">
        <f t="shared" ref="X264" si="1081">F264/W264</f>
        <v>1.1654728663348306E-2</v>
      </c>
      <c r="Y264">
        <f t="shared" si="1063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2">Z264-AC264-AF264</f>
        <v>874</v>
      </c>
      <c r="AJ264">
        <f t="shared" ref="AJ264" si="1083">AA264-AD264-AG264</f>
        <v>465</v>
      </c>
      <c r="AK264">
        <f t="shared" ref="AK264:AK265" si="1084">AB264-AE264-AH264</f>
        <v>3382</v>
      </c>
      <c r="BE264" t="e">
        <f t="shared" si="683"/>
        <v>#DIV/0!</v>
      </c>
      <c r="BF264">
        <f t="shared" ref="BF264:BF270" si="1085">SUM(AU258:AU264)/SUM(AT258:AT264)</f>
        <v>0.22082143508111063</v>
      </c>
      <c r="BG264">
        <f t="shared" ref="BG264:BG270" si="1086">SUM(AU251:AU264)/SUM(AT251:AT264)</f>
        <v>0.21879658243955644</v>
      </c>
      <c r="BH264">
        <f t="shared" ref="BH264:BH270" si="1087">SUM(AX258:AX264)/SUM(AW258:AW264)</f>
        <v>0.20192307692307693</v>
      </c>
      <c r="BI264">
        <f t="shared" ref="BI264:BI270" si="1088">SUM(AZ258:AZ264)/SUM(AY258:AY264)</f>
        <v>0.15696022727272727</v>
      </c>
      <c r="BJ264">
        <f t="shared" ref="BJ264:BJ270" si="1089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9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90">-(J265-J264)+L265</f>
        <v>43</v>
      </c>
      <c r="N265" s="7">
        <f t="shared" ref="N265:N266" si="1091">B265-C265</f>
        <v>1005068</v>
      </c>
      <c r="O265" s="4">
        <f t="shared" ref="O265" si="1092">C265/B265</f>
        <v>0.19529990864669811</v>
      </c>
      <c r="R265">
        <f t="shared" ref="R265" si="1093">C265-C264</f>
        <v>1866</v>
      </c>
      <c r="S265">
        <f t="shared" ref="S265" si="1094">N265-N264</f>
        <v>3541</v>
      </c>
      <c r="T265" s="8">
        <f t="shared" ref="T265" si="1095">R265/V265</f>
        <v>0.34510819308304053</v>
      </c>
      <c r="U265" s="8">
        <f t="shared" ref="U265" si="1096">SUM(R259:R265)/SUM(V259:V265)</f>
        <v>0.39402598671355998</v>
      </c>
      <c r="V265">
        <f t="shared" ref="V265" si="1097">B265-B264</f>
        <v>5407</v>
      </c>
      <c r="W265">
        <f t="shared" ref="W265" si="1098">C265-D265-E265</f>
        <v>82252</v>
      </c>
      <c r="X265" s="3">
        <f t="shared" ref="X265" si="1099">F265/W265</f>
        <v>1.1160822837134659E-2</v>
      </c>
      <c r="Y265">
        <f t="shared" ref="Y265" si="1100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1">Z265-AC265-AF265</f>
        <v>850</v>
      </c>
      <c r="AJ265">
        <f t="shared" ref="AJ265" si="1102">AA265-AD265-AG265</f>
        <v>461</v>
      </c>
      <c r="AK265">
        <f t="shared" si="1084"/>
        <v>3362</v>
      </c>
      <c r="AT265">
        <f t="shared" ref="AT265:AT270" si="1103">BN265-BN264</f>
        <v>18816</v>
      </c>
      <c r="AU265">
        <f>BO265-BO264</f>
        <v>2030</v>
      </c>
      <c r="AV265">
        <f t="shared" si="625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4">AX265/AW265</f>
        <v>0.10810810810810811</v>
      </c>
      <c r="BD265">
        <f t="shared" ref="BD265:BD270" si="1105">AZ265/AY265</f>
        <v>0.31794871794871793</v>
      </c>
      <c r="BE265">
        <f t="shared" si="683"/>
        <v>3.9215686274509803E-2</v>
      </c>
      <c r="BF265">
        <f t="shared" si="1085"/>
        <v>0.17337514131524498</v>
      </c>
      <c r="BG265">
        <f t="shared" si="1086"/>
        <v>0.19565615145351029</v>
      </c>
      <c r="BH265">
        <f t="shared" si="1087"/>
        <v>0.17408906882591094</v>
      </c>
      <c r="BI265">
        <f t="shared" si="1088"/>
        <v>0.17839721254355401</v>
      </c>
      <c r="BJ265">
        <f t="shared" si="1089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9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90"/>
        <v>25</v>
      </c>
      <c r="N266" s="7">
        <f t="shared" si="1091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4"/>
        <v>3.7037037037037035E-2</v>
      </c>
      <c r="BD266">
        <f t="shared" si="1105"/>
        <v>0.28205128205128205</v>
      </c>
      <c r="BE266">
        <f t="shared" si="683"/>
        <v>0.10344827586206896</v>
      </c>
      <c r="BF266">
        <f t="shared" si="1085"/>
        <v>0.16881308736512357</v>
      </c>
      <c r="BG266">
        <f t="shared" si="1086"/>
        <v>0.19421684506583917</v>
      </c>
      <c r="BH266">
        <f t="shared" si="1087"/>
        <v>0.13986013986013987</v>
      </c>
      <c r="BI266">
        <f t="shared" si="1088"/>
        <v>0.18818380743982493</v>
      </c>
      <c r="BJ266">
        <f t="shared" si="1089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9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8">-(J267-J266)+L267</f>
        <v>27</v>
      </c>
      <c r="N267" s="7">
        <f t="shared" ref="N267" si="1119">B267-C267</f>
        <v>1008781</v>
      </c>
      <c r="O267" s="4">
        <f t="shared" ref="O267" si="1120">C267/B267</f>
        <v>0.19620388822179072</v>
      </c>
      <c r="R267">
        <f t="shared" ref="R267" si="1121">C267-C266</f>
        <v>1392</v>
      </c>
      <c r="S267">
        <f t="shared" ref="S267" si="1122">N267-N266</f>
        <v>2236</v>
      </c>
      <c r="T267" s="8">
        <f t="shared" ref="T267" si="1123">R267/V267</f>
        <v>0.38368246968026459</v>
      </c>
      <c r="U267" s="8">
        <f t="shared" ref="U267" si="1124">SUM(R261:R267)/SUM(V261:V267)</f>
        <v>0.38987573378059009</v>
      </c>
      <c r="V267">
        <f t="shared" ref="V267" si="1125">B267-B266</f>
        <v>3628</v>
      </c>
      <c r="W267">
        <f t="shared" ref="W267" si="1126">C267-D267-E267</f>
        <v>75285</v>
      </c>
      <c r="X267" s="3">
        <f t="shared" ref="X267" si="1127">F267/W267</f>
        <v>1.1954572624028692E-2</v>
      </c>
      <c r="Y267">
        <f t="shared" ref="Y267" si="1128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4"/>
        <v>7.1999999999999995E-2</v>
      </c>
      <c r="BD267">
        <f t="shared" si="1105"/>
        <v>0.5</v>
      </c>
      <c r="BE267">
        <f t="shared" si="683"/>
        <v>6.0344827586206899E-2</v>
      </c>
      <c r="BF267">
        <f t="shared" si="1085"/>
        <v>0.15861961436515773</v>
      </c>
      <c r="BG267">
        <f t="shared" si="1086"/>
        <v>0.19130892201893715</v>
      </c>
      <c r="BH267">
        <f t="shared" si="1087"/>
        <v>0.10097087378640776</v>
      </c>
      <c r="BI267">
        <f t="shared" si="1088"/>
        <v>0.20648078372268275</v>
      </c>
      <c r="BJ267">
        <f t="shared" si="1089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9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9">-(J268-J267)+L268</f>
        <v>22</v>
      </c>
      <c r="N268" s="7">
        <f t="shared" ref="N268" si="1130">B268-C268</f>
        <v>1009677</v>
      </c>
      <c r="O268" s="4">
        <f t="shared" ref="O268" si="1131">C268/B268</f>
        <v>0.19641518353859158</v>
      </c>
      <c r="R268">
        <f t="shared" ref="R268" si="1132">C268-C267</f>
        <v>549</v>
      </c>
      <c r="S268">
        <f t="shared" ref="S268" si="1133">N268-N267</f>
        <v>896</v>
      </c>
      <c r="T268" s="8">
        <f t="shared" ref="T268" si="1134">R268/V268</f>
        <v>0.37993079584775086</v>
      </c>
      <c r="U268" s="8">
        <f t="shared" ref="U268" si="1135">SUM(R262:R268)/SUM(V262:V268)</f>
        <v>0.38125165973267239</v>
      </c>
      <c r="V268">
        <f t="shared" ref="V268" si="1136">B268-B267</f>
        <v>1445</v>
      </c>
      <c r="W268">
        <f t="shared" ref="W268" si="1137">C268-D268-E268</f>
        <v>75814</v>
      </c>
      <c r="X268" s="3">
        <f t="shared" ref="X268" si="1138">F268/W268</f>
        <v>1.1792017305510856E-2</v>
      </c>
      <c r="Y268">
        <f t="shared" ref="Y268" si="1139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T268">
        <f t="shared" si="1103"/>
        <v>23942</v>
      </c>
      <c r="AU268">
        <f t="shared" ref="AU268:AU299" si="1140">BO268-BO267</f>
        <v>2203</v>
      </c>
      <c r="AV268">
        <f t="shared" si="625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4"/>
        <v>0.12871287128712872</v>
      </c>
      <c r="BD268">
        <f t="shared" si="1105"/>
        <v>0.32211538461538464</v>
      </c>
      <c r="BE268">
        <f t="shared" si="683"/>
        <v>8.9743589743589744E-2</v>
      </c>
      <c r="BF268">
        <f t="shared" si="1085"/>
        <v>0.12586440499023421</v>
      </c>
      <c r="BG268">
        <f t="shared" si="1086"/>
        <v>0.16404658086721496</v>
      </c>
      <c r="BH268">
        <f t="shared" si="1087"/>
        <v>0.10507880910683012</v>
      </c>
      <c r="BI268">
        <f t="shared" si="1088"/>
        <v>0.27177033492822966</v>
      </c>
      <c r="BJ268">
        <f t="shared" si="1089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9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1">-(J269-J268)+L269</f>
        <v>21</v>
      </c>
      <c r="N269" s="7">
        <f t="shared" ref="N269" si="1142">B269-C269</f>
        <v>1017052</v>
      </c>
      <c r="O269" s="4">
        <f t="shared" ref="O269" si="1143">C269/B269</f>
        <v>0.19795848681351871</v>
      </c>
      <c r="R269">
        <f t="shared" ref="R269" si="1144">C269-C268</f>
        <v>4238</v>
      </c>
      <c r="S269">
        <f t="shared" ref="S269" si="1145">N269-N268</f>
        <v>7375</v>
      </c>
      <c r="T269" s="8">
        <f t="shared" ref="T269" si="1146">R269/V269</f>
        <v>0.36493584775682425</v>
      </c>
      <c r="U269" s="8">
        <f t="shared" ref="U269" si="1147">SUM(R263:R269)/SUM(V263:V269)</f>
        <v>0.3696171627447925</v>
      </c>
      <c r="V269">
        <f t="shared" ref="V269" si="1148">B269-B268</f>
        <v>11613</v>
      </c>
      <c r="W269">
        <f t="shared" ref="W269" si="1149">C269-D269-E269</f>
        <v>70207</v>
      </c>
      <c r="X269" s="3">
        <f t="shared" ref="X269" si="1150">F269/W269</f>
        <v>1.2292221573347388E-2</v>
      </c>
      <c r="Y269">
        <f t="shared" ref="Y269" si="1151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2">Z269-AC269-AF269</f>
        <v>694</v>
      </c>
      <c r="AJ269">
        <f t="shared" ref="AJ269" si="1153">AA269-AD269-AG269</f>
        <v>402</v>
      </c>
      <c r="AK269">
        <f t="shared" ref="AK269" si="1154">AB269-AE269-AH269</f>
        <v>2789</v>
      </c>
      <c r="AT269">
        <f t="shared" si="1103"/>
        <v>21830</v>
      </c>
      <c r="AU269">
        <f t="shared" si="1140"/>
        <v>2462</v>
      </c>
      <c r="AV269">
        <f t="shared" si="625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4"/>
        <v>7.0866141732283464E-2</v>
      </c>
      <c r="BD269">
        <f t="shared" si="1105"/>
        <v>0.37914691943127959</v>
      </c>
      <c r="BE269">
        <f t="shared" si="683"/>
        <v>6.5217391304347824E-2</v>
      </c>
      <c r="BF269">
        <f t="shared" si="1085"/>
        <v>0.11320675518741867</v>
      </c>
      <c r="BG269">
        <f t="shared" si="1086"/>
        <v>0.14908888579774657</v>
      </c>
      <c r="BH269">
        <f t="shared" si="1087"/>
        <v>9.1743119266055051E-2</v>
      </c>
      <c r="BI269">
        <f t="shared" si="1088"/>
        <v>0.31398667935299712</v>
      </c>
      <c r="BJ269">
        <f t="shared" si="1089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5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6">-(J270-J269)+L270</f>
        <v>39</v>
      </c>
      <c r="N270" s="7">
        <f t="shared" ref="N270" si="1157">B270-C270</f>
        <v>1020577</v>
      </c>
      <c r="O270" s="4">
        <f t="shared" ref="O270" si="1158">C270/B270</f>
        <v>0.19869523980013254</v>
      </c>
      <c r="R270">
        <f t="shared" ref="R270" si="1159">C270-C269</f>
        <v>2040</v>
      </c>
      <c r="S270">
        <f t="shared" ref="S270" si="1160">N270-N269</f>
        <v>3525</v>
      </c>
      <c r="T270" s="8">
        <f t="shared" ref="T270" si="1161">R270/V270</f>
        <v>0.36657681940700809</v>
      </c>
      <c r="U270" s="8">
        <f t="shared" ref="U270" si="1162">SUM(R264:R270)/SUM(V264:V270)</f>
        <v>0.36677631578947367</v>
      </c>
      <c r="V270">
        <f t="shared" ref="V270" si="1163">B270-B269</f>
        <v>5565</v>
      </c>
      <c r="W270">
        <f t="shared" ref="W270" si="1164">C270-D270-E270</f>
        <v>66736</v>
      </c>
      <c r="X270" s="3">
        <f t="shared" ref="X270" si="1165">F270/W270</f>
        <v>1.2482018700551427E-2</v>
      </c>
      <c r="Y270">
        <f t="shared" ref="Y270" si="1166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7">Z270-AC270-AF270</f>
        <v>694</v>
      </c>
      <c r="AJ270">
        <f t="shared" ref="AJ270" si="1168">AA270-AD270-AG270</f>
        <v>402</v>
      </c>
      <c r="AK270">
        <f t="shared" ref="AK270" si="1169">AB270-AE270-AH270</f>
        <v>2789</v>
      </c>
      <c r="AT270">
        <f t="shared" si="1103"/>
        <v>26494</v>
      </c>
      <c r="AU270">
        <f t="shared" si="1140"/>
        <v>2126</v>
      </c>
      <c r="AV270">
        <f t="shared" si="625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4"/>
        <v>5.8394160583941604E-2</v>
      </c>
      <c r="BD270">
        <f t="shared" si="1105"/>
        <v>0.37297297297297299</v>
      </c>
      <c r="BE270">
        <f t="shared" si="683"/>
        <v>6.3291139240506333E-2</v>
      </c>
      <c r="BF270">
        <f t="shared" si="1085"/>
        <v>9.6846797391361636E-2</v>
      </c>
      <c r="BG270">
        <f t="shared" si="1086"/>
        <v>0.1320924600648897</v>
      </c>
      <c r="BH270">
        <f t="shared" si="1087"/>
        <v>7.4999999999999997E-2</v>
      </c>
      <c r="BI270">
        <f t="shared" si="1088"/>
        <v>0.3608040201005025</v>
      </c>
      <c r="BJ270">
        <f t="shared" si="1089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5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0">-(J271-J270)+L271</f>
        <v>40</v>
      </c>
      <c r="N271" s="7">
        <f t="shared" ref="N271" si="1171">B271-C271</f>
        <v>1023942</v>
      </c>
      <c r="O271" s="4">
        <f t="shared" ref="O271" si="1172">C271/B271</f>
        <v>0.1993904388980674</v>
      </c>
      <c r="R271">
        <f t="shared" ref="R271" si="1173">C271-C270</f>
        <v>1944</v>
      </c>
      <c r="S271">
        <f t="shared" ref="S271" si="1174">N271-N270</f>
        <v>3365</v>
      </c>
      <c r="T271" s="8">
        <f t="shared" ref="T271" si="1175">R271/V271</f>
        <v>0.36617065360708229</v>
      </c>
      <c r="U271" s="8">
        <f t="shared" ref="U271" si="1176">SUM(R265:R271)/SUM(V265:V271)</f>
        <v>0.36614540621553598</v>
      </c>
      <c r="V271">
        <f t="shared" ref="V271" si="1177">B271-B270</f>
        <v>5309</v>
      </c>
      <c r="W271">
        <f t="shared" ref="W271" si="1178">C271-D271-E271</f>
        <v>64350</v>
      </c>
      <c r="X271" s="3">
        <f t="shared" ref="X271" si="1179">F271/W271</f>
        <v>1.2742812742812743E-2</v>
      </c>
      <c r="Y271">
        <f t="shared" ref="Y271" si="1180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1">Z271-AC271-AF271</f>
        <v>596</v>
      </c>
      <c r="AJ271">
        <f t="shared" ref="AJ271" si="1182">AA271-AD271-AG271</f>
        <v>372</v>
      </c>
      <c r="AK271">
        <f t="shared" ref="AK271" si="1183">AB271-AE271-AH271</f>
        <v>2514</v>
      </c>
      <c r="AT271">
        <f t="shared" ref="AT271" si="1184">BN271-BN270</f>
        <v>25526</v>
      </c>
      <c r="AU271">
        <f t="shared" si="1140"/>
        <v>2124</v>
      </c>
      <c r="AV271">
        <f t="shared" ref="AV271" si="1185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6">AX271/AW271</f>
        <v>9.6045197740112997E-2</v>
      </c>
      <c r="BD271">
        <f t="shared" ref="BD271" si="1187">AZ271/AY271</f>
        <v>0.44171779141104295</v>
      </c>
      <c r="BE271">
        <f t="shared" si="683"/>
        <v>5.7324840764331211E-2</v>
      </c>
      <c r="BF271">
        <f t="shared" ref="BF271" si="1188">SUM(AU265:AU271)/SUM(AT265:AT271)</f>
        <v>9.386148463227223E-2</v>
      </c>
      <c r="BG271">
        <f t="shared" ref="BG271" si="1189">SUM(AU258:AU271)/SUM(AT258:AT271)</f>
        <v>0.12181159129515937</v>
      </c>
      <c r="BH271">
        <f t="shared" ref="BH271" si="1190">SUM(AX265:AX271)/SUM(AW265:AW271)</f>
        <v>7.8524124881740778E-2</v>
      </c>
      <c r="BI271">
        <f t="shared" ref="BI271" si="1191">SUM(AZ265:AZ271)/SUM(AY265:AY271)</f>
        <v>0.37219343696027635</v>
      </c>
      <c r="BJ271">
        <f t="shared" ref="BJ271" si="1192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5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3">-(J272-J271)+L272</f>
        <v>37</v>
      </c>
      <c r="N272" s="7">
        <f t="shared" ref="N272" si="1194">B272-C272</f>
        <v>1026451</v>
      </c>
      <c r="O272" s="4">
        <f t="shared" ref="O272" si="1195">C272/B272</f>
        <v>0.19977251093202691</v>
      </c>
      <c r="R272">
        <f t="shared" ref="R272" si="1196">C272-C271</f>
        <v>1237</v>
      </c>
      <c r="S272">
        <f t="shared" ref="S272" si="1197">N272-N271</f>
        <v>2509</v>
      </c>
      <c r="T272" s="8">
        <f t="shared" ref="T272" si="1198">R272/V272</f>
        <v>0.33021890016017086</v>
      </c>
      <c r="U272" s="8">
        <f t="shared" ref="U272" si="1199">SUM(R266:R272)/SUM(V266:V272)</f>
        <v>0.36552726841137023</v>
      </c>
      <c r="V272">
        <f t="shared" ref="V272" si="1200">B272-B271</f>
        <v>3746</v>
      </c>
      <c r="W272">
        <f t="shared" ref="W272" si="1201">C272-D272-E272</f>
        <v>64109</v>
      </c>
      <c r="X272" s="3">
        <f t="shared" ref="X272" si="1202">F272/W272</f>
        <v>1.1683227004008798E-2</v>
      </c>
      <c r="Y272">
        <f t="shared" ref="Y272" si="120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4">Z272-AC272-AF272</f>
        <v>548</v>
      </c>
      <c r="AJ272">
        <f t="shared" ref="AJ272" si="1205">AA272-AD272-AG272</f>
        <v>347</v>
      </c>
      <c r="AK272">
        <f t="shared" ref="AK272" si="1206">AB272-AE272-AH272</f>
        <v>2383</v>
      </c>
      <c r="AT272">
        <f t="shared" ref="AT272" si="1207">BN272-BN271</f>
        <v>10268</v>
      </c>
      <c r="AU272">
        <f t="shared" si="1140"/>
        <v>1335</v>
      </c>
      <c r="AV272">
        <f t="shared" ref="AV272" si="1208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9">AX272/AW272</f>
        <v>7.0175438596491224E-2</v>
      </c>
      <c r="BD272">
        <f t="shared" ref="BD272" si="1210">AZ272/AY272</f>
        <v>7.4451410658307208E-3</v>
      </c>
      <c r="BE272">
        <f t="shared" si="683"/>
        <v>3.0303030303030304E-2</v>
      </c>
      <c r="BF272">
        <f t="shared" ref="BF272" si="1211">SUM(AU266:AU272)/SUM(AT266:AT272)</f>
        <v>9.4854710346104015E-2</v>
      </c>
      <c r="BG272">
        <f t="shared" ref="BG272" si="1212">SUM(AU259:AU272)/SUM(AT259:AT272)</f>
        <v>0.11861289135864619</v>
      </c>
      <c r="BH272">
        <f t="shared" ref="BH272" si="1213">SUM(AX266:AX272)/SUM(AW266:AW272)</f>
        <v>7.5961538461538455E-2</v>
      </c>
      <c r="BI272">
        <f t="shared" ref="BI272" si="1214">SUM(AZ266:AZ272)/SUM(AY266:AY272)</f>
        <v>6.7084226141420802E-2</v>
      </c>
      <c r="BJ272">
        <f t="shared" ref="BJ272" si="1215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5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6">-(J273-J272)+L273</f>
        <v>18</v>
      </c>
      <c r="N273" s="7">
        <f t="shared" ref="N273" si="1217">B273-C273</f>
        <v>1027989</v>
      </c>
      <c r="O273" s="4">
        <f t="shared" ref="O273" si="1218">C273/B273</f>
        <v>0.19993820468259077</v>
      </c>
      <c r="R273">
        <f t="shared" ref="R273" si="1219">C273-C272</f>
        <v>650</v>
      </c>
      <c r="S273">
        <f t="shared" ref="S273" si="1220">N273-N272</f>
        <v>1538</v>
      </c>
      <c r="T273" s="8">
        <f t="shared" ref="T273" si="1221">R273/V273</f>
        <v>0.29707495429616088</v>
      </c>
      <c r="U273" s="8">
        <f t="shared" ref="U273" si="1222">SUM(R267:R273)/SUM(V267:V273)</f>
        <v>0.35976592822595094</v>
      </c>
      <c r="V273">
        <f t="shared" ref="V273" si="1223">B273-B272</f>
        <v>2188</v>
      </c>
      <c r="W273">
        <f t="shared" ref="W273" si="1224">C273-D273-E273</f>
        <v>63464</v>
      </c>
      <c r="X273" s="3">
        <f t="shared" ref="X273" si="1225">F273/W273</f>
        <v>1.2038320937854532E-2</v>
      </c>
      <c r="Y273">
        <f t="shared" ref="Y273" si="1226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7">Z273-AC273-AF273</f>
        <v>534</v>
      </c>
      <c r="AJ273">
        <f t="shared" ref="AJ273" si="1228">AA273-AD273-AG273</f>
        <v>340</v>
      </c>
      <c r="AK273">
        <f t="shared" ref="AK273" si="1229">AB273-AE273-AH273</f>
        <v>2361</v>
      </c>
      <c r="AT273">
        <f t="shared" ref="AT273:AT278" si="1230">BN273-BN272</f>
        <v>6233</v>
      </c>
      <c r="AU273">
        <f t="shared" si="1140"/>
        <v>702</v>
      </c>
      <c r="AV273">
        <f t="shared" ref="AV273" si="1231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2">AX273/AW273</f>
        <v>0.12</v>
      </c>
      <c r="BD273">
        <f t="shared" ref="BD273" si="1233">AZ273/AY273</f>
        <v>1.2106537530266344E-3</v>
      </c>
      <c r="BE273">
        <f t="shared" si="683"/>
        <v>0.125</v>
      </c>
      <c r="BF273">
        <f t="shared" ref="BF273" si="1234">SUM(AU267:AU273)/SUM(AT267:AT273)</f>
        <v>9.5823891226934285E-2</v>
      </c>
      <c r="BG273">
        <f t="shared" ref="BG273" si="1235">SUM(AU260:AU273)/SUM(AT260:AT273)</f>
        <v>0.11580933743360358</v>
      </c>
      <c r="BH273">
        <f t="shared" ref="BH273" si="1236">SUM(AX267:AX273)/SUM(AW267:AW273)</f>
        <v>7.9129574678536096E-2</v>
      </c>
      <c r="BI273">
        <f t="shared" ref="BI273" si="1237">SUM(AZ267:AZ273)/SUM(AY267:AY273)</f>
        <v>3.5724074920054819E-2</v>
      </c>
      <c r="BJ273">
        <f t="shared" ref="BJ273" si="1238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5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9">-(J274-J273)+L274</f>
        <v>14</v>
      </c>
      <c r="N274" s="7">
        <f t="shared" ref="N274" si="1240">B274-C274</f>
        <v>1030635</v>
      </c>
      <c r="O274" s="4">
        <f t="shared" ref="O274" si="1241">C274/B274</f>
        <v>0.2003669838658996</v>
      </c>
      <c r="R274">
        <f t="shared" ref="R274" si="1242">C274-C273</f>
        <v>1352</v>
      </c>
      <c r="S274">
        <f t="shared" ref="S274" si="1243">N274-N273</f>
        <v>2646</v>
      </c>
      <c r="T274" s="8">
        <f t="shared" ref="T274" si="1244">R274/V274</f>
        <v>0.33816908454227113</v>
      </c>
      <c r="U274" s="8">
        <f t="shared" ref="U274" si="1245">SUM(R268:R274)/SUM(V268:V274)</f>
        <v>0.35465390975667377</v>
      </c>
      <c r="V274">
        <f t="shared" ref="V274" si="1246">B274-B273</f>
        <v>3998</v>
      </c>
      <c r="W274">
        <f t="shared" ref="W274" si="1247">C274-D274-E274</f>
        <v>58832</v>
      </c>
      <c r="X274" s="3">
        <f t="shared" ref="X274" si="1248">F274/W274</f>
        <v>1.3564046777264074E-2</v>
      </c>
      <c r="Y274">
        <f t="shared" ref="Y274" si="1249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50">Z274-AC274-AF274</f>
        <v>529</v>
      </c>
      <c r="AJ274">
        <f t="shared" ref="AJ274:AJ276" si="1251">AA274-AD274-AG274</f>
        <v>334</v>
      </c>
      <c r="AK274">
        <f t="shared" ref="AK274:AK276" si="1252">AB274-AE274-AH274</f>
        <v>2314</v>
      </c>
      <c r="AT274">
        <f t="shared" si="1230"/>
        <v>22731</v>
      </c>
      <c r="AU274">
        <f t="shared" si="1140"/>
        <v>1436</v>
      </c>
      <c r="AV274">
        <f t="shared" ref="AV274" si="1253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4">AX274/AW274</f>
        <v>4.3290043290043288E-2</v>
      </c>
      <c r="BD274">
        <f t="shared" ref="BD274" si="1255">AZ274/AY274</f>
        <v>7.4595938665561546E-3</v>
      </c>
      <c r="BE274">
        <f t="shared" si="683"/>
        <v>1.9138755980861243E-2</v>
      </c>
      <c r="BF274">
        <f t="shared" ref="BF274" si="1256">SUM(AU268:AU274)/SUM(AT268:AT274)</f>
        <v>9.0407519850537132E-2</v>
      </c>
      <c r="BG274">
        <f t="shared" ref="BG274" si="1257">SUM(AU261:AU274)/SUM(AT261:AT274)</f>
        <v>0.10536391918225017</v>
      </c>
      <c r="BH274">
        <f t="shared" ref="BH274" si="1258">SUM(AX268:AX274)/SUM(AW268:AW274)</f>
        <v>7.2580645161290328E-2</v>
      </c>
      <c r="BI274">
        <f t="shared" ref="BI274" si="1259">SUM(AZ268:AZ274)/SUM(AY268:AY274)</f>
        <v>2.3509870312400177E-2</v>
      </c>
      <c r="BJ274">
        <f t="shared" ref="BJ274" si="1260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5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1">-(J275-J274)+L275</f>
        <v>27</v>
      </c>
      <c r="N275" s="7">
        <f t="shared" ref="N275" si="1262">B275-C275</f>
        <v>1034375</v>
      </c>
      <c r="O275" s="4">
        <f t="shared" ref="O275" si="1263">C275/B275</f>
        <v>0.2010055646703682</v>
      </c>
      <c r="R275">
        <f t="shared" ref="R275" si="1264">C275-C274</f>
        <v>1971</v>
      </c>
      <c r="S275">
        <f t="shared" ref="S275" si="1265">N275-N274</f>
        <v>3740</v>
      </c>
      <c r="T275" s="8">
        <f t="shared" ref="T275" si="1266">R275/V275</f>
        <v>0.34512344598143935</v>
      </c>
      <c r="U275" s="8">
        <f t="shared" ref="U275" si="1267">SUM(R269:R275)/SUM(V269:V275)</f>
        <v>0.35226855494361398</v>
      </c>
      <c r="V275">
        <f t="shared" ref="V275" si="1268">B275-B274</f>
        <v>5711</v>
      </c>
      <c r="W275">
        <f t="shared" ref="W275" si="1269">C275-D275-E275</f>
        <v>56107</v>
      </c>
      <c r="X275" s="3">
        <f t="shared" ref="X275" si="1270">F275/W275</f>
        <v>1.3830716309907854E-2</v>
      </c>
      <c r="Y275">
        <f t="shared" ref="Y275:Y280" si="1271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50"/>
        <v>467</v>
      </c>
      <c r="AJ275">
        <f t="shared" si="1251"/>
        <v>314</v>
      </c>
      <c r="AK275">
        <f t="shared" si="1252"/>
        <v>2080</v>
      </c>
      <c r="AT275">
        <f t="shared" si="1230"/>
        <v>28642</v>
      </c>
      <c r="AU275">
        <f t="shared" si="1140"/>
        <v>2139</v>
      </c>
      <c r="AV275">
        <f t="shared" ref="AV275" si="1272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3">AX275/AW275</f>
        <v>9.3220338983050849E-2</v>
      </c>
      <c r="BD275">
        <f t="shared" ref="BD275" si="1274">AZ275/AY275</f>
        <v>1.24516960068699E-2</v>
      </c>
      <c r="BE275">
        <f t="shared" si="683"/>
        <v>4.6875E-2</v>
      </c>
      <c r="BF275">
        <f t="shared" ref="BF275" si="1275">SUM(AU269:AU275)/SUM(AT269:AT275)</f>
        <v>8.6957748863989159E-2</v>
      </c>
      <c r="BG275">
        <f t="shared" ref="BG275" si="1276">SUM(AU262:AU275)/SUM(AT262:AT275)</f>
        <v>9.8093727178867315E-2</v>
      </c>
      <c r="BH275">
        <f t="shared" ref="BH275" si="1277">SUM(AX269:AX275)/SUM(AW269:AW275)</f>
        <v>6.9375619425173438E-2</v>
      </c>
      <c r="BI275">
        <f t="shared" ref="BI275" si="1278">SUM(AZ269:AZ275)/SUM(AY269:AY275)</f>
        <v>1.78580311396309E-2</v>
      </c>
      <c r="BJ275">
        <f t="shared" ref="BJ275" si="1279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5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80">-(J276-J275)+L276</f>
        <v>27</v>
      </c>
      <c r="N276" s="7">
        <f t="shared" ref="N276" si="1281">B276-C276</f>
        <v>1038248</v>
      </c>
      <c r="O276" s="4">
        <f t="shared" ref="O276" si="1282">C276/B276</f>
        <v>0.20162159751346845</v>
      </c>
      <c r="R276">
        <f t="shared" ref="R276" si="1283">C276-C275</f>
        <v>1977</v>
      </c>
      <c r="S276">
        <f t="shared" ref="S276" si="1284">N276-N275</f>
        <v>3873</v>
      </c>
      <c r="T276" s="8">
        <f t="shared" ref="T276" si="1285">R276/V276</f>
        <v>0.33794871794871795</v>
      </c>
      <c r="U276" s="8">
        <f t="shared" ref="U276" si="1286">SUM(R270:R276)/SUM(V270:V276)</f>
        <v>0.34513547749250778</v>
      </c>
      <c r="V276">
        <f t="shared" ref="V276" si="1287">B276-B275</f>
        <v>5850</v>
      </c>
      <c r="W276">
        <f t="shared" ref="W276" si="1288">C276-D276-E276</f>
        <v>53908</v>
      </c>
      <c r="X276" s="3">
        <f t="shared" ref="X276" si="1289">F276/W276</f>
        <v>1.3838391333382801E-2</v>
      </c>
      <c r="Y276">
        <f t="shared" si="1271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50"/>
        <v>436</v>
      </c>
      <c r="AJ276">
        <f t="shared" si="1251"/>
        <v>297</v>
      </c>
      <c r="AK276">
        <f t="shared" si="1252"/>
        <v>1951</v>
      </c>
      <c r="AT276">
        <f t="shared" si="1230"/>
        <v>23372</v>
      </c>
      <c r="AU276">
        <f t="shared" si="1140"/>
        <v>2138</v>
      </c>
      <c r="AV276">
        <f t="shared" ref="AV276" si="1290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1">AX276/AW276</f>
        <v>4.6632124352331605E-2</v>
      </c>
      <c r="BD276">
        <f t="shared" ref="BD276" si="1292">AZ276/AY276</f>
        <v>1.4476362813843022E-2</v>
      </c>
      <c r="BE276">
        <f t="shared" si="683"/>
        <v>6.7796610169491525E-2</v>
      </c>
      <c r="BF276">
        <f t="shared" ref="BF276" si="1293">SUM(AU270:AU276)/SUM(AT270:AT276)</f>
        <v>8.3760278084123244E-2</v>
      </c>
      <c r="BG276">
        <f t="shared" ref="BG276" si="1294">SUM(AU263:AU276)/SUM(AT263:AT276)</f>
        <v>9.3560960616940719E-2</v>
      </c>
      <c r="BH276">
        <f t="shared" ref="BH276" si="1295">SUM(AX270:AX276)/SUM(AW270:AW276)</f>
        <v>6.5116279069767441E-2</v>
      </c>
      <c r="BI276">
        <f t="shared" ref="BI276" si="1296">SUM(AZ270:AZ276)/SUM(AY270:AY276)</f>
        <v>1.4107679019454613E-2</v>
      </c>
      <c r="BJ276">
        <f t="shared" ref="BJ276" si="1297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5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8">-(J277-J276)+L277</f>
        <v>25</v>
      </c>
      <c r="N277" s="7">
        <f t="shared" ref="N277" si="1299">B277-C277</f>
        <v>1041828</v>
      </c>
      <c r="O277" s="4">
        <f t="shared" ref="O277" si="1300">C277/B277</f>
        <v>0.20223350238259141</v>
      </c>
      <c r="R277">
        <f t="shared" ref="R277" si="1301">C277-C276</f>
        <v>1905</v>
      </c>
      <c r="S277">
        <f t="shared" ref="S277" si="1302">N277-N276</f>
        <v>3580</v>
      </c>
      <c r="T277" s="8">
        <f t="shared" ref="T277" si="1303">R277/V277</f>
        <v>0.34731084776663629</v>
      </c>
      <c r="U277" s="8">
        <f t="shared" ref="U277" si="1304">SUM(R271:R277)/SUM(V271:V277)</f>
        <v>0.34180939697091711</v>
      </c>
      <c r="V277">
        <f t="shared" ref="V277" si="1305">B277-B276</f>
        <v>5485</v>
      </c>
      <c r="W277">
        <f t="shared" ref="W277" si="1306">C277-D277-E277</f>
        <v>51971</v>
      </c>
      <c r="X277" s="3">
        <f t="shared" ref="X277" si="1307">F277/W277</f>
        <v>1.3488291547209021E-2</v>
      </c>
      <c r="Y277">
        <f t="shared" si="1271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8">Z277-AC277-AF277</f>
        <v>399</v>
      </c>
      <c r="AJ277">
        <f t="shared" ref="AJ277:AJ278" si="1309">AA277-AD277-AG277</f>
        <v>287</v>
      </c>
      <c r="AK277">
        <f t="shared" ref="AK277:AK278" si="1310">AB277-AE277-AH277</f>
        <v>1767</v>
      </c>
      <c r="AT277">
        <f t="shared" si="1230"/>
        <v>25389</v>
      </c>
      <c r="AU277">
        <f t="shared" si="1140"/>
        <v>2055</v>
      </c>
      <c r="AV277">
        <f t="shared" ref="AV277" si="1311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2">AX277/AW277</f>
        <v>3.3472803347280332E-2</v>
      </c>
      <c r="BD277">
        <f t="shared" ref="BD277" si="1313">AZ277/AY277</f>
        <v>2.2339658899831853E-2</v>
      </c>
      <c r="BE277">
        <f t="shared" si="683"/>
        <v>4.3749999999999997E-2</v>
      </c>
      <c r="BF277">
        <f t="shared" ref="BF277" si="1314">SUM(AU271:AU277)/SUM(AT271:AT277)</f>
        <v>8.3911902701866201E-2</v>
      </c>
      <c r="BG277">
        <f t="shared" ref="BG277" si="1315">SUM(AU264:AU277)/SUM(AT264:AT277)</f>
        <v>8.896301282353597E-2</v>
      </c>
      <c r="BH277">
        <f t="shared" ref="BH277" si="1316">SUM(AX271:AX277)/SUM(AW271:AW277)</f>
        <v>5.9615384615384619E-2</v>
      </c>
      <c r="BI277">
        <f t="shared" ref="BI277" si="1317">SUM(AZ271:AZ277)/SUM(AY271:AY277)</f>
        <v>1.297232335371673E-2</v>
      </c>
      <c r="BJ277">
        <f t="shared" ref="BJ277" si="1318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5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9">-(J278-J277)+L278</f>
        <v>17</v>
      </c>
      <c r="N278" s="7">
        <f t="shared" ref="N278" si="1320">B278-C278</f>
        <v>1045822</v>
      </c>
      <c r="O278" s="4">
        <f t="shared" ref="O278" si="1321">C278/B278</f>
        <v>0.20276351206616208</v>
      </c>
      <c r="R278">
        <f t="shared" ref="R278" si="1322">C278-C277</f>
        <v>1884</v>
      </c>
      <c r="S278">
        <f t="shared" ref="S278" si="1323">N278-N277</f>
        <v>3994</v>
      </c>
      <c r="T278" s="8">
        <f t="shared" ref="T278" si="1324">R278/V278</f>
        <v>0.32051718271520924</v>
      </c>
      <c r="U278" s="8">
        <f t="shared" ref="U278" si="1325">SUM(R272:R278)/SUM(V272:V278)</f>
        <v>0.33406379352325299</v>
      </c>
      <c r="V278">
        <f t="shared" ref="V278" si="1326">B278-B277</f>
        <v>5878</v>
      </c>
      <c r="W278">
        <f t="shared" ref="W278" si="1327">C278-D278-E278</f>
        <v>50152</v>
      </c>
      <c r="X278" s="3">
        <f t="shared" ref="X278" si="1328">F278/W278</f>
        <v>1.3538841920561493E-2</v>
      </c>
      <c r="Y278">
        <f t="shared" si="1271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8"/>
        <v>372</v>
      </c>
      <c r="AJ278">
        <f t="shared" si="1309"/>
        <v>259</v>
      </c>
      <c r="AK278">
        <f t="shared" si="1310"/>
        <v>1708</v>
      </c>
      <c r="AT278">
        <f t="shared" si="1230"/>
        <v>28124</v>
      </c>
      <c r="AU278">
        <f t="shared" si="1140"/>
        <v>1961</v>
      </c>
      <c r="AV278">
        <f t="shared" ref="AV278" si="1329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30">AX278/AW278</f>
        <v>7.6023391812865493E-2</v>
      </c>
      <c r="BD278">
        <f t="shared" ref="BD278" si="1331">AZ278/AY278</f>
        <v>1.9081094652272156E-2</v>
      </c>
      <c r="BE278">
        <f t="shared" si="683"/>
        <v>4.5112781954887216E-2</v>
      </c>
      <c r="BF278">
        <f t="shared" ref="BF278" si="1332">SUM(AU272:AU278)/SUM(AT272:AT278)</f>
        <v>8.1279920419455781E-2</v>
      </c>
      <c r="BG278">
        <f t="shared" ref="BG278" si="1333">SUM(AU265:AU278)/SUM(AT265:AT278)</f>
        <v>8.6893142592599684E-2</v>
      </c>
      <c r="BH278">
        <f t="shared" ref="BH278" si="1334">SUM(AX272:AX278)/SUM(AW272:AW278)</f>
        <v>5.6092843326885883E-2</v>
      </c>
      <c r="BI278">
        <f t="shared" ref="BI278" si="1335">SUM(AZ272:AZ278)/SUM(AY272:AY278)</f>
        <v>1.1553673196101025E-2</v>
      </c>
      <c r="BJ278">
        <f t="shared" ref="BJ278" si="1336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5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7">-(J279-J278)+L279</f>
        <v>30</v>
      </c>
      <c r="N279" s="7">
        <f t="shared" ref="N279" si="1338">B279-C279</f>
        <v>1048852</v>
      </c>
      <c r="O279" s="4">
        <f t="shared" ref="O279" si="1339">C279/B279</f>
        <v>0.20299757750023556</v>
      </c>
      <c r="R279">
        <f t="shared" ref="R279" si="1340">C279-C278</f>
        <v>1157</v>
      </c>
      <c r="S279">
        <f t="shared" ref="S279" si="1341">N279-N278</f>
        <v>3030</v>
      </c>
      <c r="T279" s="8">
        <f t="shared" ref="T279" si="1342">R279/V279</f>
        <v>0.27633150226892761</v>
      </c>
      <c r="U279" s="8">
        <f t="shared" ref="U279" si="1343">SUM(R273:R279)/SUM(V273:V279)</f>
        <v>0.32723668798990901</v>
      </c>
      <c r="V279">
        <f t="shared" ref="V279" si="1344">B279-B278</f>
        <v>4187</v>
      </c>
      <c r="W279">
        <f t="shared" ref="W279" si="1345">C279-D279-E279</f>
        <v>49913</v>
      </c>
      <c r="X279" s="3">
        <f t="shared" ref="X279" si="1346">F279/W279</f>
        <v>1.2802275960170697E-2</v>
      </c>
      <c r="Y279">
        <f t="shared" si="1271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7">Z279-AC279-AF279</f>
        <v>323</v>
      </c>
      <c r="AJ279">
        <f t="shared" ref="AJ279" si="1348">AA279-AD279-AG279</f>
        <v>242</v>
      </c>
      <c r="AK279">
        <f t="shared" ref="AK279" si="1349">AB279-AE279-AH279</f>
        <v>1660</v>
      </c>
      <c r="AT279">
        <f t="shared" ref="AT279" si="1350">BN279-BN278</f>
        <v>11908</v>
      </c>
      <c r="AU279">
        <f t="shared" si="1140"/>
        <v>1264</v>
      </c>
      <c r="AV279">
        <f t="shared" ref="AV279" si="1351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2">AX279/AW279</f>
        <v>5.9701492537313432E-2</v>
      </c>
      <c r="BD279">
        <f t="shared" ref="BD279" si="1353">AZ279/AY279</f>
        <v>1.1227154046997388E-2</v>
      </c>
      <c r="BE279">
        <f t="shared" si="683"/>
        <v>0.1111111111111111</v>
      </c>
      <c r="BF279">
        <f t="shared" ref="BF279" si="1354">SUM(AU273:AU279)/SUM(AT273:AT279)</f>
        <v>7.988442544006448E-2</v>
      </c>
      <c r="BG279">
        <f t="shared" ref="BG279" si="1355">SUM(AU266:AU279)/SUM(AT266:AT279)</f>
        <v>8.6241791408439086E-2</v>
      </c>
      <c r="BH279">
        <f t="shared" ref="BH279" si="1356">SUM(AX273:AX279)/SUM(AW273:AW279)</f>
        <v>5.5555555555555552E-2</v>
      </c>
      <c r="BI279">
        <f t="shared" ref="BI279" si="1357">SUM(AZ273:AZ279)/SUM(AY273:AY279)</f>
        <v>1.2193144599020657E-2</v>
      </c>
      <c r="BJ279">
        <f t="shared" ref="BJ279" si="1358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5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9">-(J280-J279)+L280</f>
        <v>19</v>
      </c>
      <c r="N280" s="7">
        <f t="shared" ref="N280" si="1360">B280-C280</f>
        <v>1050178</v>
      </c>
      <c r="O280" s="4">
        <f t="shared" ref="O280" si="1361">C280/B280</f>
        <v>0.20314590201873428</v>
      </c>
      <c r="R280">
        <f t="shared" ref="R280" si="1362">C280-C279</f>
        <v>583</v>
      </c>
      <c r="S280">
        <f t="shared" ref="S280" si="1363">N280-N279</f>
        <v>1326</v>
      </c>
      <c r="T280" s="8">
        <f t="shared" ref="T280" si="1364">R280/V280</f>
        <v>0.30539549502357255</v>
      </c>
      <c r="U280" s="8">
        <f t="shared" ref="U280" si="1365">SUM(R274:R280)/SUM(V274:V280)</f>
        <v>0.327972620994609</v>
      </c>
      <c r="V280">
        <f t="shared" ref="V280" si="1366">B280-B279</f>
        <v>1909</v>
      </c>
      <c r="W280">
        <f t="shared" ref="W280" si="1367">C280-D280-E280</f>
        <v>49416</v>
      </c>
      <c r="X280" s="3">
        <f t="shared" ref="X280" si="1368">F280/W280</f>
        <v>1.3032216286223086E-2</v>
      </c>
      <c r="Y280">
        <f t="shared" si="1271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9">Z280-AC280-AF280</f>
        <v>307</v>
      </c>
      <c r="AJ280">
        <f t="shared" ref="AJ280" si="1370">AA280-AD280-AG280</f>
        <v>241</v>
      </c>
      <c r="AK280">
        <f t="shared" ref="AK280" si="1371">AB280-AE280-AH280</f>
        <v>1651</v>
      </c>
      <c r="AT280">
        <f t="shared" ref="AT280" si="1372">BN280-BN279</f>
        <v>6246</v>
      </c>
      <c r="AU280">
        <f t="shared" si="1140"/>
        <v>643</v>
      </c>
      <c r="AV280">
        <f t="shared" ref="AV280" si="1373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4">AX280/AW280</f>
        <v>0.20689655172413793</v>
      </c>
      <c r="BD280">
        <f t="shared" ref="BD280" si="1375">AZ280/AY280</f>
        <v>4.5033112582781457E-3</v>
      </c>
      <c r="BE280">
        <f t="shared" si="683"/>
        <v>4.3478260869565216E-2</v>
      </c>
      <c r="BF280">
        <f t="shared" ref="BF280" si="1376">SUM(AU274:AU280)/SUM(AT274:AT280)</f>
        <v>7.9474360025134555E-2</v>
      </c>
      <c r="BG280">
        <f t="shared" ref="BG280" si="1377">SUM(AU267:AU280)/SUM(AT267:AT280)</f>
        <v>8.6641989988684526E-2</v>
      </c>
      <c r="BH280">
        <f t="shared" ref="BH280" si="1378">SUM(AX274:AX280)/SUM(AW274:AW280)</f>
        <v>5.8206106870229007E-2</v>
      </c>
      <c r="BI280">
        <f t="shared" ref="BI280" si="1379">SUM(AZ274:AZ280)/SUM(AY274:AY280)</f>
        <v>1.3049635824116536E-2</v>
      </c>
      <c r="BJ280">
        <f t="shared" ref="BJ280" si="1380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5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1">-(J281-J280)+L281</f>
        <v>10</v>
      </c>
      <c r="N281" s="7">
        <f t="shared" ref="N281" si="1382">B281-C281</f>
        <v>1053114</v>
      </c>
      <c r="O281" s="4">
        <f t="shared" ref="O281" si="1383">C281/B281</f>
        <v>0.20347408053949145</v>
      </c>
      <c r="R281">
        <f t="shared" ref="R281" si="1384">C281-C280</f>
        <v>1293</v>
      </c>
      <c r="S281">
        <f t="shared" ref="S281" si="1385">N281-N280</f>
        <v>2936</v>
      </c>
      <c r="T281" s="8">
        <f t="shared" ref="T281" si="1386">R281/V281</f>
        <v>0.30574603925277843</v>
      </c>
      <c r="U281" s="8">
        <f t="shared" ref="U281" si="1387">SUM(R275:R281)/SUM(V275:V281)</f>
        <v>0.32391951637643235</v>
      </c>
      <c r="V281">
        <f t="shared" ref="V281" si="1388">B281-B280</f>
        <v>4229</v>
      </c>
      <c r="W281">
        <f t="shared" ref="W281" si="1389">C281-D281-E281</f>
        <v>46358</v>
      </c>
      <c r="X281" s="3">
        <f t="shared" ref="X281" si="1390">F281/W281</f>
        <v>1.4042883644678372E-2</v>
      </c>
      <c r="Y281">
        <f t="shared" ref="Y281" si="1391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2">Z281-AC281-AF281</f>
        <v>268</v>
      </c>
      <c r="AJ281">
        <f t="shared" ref="AJ281" si="1393">AA281-AD281-AG281</f>
        <v>226</v>
      </c>
      <c r="AK281">
        <f t="shared" ref="AK281" si="1394">AB281-AE281-AH281</f>
        <v>1530</v>
      </c>
      <c r="AT281">
        <f t="shared" ref="AT281" si="1395">BN281-BN280</f>
        <v>30677</v>
      </c>
      <c r="AU281">
        <f t="shared" si="1140"/>
        <v>1361</v>
      </c>
      <c r="AV281">
        <f t="shared" ref="AV281" si="1396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7">AX281/AW281</f>
        <v>2.8673835125448029E-2</v>
      </c>
      <c r="BD281">
        <f t="shared" ref="BD281" si="1398">AZ281/AY281</f>
        <v>1.2127894156560088E-2</v>
      </c>
      <c r="BE281">
        <f t="shared" si="683"/>
        <v>3.2258064516129031E-2</v>
      </c>
      <c r="BF281">
        <f t="shared" ref="BF281" si="1399">SUM(AU275:AU281)/SUM(AT275:AT281)</f>
        <v>7.4897316627580035E-2</v>
      </c>
      <c r="BG281">
        <f t="shared" ref="BG281" si="1400">SUM(AU268:AU281)/SUM(AT268:AT281)</f>
        <v>8.2191075632674637E-2</v>
      </c>
      <c r="BH281">
        <f t="shared" ref="BH281" si="1401">SUM(AX275:AX281)/SUM(AW275:AW281)</f>
        <v>5.3832116788321165E-2</v>
      </c>
      <c r="BI281">
        <f t="shared" ref="BI281" si="1402">SUM(AZ275:AZ281)/SUM(AY275:AY281)</f>
        <v>1.3880104012931337E-2</v>
      </c>
      <c r="BJ281">
        <f t="shared" ref="BJ281" si="1403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5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4">-(J282-J281)+L282</f>
        <v>18</v>
      </c>
      <c r="N282" s="7">
        <f t="shared" ref="N282" si="1405">B282-C282</f>
        <v>1057311</v>
      </c>
      <c r="O282" s="4">
        <f t="shared" ref="O282" si="1406">C282/B282</f>
        <v>0.20402927286839329</v>
      </c>
      <c r="R282">
        <f t="shared" ref="R282" si="1407">C282-C281</f>
        <v>1998</v>
      </c>
      <c r="S282">
        <f t="shared" ref="S282" si="1408">N282-N281</f>
        <v>4197</v>
      </c>
      <c r="T282" s="8">
        <f t="shared" ref="T282" si="1409">R282/V282</f>
        <v>0.32251815980629539</v>
      </c>
      <c r="U282" s="8">
        <f t="shared" ref="U282" si="1410">SUM(R276:R282)/SUM(V276:V282)</f>
        <v>0.32007233273056057</v>
      </c>
      <c r="V282">
        <f t="shared" ref="V282" si="1411">B282-B281</f>
        <v>6195</v>
      </c>
      <c r="W282">
        <f t="shared" ref="W282" si="1412">C282-D282-E282</f>
        <v>45294</v>
      </c>
      <c r="X282" s="3">
        <f t="shared" ref="X282" si="1413">F282/W282</f>
        <v>1.4218218748620125E-2</v>
      </c>
      <c r="Y282">
        <f t="shared" ref="Y282" si="141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5">Z282-AC282-AF282</f>
        <v>248</v>
      </c>
      <c r="AJ282">
        <f t="shared" ref="AJ282" si="1416">AA282-AD282-AG282</f>
        <v>225</v>
      </c>
      <c r="AK282">
        <f t="shared" ref="AK282" si="1417">AB282-AE282-AH282</f>
        <v>1483</v>
      </c>
      <c r="AT282">
        <f t="shared" ref="AT282" si="1418">BN282-BN281</f>
        <v>28875</v>
      </c>
      <c r="AU282">
        <f t="shared" si="1140"/>
        <v>2125</v>
      </c>
      <c r="AV282">
        <f t="shared" ref="AV282" si="1419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20">AX282/AW282</f>
        <v>3.2894736842105261E-2</v>
      </c>
      <c r="BD282">
        <f t="shared" ref="BD282" si="1421">AZ282/AY282</f>
        <v>2.6174895895300417E-2</v>
      </c>
      <c r="BE282">
        <f t="shared" si="683"/>
        <v>8.1871345029239762E-2</v>
      </c>
      <c r="BF282">
        <f t="shared" ref="BF282" si="1422">SUM(AU276:AU282)/SUM(AT276:AT282)</f>
        <v>7.4693869630185455E-2</v>
      </c>
      <c r="BG282">
        <f t="shared" ref="BG282" si="1423">SUM(AU269:AU282)/SUM(AT269:AT282)</f>
        <v>8.0559539679057754E-2</v>
      </c>
      <c r="BH282">
        <f t="shared" ref="BH282" si="1424">SUM(AX276:AX282)/SUM(AW276:AW282)</f>
        <v>4.6902654867256637E-2</v>
      </c>
      <c r="BI282">
        <f t="shared" ref="BI282" si="1425">SUM(AZ276:AZ282)/SUM(AY276:AY282)</f>
        <v>1.5646859583241295E-2</v>
      </c>
      <c r="BJ282">
        <f t="shared" ref="BJ282" si="1426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5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7">-(J283-J282)+L283</f>
        <v>18</v>
      </c>
      <c r="N283" s="7">
        <f t="shared" ref="N283" si="1428">B283-C283</f>
        <v>1060494</v>
      </c>
      <c r="O283" s="4">
        <f t="shared" ref="O283" si="1429">C283/B283</f>
        <v>0.2043936027032015</v>
      </c>
      <c r="R283">
        <f t="shared" ref="R283" si="1430">C283-C282</f>
        <v>1426</v>
      </c>
      <c r="S283">
        <f t="shared" ref="S283" si="1431">N283-N282</f>
        <v>3183</v>
      </c>
      <c r="T283" s="8">
        <f t="shared" ref="T283" si="1432">R283/V283</f>
        <v>0.30939466261661963</v>
      </c>
      <c r="U283" s="8">
        <f t="shared" ref="U283" si="1433">SUM(R277:R283)/SUM(V277:V283)</f>
        <v>0.31533916040871601</v>
      </c>
      <c r="V283">
        <f t="shared" ref="V283" si="1434">B283-B282</f>
        <v>4609</v>
      </c>
      <c r="W283">
        <f t="shared" ref="W283" si="1435">C283-D283-E283</f>
        <v>43955</v>
      </c>
      <c r="X283" s="3">
        <f t="shared" ref="X283" si="1436">F283/W283</f>
        <v>1.4219087703332954E-2</v>
      </c>
      <c r="Y283">
        <f t="shared" ref="Y283" si="1437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8">Z283-AC283-AF283</f>
        <v>234</v>
      </c>
      <c r="AJ283">
        <f t="shared" ref="AJ283" si="1439">AA283-AD283-AG283</f>
        <v>214</v>
      </c>
      <c r="AK283">
        <f t="shared" ref="AK283" si="1440">AB283-AE283-AH283</f>
        <v>1409</v>
      </c>
      <c r="AT283">
        <f t="shared" ref="AT283" si="1441">BN283-BN282</f>
        <v>21861</v>
      </c>
      <c r="AU283">
        <f t="shared" si="1140"/>
        <v>1534</v>
      </c>
      <c r="AV283">
        <f t="shared" ref="AV283" si="1442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3">AX283/AW283</f>
        <v>0.10638297872340426</v>
      </c>
      <c r="BD283">
        <f t="shared" ref="BD283" si="1444">AZ283/AY283</f>
        <v>1.1114541525162088E-2</v>
      </c>
      <c r="BE283">
        <f t="shared" si="683"/>
        <v>0.1092436974789916</v>
      </c>
      <c r="BF283">
        <f t="shared" ref="BF283" si="1445">SUM(AU277:AU283)/SUM(AT277:AT283)</f>
        <v>7.1485497778939117E-2</v>
      </c>
      <c r="BG283">
        <f t="shared" ref="BG283" si="1446">SUM(AU270:AU283)/SUM(AT270:AT283)</f>
        <v>7.7419637855749693E-2</v>
      </c>
      <c r="BH283">
        <f t="shared" ref="BH283" si="1447">SUM(AX277:AX283)/SUM(AW277:AW283)</f>
        <v>5.2376333656644035E-2</v>
      </c>
      <c r="BI283">
        <f t="shared" ref="BI283" si="1448">SUM(AZ277:AZ283)/SUM(AY277:AY283)</f>
        <v>1.5280985373364126E-2</v>
      </c>
      <c r="BJ283">
        <f t="shared" ref="BJ283" si="1449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5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50">-(J284-J283)+L284</f>
        <v>20</v>
      </c>
      <c r="N284" s="7">
        <f t="shared" ref="N284" si="1451">B284-C284</f>
        <v>1064023</v>
      </c>
      <c r="O284" s="4">
        <f t="shared" ref="O284" si="1452">C284/B284</f>
        <v>0.20472921764685659</v>
      </c>
      <c r="R284">
        <f t="shared" ref="R284" si="1453">C284-C283</f>
        <v>1471</v>
      </c>
      <c r="S284">
        <f t="shared" ref="S284" si="1454">N284-N283</f>
        <v>3529</v>
      </c>
      <c r="T284" s="8">
        <f t="shared" ref="T284" si="1455">R284/V284</f>
        <v>0.29420000000000002</v>
      </c>
      <c r="U284" s="8">
        <f t="shared" ref="U284" si="1456">SUM(R278:R284)/SUM(V278:V284)</f>
        <v>0.30655794045052642</v>
      </c>
      <c r="V284">
        <f t="shared" ref="V284" si="1457">B284-B283</f>
        <v>5000</v>
      </c>
      <c r="W284">
        <f t="shared" ref="W284" si="1458">C284-D284-E284</f>
        <v>45021</v>
      </c>
      <c r="X284" s="3">
        <f t="shared" ref="X284" si="1459">F284/W284</f>
        <v>1.3327114013460385E-2</v>
      </c>
      <c r="Y284">
        <f t="shared" ref="Y284" si="1460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1">Z284-AC284-AF284</f>
        <v>235</v>
      </c>
      <c r="AJ284">
        <f t="shared" ref="AJ284:AJ285" si="1462">AA284-AD284-AG284</f>
        <v>227</v>
      </c>
      <c r="AK284">
        <f t="shared" ref="AK284:AK285" si="1463">AB284-AE284-AH284</f>
        <v>1474</v>
      </c>
      <c r="AT284">
        <f t="shared" ref="AT284" si="1464">BN284-BN283</f>
        <v>23418</v>
      </c>
      <c r="AU284">
        <f t="shared" si="1140"/>
        <v>1653</v>
      </c>
      <c r="AV284">
        <f t="shared" ref="AV284" si="1465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6">AX284/AW284</f>
        <v>2.1164021164021163E-2</v>
      </c>
      <c r="BD284">
        <f t="shared" ref="BD284" si="1467">AZ284/AY284</f>
        <v>2.7686222808174028E-2</v>
      </c>
      <c r="BE284">
        <f t="shared" si="683"/>
        <v>9.815950920245399E-2</v>
      </c>
      <c r="BF284">
        <f t="shared" ref="BF284" si="1468">SUM(AU278:AU284)/SUM(AT278:AT284)</f>
        <v>6.9757592201655755E-2</v>
      </c>
      <c r="BG284">
        <f t="shared" ref="BG284" si="1469">SUM(AU271:AU284)/SUM(AT271:AT284)</f>
        <v>7.6618815426057904E-2</v>
      </c>
      <c r="BH284">
        <f t="shared" ref="BH284" si="1470">SUM(AX278:AX284)/SUM(AW278:AW284)</f>
        <v>5.09683995922528E-2</v>
      </c>
      <c r="BI284">
        <f t="shared" ref="BI284" si="1471">SUM(AZ278:AZ284)/SUM(AY278:AY284)</f>
        <v>1.5613053800651885E-2</v>
      </c>
      <c r="BJ284">
        <f t="shared" ref="BJ284" si="1472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5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3">-(J285-J284)+L285</f>
        <v>27</v>
      </c>
      <c r="N285" s="7">
        <f t="shared" ref="N285" si="1474">B285-C285</f>
        <v>1065177</v>
      </c>
      <c r="O285" s="4">
        <f t="shared" ref="O285" si="1475">C285/B285</f>
        <v>0.204787948828209</v>
      </c>
      <c r="R285">
        <f t="shared" ref="R285" si="1476">C285-C284</f>
        <v>396</v>
      </c>
      <c r="S285">
        <f t="shared" ref="S285" si="1477">N285-N284</f>
        <v>1154</v>
      </c>
      <c r="T285" s="8">
        <f t="shared" ref="T285" si="1478">R285/V285</f>
        <v>0.25548387096774194</v>
      </c>
      <c r="U285" s="8">
        <f t="shared" ref="U285" si="1479">SUM(R279:R285)/SUM(V279:V285)</f>
        <v>0.3007334079988439</v>
      </c>
      <c r="V285">
        <f t="shared" ref="V285" si="1480">B285-B284</f>
        <v>1550</v>
      </c>
      <c r="W285">
        <f t="shared" ref="W285" si="1481">C285-D285-E285</f>
        <v>42896</v>
      </c>
      <c r="X285" s="3">
        <f t="shared" ref="X285" si="1482">F285/W285</f>
        <v>1.3008205893323388E-2</v>
      </c>
      <c r="Y285">
        <f t="shared" ref="Y285" si="1483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1"/>
        <v>217</v>
      </c>
      <c r="AJ285">
        <f t="shared" si="1462"/>
        <v>200</v>
      </c>
      <c r="AK285">
        <f t="shared" si="1463"/>
        <v>1416</v>
      </c>
      <c r="AT285">
        <f t="shared" ref="AT285" si="1484">BN285-BN284</f>
        <v>5564</v>
      </c>
      <c r="AU285">
        <f t="shared" si="1140"/>
        <v>424</v>
      </c>
      <c r="AV285">
        <f t="shared" ref="AV285" si="1485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6">AX285/AW285</f>
        <v>0.23076923076923078</v>
      </c>
      <c r="BD285">
        <f t="shared" ref="BD285" si="1487">AZ285/AY285</f>
        <v>5.016722408026756E-3</v>
      </c>
      <c r="BE285">
        <f t="shared" si="683"/>
        <v>8.3333333333333329E-2</v>
      </c>
      <c r="BF285">
        <f t="shared" ref="BF285" si="1488">SUM(AU279:AU285)/SUM(AT279:AT285)</f>
        <v>7.0043329780861779E-2</v>
      </c>
      <c r="BG285">
        <f t="shared" ref="BG285" si="1489">SUM(AU272:AU285)/SUM(AT272:AT285)</f>
        <v>7.5994848303013451E-2</v>
      </c>
      <c r="BH285">
        <f t="shared" ref="BH285" si="1490">SUM(AX279:AX285)/SUM(AW279:AW285)</f>
        <v>5.1435406698564591E-2</v>
      </c>
      <c r="BI285">
        <f t="shared" ref="BI285" si="1491">SUM(AZ279:AZ285)/SUM(AY279:AY285)</f>
        <v>1.3706094391818259E-2</v>
      </c>
      <c r="BJ285">
        <f t="shared" ref="BJ285" si="1492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5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3">-(J286-J285)+L286</f>
        <v>20</v>
      </c>
      <c r="N286" s="7">
        <f t="shared" ref="N286" si="1494">B286-C286</f>
        <v>1066467</v>
      </c>
      <c r="O286" s="4">
        <f t="shared" ref="O286" si="1495">C286/B286</f>
        <v>0.20496152163071052</v>
      </c>
      <c r="R286">
        <f t="shared" ref="R286" si="1496">C286-C285</f>
        <v>625</v>
      </c>
      <c r="S286">
        <f t="shared" ref="S286" si="1497">N286-N285</f>
        <v>1290</v>
      </c>
      <c r="T286" s="8">
        <f t="shared" ref="T286" si="1498">R286/V286</f>
        <v>0.32637075718015668</v>
      </c>
      <c r="U286" s="8">
        <f t="shared" ref="U286" si="1499">SUM(R280:R286)/SUM(V280:V286)</f>
        <v>0.3066871334671547</v>
      </c>
      <c r="V286">
        <f t="shared" ref="V286" si="1500">B286-B285</f>
        <v>1915</v>
      </c>
      <c r="W286">
        <f t="shared" ref="W286" si="1501">C286-D286-E286</f>
        <v>42429</v>
      </c>
      <c r="X286" s="3">
        <f t="shared" ref="X286" si="1502">F286/W286</f>
        <v>1.3033538381767188E-2</v>
      </c>
      <c r="Y286">
        <f t="shared" ref="Y286" si="1503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4">Z286-AC286-AF286</f>
        <v>211</v>
      </c>
      <c r="AJ286">
        <f t="shared" ref="AJ286" si="1505">AA286-AD286-AG286</f>
        <v>200</v>
      </c>
      <c r="AK286">
        <f t="shared" ref="AK286" si="1506">AB286-AE286-AH286</f>
        <v>1404</v>
      </c>
      <c r="AT286">
        <f t="shared" ref="AT286" si="1507">BN286-BN285</f>
        <v>6385</v>
      </c>
      <c r="AU286">
        <f t="shared" si="1140"/>
        <v>681</v>
      </c>
      <c r="AV286">
        <f t="shared" ref="AV286" si="1508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9">AX286/AW286</f>
        <v>5.4054054054054057E-2</v>
      </c>
      <c r="BD286">
        <f t="shared" ref="BD286" si="1510">AZ286/AY286</f>
        <v>6.868131868131868E-3</v>
      </c>
      <c r="BE286">
        <f t="shared" si="683"/>
        <v>9.7560975609756101E-2</v>
      </c>
      <c r="BF286">
        <f t="shared" ref="BF286" si="1511">SUM(AU280:AU286)/SUM(AT280:AT286)</f>
        <v>6.8448945751304599E-2</v>
      </c>
      <c r="BG286">
        <f t="shared" ref="BG286" si="1512">SUM(AU273:AU286)/SUM(AT273:AT286)</f>
        <v>7.466270761807553E-2</v>
      </c>
      <c r="BH286">
        <f t="shared" ref="BH286" si="1513">SUM(AX280:AX286)/SUM(AW280:AW286)</f>
        <v>5.0868486352357321E-2</v>
      </c>
      <c r="BI286">
        <f t="shared" ref="BI286" si="1514">SUM(AZ280:AZ286)/SUM(AY280:AY286)</f>
        <v>1.3251961639058413E-2</v>
      </c>
      <c r="BJ286">
        <f t="shared" ref="BJ286" si="1515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5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6">-(J287-J286)+L287</f>
        <v>23</v>
      </c>
      <c r="N287" s="7">
        <f t="shared" ref="N287" si="1517">B287-C287</f>
        <v>1067338</v>
      </c>
      <c r="O287" s="4">
        <f t="shared" ref="O287" si="1518">C287/B287</f>
        <v>0.20514533340184643</v>
      </c>
      <c r="R287">
        <f t="shared" ref="R287" si="1519">C287-C286</f>
        <v>535</v>
      </c>
      <c r="S287">
        <f t="shared" ref="S287" si="1520">N287-N286</f>
        <v>871</v>
      </c>
      <c r="T287" s="8">
        <f t="shared" ref="T287" si="1521">R287/V287</f>
        <v>0.38051209103840683</v>
      </c>
      <c r="U287" s="8">
        <f t="shared" ref="U287" si="1522">SUM(R281:R287)/SUM(V281:V287)</f>
        <v>0.31095406360424027</v>
      </c>
      <c r="V287">
        <f t="shared" ref="V287" si="1523">B287-B286</f>
        <v>1406</v>
      </c>
      <c r="W287">
        <f t="shared" ref="W287" si="1524">C287-D287-E287</f>
        <v>42102</v>
      </c>
      <c r="X287" s="3">
        <f t="shared" ref="X287" si="1525">F287/W287</f>
        <v>1.3918578689848464E-2</v>
      </c>
      <c r="Y287">
        <f t="shared" ref="Y287" si="152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7">Z287-AC287-AF287</f>
        <v>208</v>
      </c>
      <c r="AJ287">
        <f t="shared" ref="AJ287" si="1528">AA287-AD287-AG287</f>
        <v>198</v>
      </c>
      <c r="AK287">
        <f t="shared" ref="AK287" si="1529">AB287-AE287-AH287</f>
        <v>1414</v>
      </c>
      <c r="AT287">
        <f t="shared" ref="AT287" si="1530">BN287-BN286</f>
        <v>5415</v>
      </c>
      <c r="AU287">
        <f t="shared" si="1140"/>
        <v>576</v>
      </c>
      <c r="AV287">
        <f t="shared" ref="AV287" si="1531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2">AX287/AW287</f>
        <v>0.1388888888888889</v>
      </c>
      <c r="BD287">
        <f t="shared" ref="BD287" si="1533">AZ287/AY287</f>
        <v>1.1702127659574468E-2</v>
      </c>
      <c r="BE287">
        <f t="shared" si="683"/>
        <v>1.8181818181818181E-2</v>
      </c>
      <c r="BF287">
        <f t="shared" ref="BF287" si="1534">SUM(AU281:AU287)/SUM(AT281:AT287)</f>
        <v>6.8366136093948204E-2</v>
      </c>
      <c r="BG287">
        <f t="shared" ref="BG287" si="1535">SUM(AU274:AU287)/SUM(AT274:AT287)</f>
        <v>7.442099424065643E-2</v>
      </c>
      <c r="BH287">
        <f t="shared" ref="BH287" si="1536">SUM(AX281:AX287)/SUM(AW281:AW287)</f>
        <v>4.9200492004920049E-2</v>
      </c>
      <c r="BI287">
        <f t="shared" ref="BI287" si="1537">SUM(AZ281:AZ287)/SUM(AY281:AY287)</f>
        <v>1.455537866727314E-2</v>
      </c>
      <c r="BJ287">
        <f t="shared" ref="BJ287" si="1538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5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9">-(J288-J287)+L288</f>
        <v>9</v>
      </c>
      <c r="N288" s="7">
        <f t="shared" ref="N288" si="1540">B288-C288</f>
        <v>1069764</v>
      </c>
      <c r="O288" s="4">
        <f t="shared" ref="O288" si="1541">C288/B288</f>
        <v>0.20564635296388978</v>
      </c>
      <c r="R288">
        <f t="shared" ref="R288" si="1542">C288-C287</f>
        <v>1475</v>
      </c>
      <c r="S288">
        <f t="shared" ref="S288" si="1543">N288-N287</f>
        <v>2426</v>
      </c>
      <c r="T288" s="8">
        <f t="shared" ref="T288" si="1544">R288/V288</f>
        <v>0.37810817739041269</v>
      </c>
      <c r="U288" s="8">
        <f t="shared" ref="U288" si="1545">SUM(R282:R288)/SUM(V282:V288)</f>
        <v>0.322509765625</v>
      </c>
      <c r="V288">
        <f t="shared" ref="V288" si="1546">B288-B287</f>
        <v>3901</v>
      </c>
      <c r="W288">
        <f t="shared" ref="W288" si="1547">C288-D288-E288</f>
        <v>39476</v>
      </c>
      <c r="X288" s="3">
        <f t="shared" ref="X288" si="1548">F288/W288</f>
        <v>1.5705745262944572E-2</v>
      </c>
      <c r="Y288">
        <f t="shared" ref="Y288" si="1549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50">Z288-AC288-AF288</f>
        <v>191</v>
      </c>
      <c r="AJ288">
        <f t="shared" ref="AJ288" si="1551">AA288-AD288-AG288</f>
        <v>175</v>
      </c>
      <c r="AK288">
        <f t="shared" ref="AK288" si="1552">AB288-AE288-AH288</f>
        <v>1289</v>
      </c>
      <c r="AT288">
        <f t="shared" ref="AT288" si="1553">BN288-BN287</f>
        <v>26081</v>
      </c>
      <c r="AU288">
        <f t="shared" si="1140"/>
        <v>1558</v>
      </c>
      <c r="AV288">
        <f t="shared" ref="AV288" si="1554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5">AX288/AW288</f>
        <v>0.12264150943396226</v>
      </c>
      <c r="BD288">
        <f t="shared" ref="BD288" si="1556">AZ288/AY288</f>
        <v>1.6999260901699925E-2</v>
      </c>
      <c r="BE288">
        <f t="shared" si="683"/>
        <v>7.5187969924812026E-3</v>
      </c>
      <c r="BF288">
        <f t="shared" ref="BF288" si="1557">SUM(AU282:AU288)/SUM(AT282:AT288)</f>
        <v>7.2713203343565846E-2</v>
      </c>
      <c r="BG288">
        <f t="shared" ref="BG288" si="1558">SUM(AU275:AU288)/SUM(AT275:AT288)</f>
        <v>7.3952867548913989E-2</v>
      </c>
      <c r="BH288">
        <f t="shared" ref="BH288" si="1559">SUM(AX282:AX288)/SUM(AW282:AW288)</f>
        <v>7.03125E-2</v>
      </c>
      <c r="BI288">
        <f t="shared" ref="BI288" si="1560">SUM(AZ282:AZ288)/SUM(AY282:AY288)</f>
        <v>1.5287470920571618E-2</v>
      </c>
      <c r="BJ288">
        <f t="shared" ref="BJ288" si="1561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5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2">-(J289-J288)+L289</f>
        <v>26</v>
      </c>
      <c r="N289" s="7">
        <f t="shared" ref="N289" si="1563">B289-C289</f>
        <v>1072283</v>
      </c>
      <c r="O289" s="4">
        <f t="shared" ref="O289" si="1564">C289/B289</f>
        <v>0.20623136394458114</v>
      </c>
      <c r="R289">
        <f t="shared" ref="R289" si="1565">C289-C288</f>
        <v>1647</v>
      </c>
      <c r="S289">
        <f t="shared" ref="S289" si="1566">N289-N288</f>
        <v>2519</v>
      </c>
      <c r="T289" s="8">
        <f t="shared" ref="T289" si="1567">R289/V289</f>
        <v>0.39534325492078731</v>
      </c>
      <c r="U289" s="8">
        <f t="shared" ref="U289" si="1568">SUM(R283:R289)/SUM(V283:V289)</f>
        <v>0.33596487337561537</v>
      </c>
      <c r="V289">
        <f t="shared" ref="V289" si="1569">B289-B288</f>
        <v>4166</v>
      </c>
      <c r="W289">
        <f t="shared" ref="W289" si="1570">C289-D289-E289</f>
        <v>38124</v>
      </c>
      <c r="X289" s="3">
        <f t="shared" ref="X289" si="1571">F289/W289</f>
        <v>1.6052880075542966E-2</v>
      </c>
      <c r="Y289">
        <f t="shared" ref="Y289" si="1572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3">Z289-AC289-AF289</f>
        <v>175</v>
      </c>
      <c r="AJ289">
        <f t="shared" ref="AJ289" si="1574">AA289-AD289-AG289</f>
        <v>169</v>
      </c>
      <c r="AK289">
        <f t="shared" ref="AK289" si="1575">AB289-AE289-AH289</f>
        <v>1289</v>
      </c>
      <c r="AT289">
        <f t="shared" ref="AT289" si="1576">BN289-BN288</f>
        <v>20590</v>
      </c>
      <c r="AU289">
        <f t="shared" si="1140"/>
        <v>1727</v>
      </c>
      <c r="AV289">
        <f t="shared" ref="AV289" si="1577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8">AX289/AW289</f>
        <v>6.25E-2</v>
      </c>
      <c r="BD289">
        <f t="shared" ref="BD289" si="1579">AZ289/AY289</f>
        <v>3.1948881789137379E-2</v>
      </c>
      <c r="BE289">
        <f t="shared" si="683"/>
        <v>6.25E-2</v>
      </c>
      <c r="BF289">
        <f t="shared" ref="BF289" si="1580">SUM(AU283:AU289)/SUM(AT283:AT289)</f>
        <v>7.4583310463435609E-2</v>
      </c>
      <c r="BG289">
        <f t="shared" ref="BG289" si="1581">SUM(AU276:AU289)/SUM(AT276:AT289)</f>
        <v>7.464807411758019E-2</v>
      </c>
      <c r="BH289">
        <f t="shared" ref="BH289" si="1582">SUM(AX283:AX289)/SUM(AW283:AW289)</f>
        <v>7.716049382716049E-2</v>
      </c>
      <c r="BI289">
        <f t="shared" ref="BI289" si="1583">SUM(AZ283:AZ289)/SUM(AY283:AY289)</f>
        <v>1.5540707745607523E-2</v>
      </c>
      <c r="BJ289">
        <f t="shared" ref="BJ289" si="1584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5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5">-(J290-J289)+L290</f>
        <v>23</v>
      </c>
      <c r="N290" s="7">
        <f t="shared" ref="N290" si="1586">B290-C290</f>
        <v>1074712</v>
      </c>
      <c r="O290" s="4">
        <f t="shared" ref="O290" si="1587">C290/B290</f>
        <v>0.20686046597442084</v>
      </c>
      <c r="R290">
        <f t="shared" ref="R290" si="1588">C290-C289</f>
        <v>1705</v>
      </c>
      <c r="S290">
        <f t="shared" ref="S290" si="1589">N290-N289</f>
        <v>2429</v>
      </c>
      <c r="T290" s="8">
        <f t="shared" ref="T290" si="1590">R290/V290</f>
        <v>0.41243347847121431</v>
      </c>
      <c r="U290" s="8">
        <f t="shared" ref="U290" si="1591">SUM(R284:R290)/SUM(V284:V290)</f>
        <v>0.35583544762595143</v>
      </c>
      <c r="V290">
        <f t="shared" ref="V290" si="1592">B290-B289</f>
        <v>4134</v>
      </c>
      <c r="W290">
        <f t="shared" ref="W290" si="1593">C290-D290-E290</f>
        <v>37499</v>
      </c>
      <c r="X290" s="3">
        <f t="shared" ref="X290" si="1594">F290/W290</f>
        <v>1.6000426678044747E-2</v>
      </c>
      <c r="Y290">
        <f t="shared" ref="Y290" si="1595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6">Z290-AC290-AF290</f>
        <v>170</v>
      </c>
      <c r="AJ290">
        <f t="shared" ref="AJ290" si="1597">AA290-AD290-AG290</f>
        <v>162</v>
      </c>
      <c r="AK290">
        <f t="shared" ref="AK290" si="1598">AB290-AE290-AH290</f>
        <v>1288</v>
      </c>
      <c r="AT290">
        <f t="shared" ref="AT290" si="1599">BN290-BN289</f>
        <v>15418</v>
      </c>
      <c r="AU290">
        <f t="shared" si="1140"/>
        <v>1909</v>
      </c>
      <c r="AV290">
        <f t="shared" ref="AV290" si="1600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1">AX290/AW290</f>
        <v>0.15053763440860216</v>
      </c>
      <c r="BD290">
        <f t="shared" ref="BD290" si="1602">AZ290/AY290</f>
        <v>2.8156996587030716E-2</v>
      </c>
      <c r="BE290">
        <f t="shared" si="683"/>
        <v>0.13043478260869565</v>
      </c>
      <c r="BF290">
        <f t="shared" ref="BF290" si="1603">SUM(AU284:AU290)/SUM(AT284:AT290)</f>
        <v>8.2899942646615668E-2</v>
      </c>
      <c r="BG290">
        <f t="shared" ref="BG290" si="1604">SUM(AU277:AU290)/SUM(AT277:AT290)</f>
        <v>7.6073154627252879E-2</v>
      </c>
      <c r="BH290">
        <f t="shared" ref="BH290" si="1605">SUM(AX284:AX290)/SUM(AW284:AW290)</f>
        <v>8.3462132921174659E-2</v>
      </c>
      <c r="BI290">
        <f t="shared" ref="BI290" si="1606">SUM(AZ284:AZ290)/SUM(AY284:AY290)</f>
        <v>1.7814603832211288E-2</v>
      </c>
      <c r="BJ290">
        <f t="shared" ref="BJ290" si="1607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5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8">-(J291-J290)+L291</f>
        <v>20</v>
      </c>
      <c r="N291" s="7">
        <f t="shared" ref="N291" si="1609">B291-C291</f>
        <v>1077222</v>
      </c>
      <c r="O291" s="4">
        <f t="shared" ref="O291" si="1610">C291/B291</f>
        <v>0.20772634903310316</v>
      </c>
      <c r="R291">
        <f t="shared" ref="R291" si="1611">C291-C290</f>
        <v>2139</v>
      </c>
      <c r="S291">
        <f t="shared" ref="S291" si="1612">N291-N290</f>
        <v>2510</v>
      </c>
      <c r="T291" s="8">
        <f t="shared" ref="T291" si="1613">R291/V291</f>
        <v>0.46009894600989459</v>
      </c>
      <c r="U291" s="8">
        <f t="shared" ref="U291" si="1614">SUM(R285:R291)/SUM(V285:V291)</f>
        <v>0.39233921090189217</v>
      </c>
      <c r="V291">
        <f t="shared" ref="V291" si="1615">B291-B290</f>
        <v>4649</v>
      </c>
      <c r="W291">
        <f t="shared" ref="W291" si="1616">C291-D291-E291</f>
        <v>37316</v>
      </c>
      <c r="X291" s="3">
        <f t="shared" ref="X291" si="1617">F291/W291</f>
        <v>1.5408939864937292E-2</v>
      </c>
      <c r="Y291">
        <f t="shared" ref="Y291" si="1618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9">Z291-AC291-AF291</f>
        <v>169</v>
      </c>
      <c r="AJ291">
        <f t="shared" ref="AJ291" si="1620">AA291-AD291-AG291</f>
        <v>168</v>
      </c>
      <c r="AK291">
        <f t="shared" ref="AK291" si="1621">AB291-AE291-AH291</f>
        <v>1282</v>
      </c>
      <c r="AT291">
        <f t="shared" ref="AT291" si="1622">BN291-BN290</f>
        <v>29441</v>
      </c>
      <c r="AU291">
        <f t="shared" si="1140"/>
        <v>2268</v>
      </c>
      <c r="AV291">
        <f t="shared" ref="AV291" si="1623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4">AX291/AW291</f>
        <v>4.8951048951048952E-2</v>
      </c>
      <c r="BD291">
        <f t="shared" ref="BD291" si="1625">AZ291/AY291</f>
        <v>2.639963586709149E-2</v>
      </c>
      <c r="BE291">
        <f t="shared" si="683"/>
        <v>6.2761506276150625E-2</v>
      </c>
      <c r="BF291">
        <f t="shared" ref="BF291" si="1626">SUM(AU285:AU291)/SUM(AT285:AT291)</f>
        <v>8.3962385439050824E-2</v>
      </c>
      <c r="BG291">
        <f t="shared" ref="BG291" si="1627">SUM(AU278:AU291)/SUM(AT278:AT291)</f>
        <v>7.5706818767475759E-2</v>
      </c>
      <c r="BH291">
        <f t="shared" ref="BH291" si="1628">SUM(AX285:AX291)/SUM(AW285:AW291)</f>
        <v>9.4841930116472545E-2</v>
      </c>
      <c r="BI291">
        <f t="shared" ref="BI291" si="1629">SUM(AZ285:AZ291)/SUM(AY285:AY291)</f>
        <v>1.7214312780815245E-2</v>
      </c>
      <c r="BJ291">
        <f t="shared" ref="BJ291" si="1630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5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1">-(J292-J291)+L292</f>
        <v>25</v>
      </c>
      <c r="N292" s="7">
        <f t="shared" ref="N292" si="1632">B292-C292</f>
        <v>1078566</v>
      </c>
      <c r="O292" s="4">
        <f t="shared" ref="O292" si="1633">C292/B292</f>
        <v>0.20793267288923487</v>
      </c>
      <c r="R292">
        <f t="shared" ref="R292" si="1634">C292-C291</f>
        <v>707</v>
      </c>
      <c r="S292">
        <f t="shared" ref="S292" si="1635">N292-N291</f>
        <v>1344</v>
      </c>
      <c r="T292" s="8">
        <f t="shared" ref="T292" si="1636">R292/V292</f>
        <v>0.34470989761092152</v>
      </c>
      <c r="U292" s="8">
        <f t="shared" ref="U292" si="1637">SUM(R286:R292)/SUM(V286:V292)</f>
        <v>0.39748897488974888</v>
      </c>
      <c r="V292">
        <f t="shared" ref="V292" si="1638">B292-B291</f>
        <v>2051</v>
      </c>
      <c r="W292">
        <f t="shared" ref="W292" si="1639">C292-D292-E292</f>
        <v>35980</v>
      </c>
      <c r="X292" s="3">
        <f t="shared" ref="X292" si="1640">F292/W292</f>
        <v>1.5897720956086714E-2</v>
      </c>
      <c r="Y292">
        <f t="shared" ref="Y292" si="164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2">Z292-AC292-AF292</f>
        <v>160</v>
      </c>
      <c r="AJ292">
        <f t="shared" ref="AJ292:AJ293" si="1643">AA292-AD292-AG292</f>
        <v>166</v>
      </c>
      <c r="AK292">
        <f t="shared" ref="AK292:AK293" si="1644">AB292-AE292-AH292</f>
        <v>1224</v>
      </c>
      <c r="AT292">
        <f t="shared" ref="AT292" si="1645">BN292-BN291</f>
        <v>8336</v>
      </c>
      <c r="AU292">
        <f t="shared" si="1140"/>
        <v>735</v>
      </c>
      <c r="AV292">
        <f t="shared" ref="AV292" si="1646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7">AX292/AW292</f>
        <v>2.564102564102564E-2</v>
      </c>
      <c r="BD292">
        <f t="shared" ref="BD292" si="1648">AZ292/AY292</f>
        <v>8.8868101028999058E-3</v>
      </c>
      <c r="BE292">
        <f t="shared" si="683"/>
        <v>0.27272727272727271</v>
      </c>
      <c r="BF292">
        <f t="shared" ref="BF292" si="1649">SUM(AU286:AU292)/SUM(AT286:AT292)</f>
        <v>8.4663192019056824E-2</v>
      </c>
      <c r="BG292">
        <f t="shared" ref="BG292" si="1650">SUM(AU279:AU292)/SUM(AT279:AT292)</f>
        <v>7.6839497949753352E-2</v>
      </c>
      <c r="BH292">
        <f t="shared" ref="BH292" si="1651">SUM(AX286:AX292)/SUM(AW286:AW292)</f>
        <v>8.4690553745928335E-2</v>
      </c>
      <c r="BI292">
        <f t="shared" ref="BI292" si="1652">SUM(AZ286:AZ292)/SUM(AY286:AY292)</f>
        <v>1.8273650757618751E-2</v>
      </c>
      <c r="BJ292">
        <f t="shared" ref="BJ292" si="1653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5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4">-(J293-J292)+L293</f>
        <v>15</v>
      </c>
      <c r="N293" s="7">
        <f t="shared" ref="N293" si="1655">B293-C293</f>
        <v>1080084</v>
      </c>
      <c r="O293" s="4">
        <f t="shared" ref="O293" si="1656">C293/B293</f>
        <v>0.20835211518460453</v>
      </c>
      <c r="R293">
        <f t="shared" ref="R293" si="1657">C293-C292</f>
        <v>1121</v>
      </c>
      <c r="S293">
        <f t="shared" ref="S293" si="1658">N293-N292</f>
        <v>1518</v>
      </c>
      <c r="T293" s="8">
        <f t="shared" ref="T293" si="1659">R293/V293</f>
        <v>0.42478211443728686</v>
      </c>
      <c r="U293" s="8">
        <f t="shared" ref="U293" si="1660">SUM(R287:R293)/SUM(V287:V293)</f>
        <v>0.40656323542229583</v>
      </c>
      <c r="V293">
        <f t="shared" ref="V293" si="1661">B293-B292</f>
        <v>2639</v>
      </c>
      <c r="W293">
        <f t="shared" ref="W293" si="1662">C293-D293-E293</f>
        <v>36297</v>
      </c>
      <c r="X293" s="3">
        <f t="shared" ref="X293" si="1663">F293/W293</f>
        <v>1.5896630575529657E-2</v>
      </c>
      <c r="Y293">
        <f t="shared" ref="Y293" si="1664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2"/>
        <v>158</v>
      </c>
      <c r="AJ293">
        <f t="shared" si="1643"/>
        <v>172</v>
      </c>
      <c r="AK293">
        <f t="shared" si="1644"/>
        <v>1247</v>
      </c>
      <c r="AT293">
        <f t="shared" ref="AT293" si="1665">BN293-BN292</f>
        <v>8560</v>
      </c>
      <c r="AU293">
        <f t="shared" si="1140"/>
        <v>1215</v>
      </c>
      <c r="AV293">
        <f t="shared" ref="AV293" si="1666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7">AX293/AW293</f>
        <v>8.3333333333333329E-2</v>
      </c>
      <c r="BD293">
        <f t="shared" ref="BD293" si="1668">AZ293/AY293</f>
        <v>2.3069207622868605E-2</v>
      </c>
      <c r="BE293">
        <f t="shared" si="683"/>
        <v>0.12962962962962962</v>
      </c>
      <c r="BF293">
        <f t="shared" ref="BF293" si="1669">SUM(AU287:AU293)/SUM(AT287:AT293)</f>
        <v>8.7736404283166869E-2</v>
      </c>
      <c r="BG293">
        <f t="shared" ref="BG293" si="1670">SUM(AU280:AU293)/SUM(AT280:AT293)</f>
        <v>7.771871978789785E-2</v>
      </c>
      <c r="BH293">
        <f t="shared" ref="BH293" si="1671">SUM(AX287:AX293)/SUM(AW287:AW293)</f>
        <v>8.6400000000000005E-2</v>
      </c>
      <c r="BI293">
        <f t="shared" ref="BI293" si="1672">SUM(AZ287:AZ293)/SUM(AY287:AY293)</f>
        <v>2.0834580614260911E-2</v>
      </c>
      <c r="BJ293">
        <f t="shared" ref="BJ293" si="1673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5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4">-(J294-J293)+L294</f>
        <v>15</v>
      </c>
      <c r="N294" s="7">
        <f t="shared" ref="N294" si="1675">B294-C294</f>
        <v>1080846</v>
      </c>
      <c r="O294" s="4">
        <f t="shared" ref="O294" si="1676">C294/B294</f>
        <v>0.20857960436522116</v>
      </c>
      <c r="R294">
        <f t="shared" ref="R294" si="1677">C294-C293</f>
        <v>593</v>
      </c>
      <c r="S294">
        <f t="shared" ref="S294" si="1678">N294-N293</f>
        <v>762</v>
      </c>
      <c r="T294" s="8">
        <f t="shared" ref="T294" si="1679">R294/V294</f>
        <v>0.43763837638376385</v>
      </c>
      <c r="U294" s="8">
        <f t="shared" ref="U294" si="1680">SUM(R288:R294)/SUM(V288:V294)</f>
        <v>0.41000218388294385</v>
      </c>
      <c r="V294">
        <f t="shared" ref="V294" si="1681">B294-B293</f>
        <v>1355</v>
      </c>
      <c r="W294">
        <f t="shared" ref="W294" si="1682">C294-D294-E294</f>
        <v>36292</v>
      </c>
      <c r="X294" s="3">
        <f t="shared" ref="X294" si="1683">F294/W294</f>
        <v>1.5733494985120687E-2</v>
      </c>
      <c r="Y294">
        <f t="shared" ref="Y294" si="1684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5">Z294-AC294-AF294</f>
        <v>159</v>
      </c>
      <c r="AJ294">
        <f t="shared" ref="AJ294" si="1686">AA294-AD294-AG294</f>
        <v>167</v>
      </c>
      <c r="AK294">
        <f t="shared" ref="AK294" si="1687">AB294-AE294-AH294</f>
        <v>1262</v>
      </c>
      <c r="AT294">
        <f t="shared" ref="AT294" si="1688">BN294-BN293</f>
        <v>5106</v>
      </c>
      <c r="AU294">
        <f t="shared" si="1140"/>
        <v>646</v>
      </c>
      <c r="AV294">
        <f t="shared" ref="AV294" si="1689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90">AX294/AW294</f>
        <v>0.14285714285714285</v>
      </c>
      <c r="BD294">
        <f t="shared" ref="BD294" si="1691">AZ294/AY294</f>
        <v>1.9473684210526317E-2</v>
      </c>
      <c r="BE294">
        <f t="shared" si="683"/>
        <v>2.6548672566371681E-2</v>
      </c>
      <c r="BF294">
        <f t="shared" ref="BF294" si="1692">SUM(AU288:AU294)/SUM(AT288:AT294)</f>
        <v>8.8591762674840577E-2</v>
      </c>
      <c r="BG294">
        <f t="shared" ref="BG294" si="1693">SUM(AU281:AU294)/SUM(AT281:AT294)</f>
        <v>7.8107302090978117E-2</v>
      </c>
      <c r="BH294">
        <f t="shared" ref="BH294" si="1694">SUM(AX288:AX294)/SUM(AW288:AW294)</f>
        <v>8.6538461538461536E-2</v>
      </c>
      <c r="BI294">
        <f t="shared" ref="BI294" si="1695">SUM(AZ288:AZ294)/SUM(AY288:AY294)</f>
        <v>2.2302477349046442E-2</v>
      </c>
      <c r="BJ294">
        <f t="shared" ref="BJ294" si="1696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5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7">-(J295-J294)+L295</f>
        <v>10</v>
      </c>
      <c r="N295" s="7">
        <f t="shared" ref="N295" si="1698">B295-C295</f>
        <v>1082966</v>
      </c>
      <c r="O295" s="4">
        <f t="shared" ref="O295" si="1699">C295/B295</f>
        <v>0.20930782693008324</v>
      </c>
      <c r="R295">
        <f t="shared" ref="R295" si="1700">C295-C294</f>
        <v>1819</v>
      </c>
      <c r="S295">
        <f t="shared" ref="S295" si="1701">N295-N294</f>
        <v>2120</v>
      </c>
      <c r="T295" s="8">
        <f t="shared" ref="T295" si="1702">R295/V295</f>
        <v>0.46179233307946177</v>
      </c>
      <c r="U295" s="8">
        <f t="shared" ref="U295" si="1703">SUM(R289:R295)/SUM(V289:V295)</f>
        <v>0.42432302795098764</v>
      </c>
      <c r="V295">
        <f t="shared" ref="V295" si="1704">B295-B294</f>
        <v>3939</v>
      </c>
      <c r="W295">
        <f t="shared" ref="W295" si="1705">C295-D295-E295</f>
        <v>34966</v>
      </c>
      <c r="X295" s="3">
        <f t="shared" ref="X295" si="1706">F295/W295</f>
        <v>1.6644740605159299E-2</v>
      </c>
      <c r="Y295">
        <f t="shared" ref="Y295" si="1707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8">Z295-AC295-AF295</f>
        <v>152</v>
      </c>
      <c r="AJ295">
        <f t="shared" ref="AJ295" si="1709">AA295-AD295-AG295</f>
        <v>164</v>
      </c>
      <c r="AK295">
        <f t="shared" ref="AK295" si="1710">AB295-AE295-AH295</f>
        <v>1190</v>
      </c>
      <c r="AT295">
        <f t="shared" ref="AT295" si="1711">BN295-BN294</f>
        <v>24726</v>
      </c>
      <c r="AU295">
        <f t="shared" si="1140"/>
        <v>1877</v>
      </c>
      <c r="AV295">
        <f t="shared" ref="AV295" si="1712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3">AX295/AW295</f>
        <v>3.678929765886288E-2</v>
      </c>
      <c r="BD295">
        <f t="shared" ref="BD295" si="1714">AZ295/AY295</f>
        <v>2.2172949002217297E-2</v>
      </c>
      <c r="BE295">
        <f t="shared" si="683"/>
        <v>5.5E-2</v>
      </c>
      <c r="BF295">
        <f t="shared" ref="BF295" si="1715">SUM(AU289:AU295)/SUM(AT289:AT295)</f>
        <v>9.25055938383091E-2</v>
      </c>
      <c r="BG295">
        <f t="shared" ref="BG295" si="1716">SUM(AU282:AU295)/SUM(AT282:AT295)</f>
        <v>8.237587911705313E-2</v>
      </c>
      <c r="BH295">
        <f t="shared" ref="BH295" si="1717">SUM(AX289:AX295)/SUM(AW289:AW295)</f>
        <v>6.3647490820073441E-2</v>
      </c>
      <c r="BI295">
        <f t="shared" ref="BI295" si="1718">SUM(AZ289:AZ295)/SUM(AY289:AY295)</f>
        <v>2.3251125596398092E-2</v>
      </c>
      <c r="BJ295">
        <f t="shared" ref="BJ295" si="1719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5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20">-(J296-J295)+L296</f>
        <v>18</v>
      </c>
      <c r="N296" s="7">
        <f t="shared" ref="N296" si="1721">B296-C296</f>
        <v>1086219</v>
      </c>
      <c r="O296" s="4">
        <f t="shared" ref="O296" si="1722">C296/B296</f>
        <v>0.21041590189614628</v>
      </c>
      <c r="R296">
        <f t="shared" ref="R296" si="1723">C296-C295</f>
        <v>2789</v>
      </c>
      <c r="S296">
        <f t="shared" ref="S296" si="1724">N296-N295</f>
        <v>3253</v>
      </c>
      <c r="T296" s="8">
        <f t="shared" ref="T296" si="1725">R296/V296</f>
        <v>0.46160211850380667</v>
      </c>
      <c r="U296" s="8">
        <f t="shared" ref="U296" si="1726">SUM(R290:R296)/SUM(V290:V296)</f>
        <v>0.43826837034946997</v>
      </c>
      <c r="V296">
        <f t="shared" ref="V296" si="1727">B296-B295</f>
        <v>6042</v>
      </c>
      <c r="W296">
        <f t="shared" ref="W296" si="1728">C296-D296-E296</f>
        <v>35598</v>
      </c>
      <c r="X296" s="3">
        <f t="shared" ref="X296" si="1729">F296/W296</f>
        <v>1.6967245350862407E-2</v>
      </c>
      <c r="Y296">
        <f t="shared" ref="Y296" si="1730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1">Z296-AC296-AF296</f>
        <v>155</v>
      </c>
      <c r="AJ296">
        <f t="shared" ref="AJ296" si="1732">AA296-AD296-AG296</f>
        <v>180</v>
      </c>
      <c r="AK296">
        <f t="shared" ref="AK296" si="1733">AB296-AE296-AH296</f>
        <v>1225</v>
      </c>
      <c r="AT296">
        <f t="shared" ref="AT296" si="1734">BN296-BN295</f>
        <v>25169</v>
      </c>
      <c r="AU296">
        <f t="shared" si="1140"/>
        <v>2940</v>
      </c>
      <c r="AV296">
        <f t="shared" ref="AV296" si="1735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6">AX296/AW296</f>
        <v>9.4339622641509441E-2</v>
      </c>
      <c r="BD296">
        <f t="shared" ref="BD296" si="1737">AZ296/AY296</f>
        <v>5.8860759493670887E-2</v>
      </c>
      <c r="BE296">
        <f t="shared" si="683"/>
        <v>0.12322274881516587</v>
      </c>
      <c r="BF296">
        <f t="shared" ref="BF296" si="1738">SUM(AU290:AU296)/SUM(AT290:AT296)</f>
        <v>9.9266847099934913E-2</v>
      </c>
      <c r="BG296">
        <f t="shared" ref="BG296" si="1739">SUM(AU283:AU296)/SUM(AT283:AT296)</f>
        <v>8.7331357544123508E-2</v>
      </c>
      <c r="BH296">
        <f t="shared" ref="BH296" si="1740">SUM(AX290:AX296)/SUM(AW290:AW296)</f>
        <v>6.985294117647059E-2</v>
      </c>
      <c r="BI296">
        <f t="shared" ref="BI296" si="1741">SUM(AZ290:AZ296)/SUM(AY290:AY296)</f>
        <v>2.5721859998567027E-2</v>
      </c>
      <c r="BJ296">
        <f t="shared" ref="BJ296" si="1742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5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3">-(J297-J296)+L297</f>
        <v>11</v>
      </c>
      <c r="N297" s="7">
        <f t="shared" ref="N297" si="1744">B297-C297</f>
        <v>1089172</v>
      </c>
      <c r="O297" s="4">
        <f t="shared" ref="O297" si="1745">C297/B297</f>
        <v>0.21105478862649596</v>
      </c>
      <c r="R297">
        <f t="shared" ref="R297" si="1746">C297-C296</f>
        <v>1904</v>
      </c>
      <c r="S297">
        <f t="shared" ref="S297" si="1747">N297-N296</f>
        <v>2953</v>
      </c>
      <c r="T297" s="8">
        <f t="shared" ref="T297" si="1748">R297/V297</f>
        <v>0.392011529750875</v>
      </c>
      <c r="U297" s="8">
        <f t="shared" ref="U297" si="1749">SUM(R291:R297)/SUM(V291:V297)</f>
        <v>0.43365188782704056</v>
      </c>
      <c r="V297">
        <f t="shared" ref="V297" si="1750">B297-B296</f>
        <v>4857</v>
      </c>
      <c r="W297">
        <f t="shared" ref="W297" si="1751">C297-D297-E297</f>
        <v>35653</v>
      </c>
      <c r="X297" s="3">
        <f t="shared" ref="X297" si="1752">F297/W297</f>
        <v>1.7193504052954871E-2</v>
      </c>
      <c r="Y297">
        <f t="shared" ref="Y297" si="175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4">Z297-AC297-AF297</f>
        <v>149</v>
      </c>
      <c r="AJ297">
        <f t="shared" ref="AJ297" si="1755">AA297-AD297-AG297</f>
        <v>191</v>
      </c>
      <c r="AK297">
        <f t="shared" ref="AK297" si="1756">AB297-AE297-AH297</f>
        <v>1208</v>
      </c>
      <c r="AT297">
        <f t="shared" ref="AT297" si="1757">BN297-BN296</f>
        <v>19238</v>
      </c>
      <c r="AU297">
        <f t="shared" si="1140"/>
        <v>2057</v>
      </c>
      <c r="AV297">
        <f t="shared" ref="AV297" si="1758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9">AX297/AW297</f>
        <v>4.6666666666666669E-2</v>
      </c>
      <c r="BD297">
        <f t="shared" ref="BD297" si="1760">AZ297/AY297</f>
        <v>3.2051282051282048E-2</v>
      </c>
      <c r="BE297">
        <f t="shared" si="683"/>
        <v>0.145985401459854</v>
      </c>
      <c r="BF297">
        <f t="shared" ref="BF297" si="1761">SUM(AU291:AU297)/SUM(AT291:AT297)</f>
        <v>9.734938959660297E-2</v>
      </c>
      <c r="BG297">
        <f t="shared" ref="BG297" si="1762">SUM(AU284:AU297)/SUM(AT284:AT297)</f>
        <v>9.0697122807645664E-2</v>
      </c>
      <c r="BH297">
        <f t="shared" ref="BH297" si="1763">SUM(AX291:AX297)/SUM(AW291:AW297)</f>
        <v>5.7273768613974797E-2</v>
      </c>
      <c r="BI297">
        <f t="shared" ref="BI297" si="1764">SUM(AZ291:AZ297)/SUM(AY291:AY297)</f>
        <v>2.5966044403472381E-2</v>
      </c>
      <c r="BJ297">
        <f t="shared" ref="BJ297" si="1765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5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6">-(J298-J297)+L298</f>
        <v>32</v>
      </c>
      <c r="N298" s="7">
        <f t="shared" ref="N298" si="1767">B298-C298</f>
        <v>1092721</v>
      </c>
      <c r="O298" s="4">
        <f t="shared" ref="O298" si="1768">C298/B298</f>
        <v>0.21169713072504145</v>
      </c>
      <c r="R298">
        <f t="shared" ref="R298" si="1769">C298-C297</f>
        <v>2078</v>
      </c>
      <c r="S298">
        <f t="shared" ref="S298" si="1770">N298-N297</f>
        <v>3549</v>
      </c>
      <c r="T298" s="8">
        <f t="shared" ref="T298" si="1771">R298/V298</f>
        <v>0.36929091878443221</v>
      </c>
      <c r="U298" s="8">
        <f t="shared" ref="U298" si="1772">SUM(R292:R298)/SUM(V292:V298)</f>
        <v>0.41535269709543571</v>
      </c>
      <c r="V298">
        <f t="shared" ref="V298" si="1773">B298-B297</f>
        <v>5627</v>
      </c>
      <c r="W298">
        <f t="shared" ref="W298" si="1774">C298-D298-E298</f>
        <v>35894</v>
      </c>
      <c r="X298" s="3">
        <f t="shared" ref="X298" si="1775">F298/W298</f>
        <v>1.613082966512509E-2</v>
      </c>
      <c r="Y298">
        <f t="shared" ref="Y298" si="1776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7">Z298-AC298-AF298</f>
        <v>157</v>
      </c>
      <c r="AJ298">
        <f t="shared" ref="AJ298" si="1778">AA298-AD298-AG298</f>
        <v>208</v>
      </c>
      <c r="AK298">
        <f t="shared" ref="AK298" si="1779">AB298-AE298-AH298</f>
        <v>1231</v>
      </c>
      <c r="AT298">
        <f t="shared" ref="AT298" si="1780">BN298-BN297</f>
        <v>28305</v>
      </c>
      <c r="AU298">
        <f t="shared" si="1140"/>
        <v>2261</v>
      </c>
      <c r="AV298">
        <f t="shared" ref="AV298" si="1781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2">AX298/AW298</f>
        <v>5.8997050147492625E-2</v>
      </c>
      <c r="BD298">
        <f t="shared" ref="BD298" si="1783">AZ298/AY298</f>
        <v>7.4387151310228231E-2</v>
      </c>
      <c r="BE298">
        <f t="shared" si="683"/>
        <v>6.0240963855421686E-2</v>
      </c>
      <c r="BF298">
        <f t="shared" ref="BF298" si="1784">SUM(AU292:AU298)/SUM(AT292:AT298)</f>
        <v>9.8216677829872742E-2</v>
      </c>
      <c r="BG298">
        <f t="shared" ref="BG298" si="1785">SUM(AU285:AU298)/SUM(AT285:AT298)</f>
        <v>9.1418711186244714E-2</v>
      </c>
      <c r="BH298">
        <f t="shared" ref="BH298" si="1786">SUM(AX292:AX298)/SUM(AW292:AW298)</f>
        <v>5.8933582787652011E-2</v>
      </c>
      <c r="BI298">
        <f t="shared" ref="BI298" si="1787">SUM(AZ292:AZ298)/SUM(AY292:AY298)</f>
        <v>3.0659001916187621E-2</v>
      </c>
      <c r="BJ298">
        <f t="shared" ref="BJ298" si="1788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5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9">-(J299-J298)+L299</f>
        <v>19</v>
      </c>
      <c r="N299" s="7">
        <f t="shared" ref="N299" si="1790">B299-C299</f>
        <v>1095739</v>
      </c>
      <c r="O299" s="4">
        <f t="shared" ref="O299" si="1791">C299/B299</f>
        <v>0.21218145424531151</v>
      </c>
      <c r="R299">
        <f t="shared" ref="R299" si="1792">C299-C298</f>
        <v>1665</v>
      </c>
      <c r="S299">
        <f t="shared" ref="S299" si="1793">N299-N298</f>
        <v>3018</v>
      </c>
      <c r="T299" s="8">
        <f t="shared" ref="T299" si="1794">R299/V299</f>
        <v>0.35554131966688018</v>
      </c>
      <c r="U299" s="8">
        <f t="shared" ref="U299" si="1795">SUM(R293:R299)/SUM(V293:V299)</f>
        <v>0.41071306018804477</v>
      </c>
      <c r="V299">
        <f t="shared" ref="V299" si="1796">B299-B298</f>
        <v>4683</v>
      </c>
      <c r="W299">
        <f t="shared" ref="W299" si="1797">C299-D299-E299</f>
        <v>35885</v>
      </c>
      <c r="X299" s="3">
        <f t="shared" ref="X299" si="1798">F299/W299</f>
        <v>1.5298871394733175E-2</v>
      </c>
      <c r="Y299">
        <f t="shared" ref="Y299" si="1799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800">Z299-AC299-AF299</f>
        <v>168</v>
      </c>
      <c r="AJ299">
        <f t="shared" ref="AJ299" si="1801">AA299-AD299-AG299</f>
        <v>222</v>
      </c>
      <c r="AK299">
        <f t="shared" ref="AK299" si="1802">AB299-AE299-AH299</f>
        <v>1241</v>
      </c>
      <c r="AT299">
        <f t="shared" ref="AT299" si="1803">BN299-BN298</f>
        <v>23011</v>
      </c>
      <c r="AU299">
        <f t="shared" si="1140"/>
        <v>1777</v>
      </c>
      <c r="AV299">
        <f t="shared" ref="AV299" si="1804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5">AX299/AW299</f>
        <v>4.878048780487805E-2</v>
      </c>
      <c r="BD299">
        <f t="shared" ref="BD299" si="1806">AZ299/AY299</f>
        <v>7.407407407407407E-2</v>
      </c>
      <c r="BE299">
        <f t="shared" si="683"/>
        <v>8.4210526315789472E-2</v>
      </c>
      <c r="BF299">
        <f t="shared" ref="BF299" si="1807">SUM(AU293:AU299)/SUM(AT293:AT299)</f>
        <v>9.5239160422025876E-2</v>
      </c>
      <c r="BG299">
        <f t="shared" ref="BG299" si="1808">SUM(AU286:AU299)/SUM(AT286:AT299)</f>
        <v>9.0434167002331339E-2</v>
      </c>
      <c r="BH299">
        <f t="shared" ref="BH299" si="1809">SUM(AX293:AX299)/SUM(AW293:AW299)</f>
        <v>5.7437407952871868E-2</v>
      </c>
      <c r="BI299">
        <f t="shared" ref="BI299" si="1810">SUM(AZ293:AZ299)/SUM(AY293:AY299)</f>
        <v>3.8848389775768204E-2</v>
      </c>
      <c r="BJ299">
        <f t="shared" ref="BJ299" si="1811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5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2">-(J300-J299)+L300</f>
        <v>22</v>
      </c>
      <c r="N300" s="7">
        <f t="shared" ref="N300" si="1813">B300-C300</f>
        <v>1098359</v>
      </c>
      <c r="O300" s="4">
        <f t="shared" ref="O300" si="1814">C300/B300</f>
        <v>0.21253410878389908</v>
      </c>
      <c r="R300">
        <f t="shared" ref="R300" si="1815">C300-C299</f>
        <v>1330</v>
      </c>
      <c r="S300">
        <f t="shared" ref="S300" si="1816">N300-N299</f>
        <v>2620</v>
      </c>
      <c r="T300" s="8">
        <f t="shared" ref="T300" si="1817">R300/V300</f>
        <v>0.33670886075949369</v>
      </c>
      <c r="U300" s="8">
        <f t="shared" ref="U300" si="1818">SUM(R294:R300)/SUM(V294:V300)</f>
        <v>0.39989492004071847</v>
      </c>
      <c r="V300">
        <f t="shared" ref="V300" si="1819">B300-B299</f>
        <v>3950</v>
      </c>
      <c r="W300">
        <f t="shared" ref="W300" si="1820">C300-D300-E300</f>
        <v>36719</v>
      </c>
      <c r="X300" s="3">
        <f t="shared" ref="X300" si="1821">F300/W300</f>
        <v>1.473351670797135E-2</v>
      </c>
      <c r="Y300">
        <f t="shared" ref="Y300" si="1822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3">Z300-AC300-AF300</f>
        <v>180</v>
      </c>
      <c r="AJ300">
        <f t="shared" ref="AJ300" si="1824">AA300-AD300-AG300</f>
        <v>228</v>
      </c>
      <c r="AK300">
        <f t="shared" ref="AK300" si="1825">AB300-AE300-AH300</f>
        <v>1275</v>
      </c>
      <c r="AT300">
        <f t="shared" ref="AT300" si="1826">BN300-BN299</f>
        <v>11857</v>
      </c>
      <c r="AU300">
        <f t="shared" ref="AU300:AU331" si="1827">BO300-BO299</f>
        <v>1440</v>
      </c>
      <c r="AV300">
        <f t="shared" ref="AV300" si="1828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9">AX300/AW300</f>
        <v>0.13513513513513514</v>
      </c>
      <c r="BD300">
        <f t="shared" ref="BD300" si="1830">AZ300/AY300</f>
        <v>5.4590570719602979E-2</v>
      </c>
      <c r="BE300">
        <f t="shared" ref="BE300:BE363" si="1831">BB300/BA300</f>
        <v>0.1038961038961039</v>
      </c>
      <c r="BF300">
        <f t="shared" ref="BF300" si="1832">SUM(AU294:AU300)/SUM(AT294:AT300)</f>
        <v>9.4591447617384222E-2</v>
      </c>
      <c r="BG300">
        <f t="shared" ref="BG300" si="1833">SUM(AU287:AU300)/SUM(AT287:AT300)</f>
        <v>9.1485474800300892E-2</v>
      </c>
      <c r="BH300">
        <f t="shared" ref="BH300" si="1834">SUM(AX294:AX300)/SUM(AW294:AW300)</f>
        <v>6.0693641618497107E-2</v>
      </c>
      <c r="BI300">
        <f t="shared" ref="BI300" si="1835">SUM(AZ294:AZ300)/SUM(AY294:AY300)</f>
        <v>4.3424189035133176E-2</v>
      </c>
      <c r="BJ300">
        <f t="shared" ref="BJ300" si="1836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5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7">-(J301-J300)+L301</f>
        <v>11</v>
      </c>
      <c r="N301" s="7">
        <f t="shared" ref="N301" si="1838">B301-C301</f>
        <v>1099574</v>
      </c>
      <c r="O301" s="4">
        <f t="shared" ref="O301" si="1839">C301/B301</f>
        <v>0.21258377594915046</v>
      </c>
      <c r="R301">
        <f t="shared" ref="R301" si="1840">C301-C300</f>
        <v>416</v>
      </c>
      <c r="S301">
        <f t="shared" ref="S301" si="1841">N301-N300</f>
        <v>1215</v>
      </c>
      <c r="T301" s="8">
        <f t="shared" ref="T301" si="1842">R301/V301</f>
        <v>0.25505824647455549</v>
      </c>
      <c r="U301" s="8">
        <f t="shared" ref="U301" si="1843">SUM(R295:R301)/SUM(V295:V301)</f>
        <v>0.39054313514920758</v>
      </c>
      <c r="V301">
        <f t="shared" ref="V301" si="1844">B301-B300</f>
        <v>1631</v>
      </c>
      <c r="W301">
        <f t="shared" ref="W301" si="1845">C301-D301-E301</f>
        <v>36571</v>
      </c>
      <c r="X301" s="3">
        <f t="shared" ref="X301" si="1846">F301/W301</f>
        <v>1.5175959093270625E-2</v>
      </c>
      <c r="Y301">
        <f t="shared" ref="Y301" si="1847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8">Z301-AC301-AF301</f>
        <v>177</v>
      </c>
      <c r="AJ301">
        <f t="shared" ref="AJ301" si="1849">AA301-AD301-AG301</f>
        <v>231</v>
      </c>
      <c r="AK301">
        <f t="shared" ref="AK301" si="1850">AB301-AE301-AH301</f>
        <v>1269</v>
      </c>
      <c r="AT301">
        <f t="shared" ref="AT301" si="1851">BN301-BN300</f>
        <v>5694</v>
      </c>
      <c r="AU301">
        <f t="shared" si="1827"/>
        <v>443</v>
      </c>
      <c r="AV301">
        <f t="shared" ref="AV301" si="1852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3">AX301/AW301</f>
        <v>0.15384615384615385</v>
      </c>
      <c r="BD301">
        <f t="shared" ref="BD301" si="1854">AZ301/AY301</f>
        <v>1.1984021304926764E-2</v>
      </c>
      <c r="BE301">
        <f t="shared" si="1831"/>
        <v>7.4999999999999997E-2</v>
      </c>
      <c r="BF301">
        <f t="shared" ref="BF301" si="1855">SUM(AU295:AU301)/SUM(AT295:AT301)</f>
        <v>9.2717391304347821E-2</v>
      </c>
      <c r="BG301">
        <f t="shared" ref="BG301" si="1856">SUM(AU288:AU301)/SUM(AT288:AT301)</f>
        <v>9.0855239094826901E-2</v>
      </c>
      <c r="BH301">
        <f t="shared" ref="BH301" si="1857">SUM(AX295:AX301)/SUM(AW295:AW301)</f>
        <v>6.1239193083573486E-2</v>
      </c>
      <c r="BI301">
        <f t="shared" ref="BI301" si="1858">SUM(AZ295:AZ301)/SUM(AY295:AY301)</f>
        <v>4.5999999999999999E-2</v>
      </c>
      <c r="BJ301">
        <f t="shared" ref="BJ301" si="1859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5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60">-(J302-J301)+L302</f>
        <v>9</v>
      </c>
      <c r="N302" s="7">
        <f t="shared" ref="N302" si="1861">B302-C302</f>
        <v>1101837</v>
      </c>
      <c r="O302" s="4">
        <f t="shared" ref="O302" si="1862">C302/B302</f>
        <v>0.21290441945970967</v>
      </c>
      <c r="R302">
        <f t="shared" ref="R302" si="1863">C302-C301</f>
        <v>1181</v>
      </c>
      <c r="S302">
        <f t="shared" ref="S302" si="1864">N302-N301</f>
        <v>2263</v>
      </c>
      <c r="T302" s="8">
        <f t="shared" ref="T302" si="1865">R302/V302</f>
        <v>0.34291521486643439</v>
      </c>
      <c r="U302" s="8">
        <f t="shared" ref="U302" si="1866">SUM(R296:R302)/SUM(V296:V302)</f>
        <v>0.37583515247734339</v>
      </c>
      <c r="V302">
        <f t="shared" ref="V302" si="1867">B302-B301</f>
        <v>3444</v>
      </c>
      <c r="W302">
        <f t="shared" ref="W302" si="1868">C302-D302-E302</f>
        <v>35158</v>
      </c>
      <c r="X302" s="3">
        <f t="shared" ref="X302" si="1869">F302/W302</f>
        <v>1.5700551794755106E-2</v>
      </c>
      <c r="Y302">
        <f t="shared" ref="Y302" si="1870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1">Z302-AC302-AF302</f>
        <v>165</v>
      </c>
      <c r="AJ302">
        <f t="shared" ref="AJ302" si="1872">AA302-AD302-AG302</f>
        <v>228</v>
      </c>
      <c r="AK302">
        <f t="shared" ref="AK302" si="1873">AB302-AE302-AH302</f>
        <v>1223</v>
      </c>
      <c r="AT302">
        <f t="shared" ref="AT302" si="1874">BN302-BN301</f>
        <v>22088</v>
      </c>
      <c r="AU302">
        <f t="shared" si="1827"/>
        <v>1262</v>
      </c>
      <c r="AV302">
        <f t="shared" ref="AV302" si="1875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6">AX302/AW302</f>
        <v>8.771929824561403E-3</v>
      </c>
      <c r="BD302">
        <f t="shared" ref="BD302" si="1877">AZ302/AY302</f>
        <v>4.8742138364779877E-2</v>
      </c>
      <c r="BE302">
        <f t="shared" si="1831"/>
        <v>4.1025641025641026E-2</v>
      </c>
      <c r="BF302">
        <f t="shared" ref="BF302" si="1878">SUM(AU296:AU302)/SUM(AT296:AT302)</f>
        <v>8.9980939997931469E-2</v>
      </c>
      <c r="BG302">
        <f t="shared" ref="BG302" si="1879">SUM(AU289:AU302)/SUM(AT289:AT302)</f>
        <v>9.1125034842994432E-2</v>
      </c>
      <c r="BH302">
        <f t="shared" ref="BH302" si="1880">SUM(AX296:AX302)/SUM(AW296:AW302)</f>
        <v>6.2344139650872821E-2</v>
      </c>
      <c r="BI302">
        <f t="shared" ref="BI302" si="1881">SUM(AZ296:AZ302)/SUM(AY296:AY302)</f>
        <v>5.2100381887615933E-2</v>
      </c>
      <c r="BJ302">
        <f t="shared" ref="BJ302" si="1882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5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3">-(J303-J302)+L303</f>
        <v>14</v>
      </c>
      <c r="N303" s="7">
        <f t="shared" ref="N303" si="1884">B303-C303</f>
        <v>1105230</v>
      </c>
      <c r="O303" s="4">
        <f t="shared" ref="O303" si="1885">C303/B303</f>
        <v>0.21342325249054525</v>
      </c>
      <c r="R303">
        <f t="shared" ref="R303" si="1886">C303-C302</f>
        <v>1844</v>
      </c>
      <c r="S303">
        <f t="shared" ref="S303" si="1887">N303-N302</f>
        <v>3393</v>
      </c>
      <c r="T303" s="8">
        <f t="shared" ref="T303" si="1888">R303/V303</f>
        <v>0.35210998663356885</v>
      </c>
      <c r="U303" s="8">
        <f t="shared" ref="U303" si="1889">SUM(R297:R303)/SUM(V297:V303)</f>
        <v>0.35400455333174757</v>
      </c>
      <c r="V303">
        <f t="shared" ref="V303" si="1890">B303-B302</f>
        <v>5237</v>
      </c>
      <c r="W303">
        <f t="shared" ref="W303" si="1891">C303-D303-E303</f>
        <v>35171</v>
      </c>
      <c r="X303" s="3">
        <f t="shared" ref="X303" si="1892">F303/W303</f>
        <v>1.4671177959114042E-2</v>
      </c>
      <c r="Y303">
        <f t="shared" ref="Y303" si="1893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4">Z303-AC303-AF303</f>
        <v>166</v>
      </c>
      <c r="AJ303">
        <f t="shared" ref="AJ303" si="1895">AA303-AD303-AG303</f>
        <v>242</v>
      </c>
      <c r="AK303">
        <f t="shared" ref="AK303" si="1896">AB303-AE303-AH303</f>
        <v>1266</v>
      </c>
      <c r="AT303">
        <f t="shared" ref="AT303" si="1897">BN303-BN302</f>
        <v>23944</v>
      </c>
      <c r="AU303">
        <f t="shared" si="1827"/>
        <v>2001</v>
      </c>
      <c r="AV303">
        <f t="shared" ref="AV303" si="1898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9">AX303/AW303</f>
        <v>4.9450549450549448E-2</v>
      </c>
      <c r="BD303">
        <f t="shared" ref="BD303" si="1900">AZ303/AY303</f>
        <v>0.23684210526315788</v>
      </c>
      <c r="BE303">
        <f t="shared" si="1831"/>
        <v>9.8445595854922283E-2</v>
      </c>
      <c r="BF303">
        <f t="shared" ref="BF303" si="1901">SUM(AU297:AU303)/SUM(AT297:AT303)</f>
        <v>8.3802381147632637E-2</v>
      </c>
      <c r="BG303">
        <f t="shared" ref="BG303" si="1902">SUM(AU290:AU303)/SUM(AT290:AT303)</f>
        <v>9.0998951744369116E-2</v>
      </c>
      <c r="BH303">
        <f t="shared" ref="BH303" si="1903">SUM(AX297:AX303)/SUM(AW297:AW303)</f>
        <v>5.6280587275693308E-2</v>
      </c>
      <c r="BI303">
        <f t="shared" ref="BI303" si="1904">SUM(AZ297:AZ303)/SUM(AY297:AY303)</f>
        <v>6.2884927066450561E-2</v>
      </c>
      <c r="BJ303">
        <f t="shared" ref="BJ303" si="1905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5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6">-(J304-J303)+L304</f>
        <v>12</v>
      </c>
      <c r="N304" s="7">
        <f t="shared" ref="N304" si="1907">B304-C304</f>
        <v>1108876</v>
      </c>
      <c r="O304" s="4">
        <f t="shared" ref="O304" si="1908">C304/B304</f>
        <v>0.21374044718992455</v>
      </c>
      <c r="R304">
        <f t="shared" ref="R304" si="1909">C304-C303</f>
        <v>1558</v>
      </c>
      <c r="S304">
        <f t="shared" ref="S304" si="1910">N304-N303</f>
        <v>3646</v>
      </c>
      <c r="T304" s="8">
        <f t="shared" ref="T304" si="1911">R304/V304</f>
        <v>0.29938508839354344</v>
      </c>
      <c r="U304" s="8">
        <f t="shared" ref="U304" si="1912">SUM(R298:R304)/SUM(V298:V304)</f>
        <v>0.33825900053734553</v>
      </c>
      <c r="V304">
        <f t="shared" ref="V304" si="1913">B304-B303</f>
        <v>5204</v>
      </c>
      <c r="W304">
        <f t="shared" ref="W304" si="1914">C304-D304-E304</f>
        <v>34984</v>
      </c>
      <c r="X304" s="3">
        <f t="shared" ref="X304" si="1915">F304/W304</f>
        <v>1.5206951749371141E-2</v>
      </c>
      <c r="Y304">
        <f t="shared" ref="Y304" si="191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7">Z304-AC304-AF304</f>
        <v>172</v>
      </c>
      <c r="AJ304">
        <f t="shared" ref="AJ304" si="1918">AA304-AD304-AG304</f>
        <v>251</v>
      </c>
      <c r="AK304">
        <f t="shared" ref="AK304" si="1919">AB304-AE304-AH304</f>
        <v>1242</v>
      </c>
      <c r="AT304">
        <f t="shared" ref="AT304" si="1920">BN304-BN303</f>
        <v>20399</v>
      </c>
      <c r="AU304">
        <f t="shared" si="1827"/>
        <v>1664</v>
      </c>
      <c r="AV304">
        <f t="shared" ref="AV304" si="1921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2">AX304/AW304</f>
        <v>0.10967741935483871</v>
      </c>
      <c r="BD304">
        <f t="shared" ref="BD304" si="1923">AZ304/AY304</f>
        <v>0.24045801526717558</v>
      </c>
      <c r="BE304">
        <f t="shared" si="1831"/>
        <v>0.10465116279069768</v>
      </c>
      <c r="BF304">
        <f t="shared" ref="BF304" si="1924">SUM(AU298:AU304)/SUM(AT298:AT304)</f>
        <v>8.0178568788895621E-2</v>
      </c>
      <c r="BG304">
        <f t="shared" ref="BG304" si="1925">SUM(AU291:AU304)/SUM(AT291:AT304)</f>
        <v>8.8270007894510574E-2</v>
      </c>
      <c r="BH304">
        <f t="shared" ref="BH304" si="1926">SUM(AX298:AX304)/SUM(AW298:AW304)</f>
        <v>6.4175467099918768E-2</v>
      </c>
      <c r="BI304">
        <f t="shared" ref="BI304" si="1927">SUM(AZ298:AZ304)/SUM(AY298:AY304)</f>
        <v>8.0747812251392201E-2</v>
      </c>
      <c r="BJ304">
        <f t="shared" ref="BJ304" si="1928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5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9">-(J305-J304)+L305</f>
        <v>25</v>
      </c>
      <c r="N305" s="7">
        <f t="shared" ref="N305" si="1930">B305-C305</f>
        <v>1112018</v>
      </c>
      <c r="O305" s="4">
        <f t="shared" ref="O305" si="1931">C305/B305</f>
        <v>0.2140104608425219</v>
      </c>
      <c r="R305">
        <f t="shared" ref="R305" si="1932">C305-C304</f>
        <v>1340</v>
      </c>
      <c r="S305">
        <f t="shared" ref="S305" si="1933">N305-N304</f>
        <v>3142</v>
      </c>
      <c r="T305" s="8">
        <f t="shared" ref="T305" si="1934">R305/V305</f>
        <v>0.29897367246764839</v>
      </c>
      <c r="U305" s="8">
        <f t="shared" ref="U305" si="1935">SUM(R299:R305)/SUM(V299:V305)</f>
        <v>0.32601026858998988</v>
      </c>
      <c r="V305">
        <f t="shared" ref="V305" si="1936">B305-B304</f>
        <v>4482</v>
      </c>
      <c r="W305">
        <f t="shared" ref="W305" si="1937">C305-D305-E305</f>
        <v>34702</v>
      </c>
      <c r="X305" s="3">
        <f t="shared" ref="X305" si="1938">F305/W305</f>
        <v>1.4783009624805487E-2</v>
      </c>
      <c r="Y305">
        <f t="shared" ref="Y305" si="1939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40">Z305-AC305-AF305</f>
        <v>173</v>
      </c>
      <c r="AJ305">
        <f t="shared" ref="AJ305" si="1941">AA305-AD305-AG305</f>
        <v>254</v>
      </c>
      <c r="AK305">
        <f t="shared" ref="AK305" si="1942">AB305-AE305-AH305</f>
        <v>1221</v>
      </c>
      <c r="AT305">
        <f t="shared" ref="AT305" si="1943">BN305-BN304</f>
        <v>23096</v>
      </c>
      <c r="AU305">
        <f t="shared" si="1827"/>
        <v>1460</v>
      </c>
      <c r="AV305">
        <f t="shared" ref="AV305" si="1944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5">AX305/AW305</f>
        <v>6.5068493150684928E-2</v>
      </c>
      <c r="BD305">
        <f t="shared" ref="BD305" si="1946">AZ305/AY305</f>
        <v>0.95652173913043481</v>
      </c>
      <c r="BE305">
        <f t="shared" si="1831"/>
        <v>6.7039106145251395E-2</v>
      </c>
      <c r="BF305">
        <f t="shared" ref="BF305" si="1947">SUM(AU299:AU305)/SUM(AT299:AT305)</f>
        <v>7.7231741346309071E-2</v>
      </c>
      <c r="BG305">
        <f t="shared" ref="BG305" si="1948">SUM(AU292:AU305)/SUM(AT292:AT305)</f>
        <v>8.727642879184383E-2</v>
      </c>
      <c r="BH305">
        <f t="shared" ref="BH305" si="1949">SUM(AX299:AX305)/SUM(AW299:AW305)</f>
        <v>6.5878378378378372E-2</v>
      </c>
      <c r="BI305">
        <f t="shared" ref="BI305" si="1950">SUM(AZ299:AZ305)/SUM(AY299:AY305)</f>
        <v>9.810935104752172E-2</v>
      </c>
      <c r="BJ305">
        <f t="shared" ref="BJ305" si="1951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5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2">-(J306-J305)+L306</f>
        <v>13</v>
      </c>
      <c r="N306" s="7">
        <f t="shared" ref="N306" si="1953">B306-C306</f>
        <v>1114818</v>
      </c>
      <c r="O306" s="4">
        <f t="shared" ref="O306" si="1954">C306/B306</f>
        <v>0.21433207676418292</v>
      </c>
      <c r="R306">
        <f t="shared" ref="R306" si="1955">C306-C305</f>
        <v>1343</v>
      </c>
      <c r="S306">
        <f t="shared" ref="S306" si="1956">N306-N305</f>
        <v>2800</v>
      </c>
      <c r="T306" s="8">
        <f t="shared" ref="T306" si="1957">R306/V306</f>
        <v>0.3241612358194545</v>
      </c>
      <c r="U306" s="8">
        <f t="shared" ref="U306" si="1958">SUM(R300:R306)/SUM(V300:V306)</f>
        <v>0.32081449574596849</v>
      </c>
      <c r="V306">
        <f t="shared" ref="V306" si="1959">B306-B305</f>
        <v>4143</v>
      </c>
      <c r="W306">
        <f t="shared" ref="W306" si="1960">C306-D306-E306</f>
        <v>34547</v>
      </c>
      <c r="X306" s="3">
        <f t="shared" ref="X306" si="1961">F306/W306</f>
        <v>1.46177670998929E-2</v>
      </c>
      <c r="Y306">
        <f t="shared" ref="Y306" si="1962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3">Z306-AC306-AF306</f>
        <v>180</v>
      </c>
      <c r="AJ306">
        <f t="shared" si="1963"/>
        <v>255</v>
      </c>
      <c r="AK306">
        <f t="shared" ref="AK306" si="1964">AB306-AE306-AH306</f>
        <v>1207</v>
      </c>
      <c r="AT306">
        <f t="shared" ref="AT306" si="1965">BN306-BN305</f>
        <v>21459</v>
      </c>
      <c r="AU306">
        <f t="shared" si="1827"/>
        <v>1479</v>
      </c>
      <c r="AV306">
        <f t="shared" ref="AV306" si="1966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7">AX306/AW306</f>
        <v>9.03954802259887E-2</v>
      </c>
      <c r="BD306">
        <f t="shared" ref="BD306" si="1968">AZ306/AY306</f>
        <v>0.35714285714285715</v>
      </c>
      <c r="BE306">
        <f t="shared" si="1831"/>
        <v>4.0201005025125629E-2</v>
      </c>
      <c r="BF306">
        <f t="shared" ref="BF306" si="1969">SUM(AU300:AU306)/SUM(AT300:AT306)</f>
        <v>7.5845865392844089E-2</v>
      </c>
      <c r="BG306">
        <f t="shared" ref="BG306" si="1970">SUM(AU293:AU306)/SUM(AT293:AT306)</f>
        <v>8.5748442806451122E-2</v>
      </c>
      <c r="BH306">
        <f t="shared" ref="BH306" si="1971">SUM(AX300:AX306)/SUM(AW300:AW306)</f>
        <v>7.5508228460793803E-2</v>
      </c>
      <c r="BI306">
        <f t="shared" ref="BI306" si="1972">SUM(AZ300:AZ306)/SUM(AY300:AY306)</f>
        <v>0.11961414790996784</v>
      </c>
      <c r="BJ306">
        <f t="shared" ref="BJ306" si="1973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5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4">-(J307-J306)+L307</f>
        <v>16</v>
      </c>
      <c r="N307" s="7">
        <f t="shared" ref="N307" si="1975">B307-C307</f>
        <v>1116639</v>
      </c>
      <c r="O307" s="4">
        <f t="shared" ref="O307" si="1976">C307/B307</f>
        <v>0.21445877213346559</v>
      </c>
      <c r="R307">
        <f t="shared" ref="R307" si="1977">C307-C306</f>
        <v>726</v>
      </c>
      <c r="S307">
        <f t="shared" ref="S307" si="1978">N307-N306</f>
        <v>1821</v>
      </c>
      <c r="T307" s="8">
        <f t="shared" ref="T307" si="1979">R307/V307</f>
        <v>0.28504122497055362</v>
      </c>
      <c r="U307" s="8">
        <f t="shared" ref="U307" si="1980">SUM(R301:R307)/SUM(V301:V307)</f>
        <v>0.31504796163069543</v>
      </c>
      <c r="V307">
        <f t="shared" ref="V307" si="1981">B307-B306</f>
        <v>2547</v>
      </c>
      <c r="W307">
        <f t="shared" ref="W307" si="1982">C307-D307-E307</f>
        <v>34605</v>
      </c>
      <c r="X307" s="3">
        <f t="shared" ref="X307" si="1983">F307/W307</f>
        <v>1.3697442566103165E-2</v>
      </c>
      <c r="Y307">
        <f t="shared" ref="Y307" si="1984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3"/>
        <v>181</v>
      </c>
      <c r="AJ307">
        <f t="shared" si="1963"/>
        <v>257</v>
      </c>
      <c r="AK307">
        <f t="shared" ref="AK307" si="1985">AB307-AE307-AH307</f>
        <v>1218</v>
      </c>
      <c r="AL307">
        <v>4</v>
      </c>
      <c r="AM307">
        <v>4</v>
      </c>
      <c r="AN307">
        <v>12</v>
      </c>
      <c r="AT307">
        <f t="shared" ref="AT307" si="1986">BN307-BN306</f>
        <v>7942</v>
      </c>
      <c r="AU307">
        <f t="shared" si="1827"/>
        <v>793</v>
      </c>
      <c r="AV307">
        <f t="shared" ref="AV307" si="1987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8">AX307/AW307</f>
        <v>0.05</v>
      </c>
      <c r="BD307">
        <f t="shared" ref="BD307" si="1989">AZ307/AY307</f>
        <v>0.30476190476190479</v>
      </c>
      <c r="BE307">
        <f t="shared" si="1831"/>
        <v>0.17073170731707318</v>
      </c>
      <c r="BF307">
        <f t="shared" ref="BF307" si="1990">SUM(AU301:AU307)/SUM(AT301:AT307)</f>
        <v>7.3036863475148844E-2</v>
      </c>
      <c r="BG307">
        <f t="shared" ref="BG307" si="1991">SUM(AU294:AU307)/SUM(AT294:AT307)</f>
        <v>8.4340200126701112E-2</v>
      </c>
      <c r="BH307">
        <f t="shared" ref="BH307" si="1992">SUM(AX301:AX307)/SUM(AW301:AW307)</f>
        <v>7.0070070070070073E-2</v>
      </c>
      <c r="BI307">
        <f t="shared" ref="BI307" si="1993">SUM(AZ301:AZ307)/SUM(AY301:AY307)</f>
        <v>0.149439601494396</v>
      </c>
      <c r="BJ307">
        <f t="shared" ref="BJ307" si="1994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5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5">-(J308-J307)+L308</f>
        <v>10</v>
      </c>
      <c r="N308" s="7">
        <f t="shared" ref="N308" si="1996">B308-C308</f>
        <v>1117661</v>
      </c>
      <c r="O308" s="4">
        <f t="shared" ref="O308" si="1997">C308/B308</f>
        <v>0.21453991670754452</v>
      </c>
      <c r="R308">
        <f t="shared" ref="R308" si="1998">C308-C307</f>
        <v>426</v>
      </c>
      <c r="S308">
        <f t="shared" ref="S308" si="1999">N308-N307</f>
        <v>1022</v>
      </c>
      <c r="T308" s="8">
        <f t="shared" ref="T308" si="2000">R308/V308</f>
        <v>0.29419889502762431</v>
      </c>
      <c r="U308" s="8">
        <f t="shared" ref="U308" si="2001">SUM(R302:R308)/SUM(V302:V308)</f>
        <v>0.31760045274476512</v>
      </c>
      <c r="V308">
        <f t="shared" ref="V308" si="2002">B308-B307</f>
        <v>1448</v>
      </c>
      <c r="W308">
        <f t="shared" ref="W308" si="2003">C308-D308-E308</f>
        <v>34499</v>
      </c>
      <c r="X308" s="3">
        <f t="shared" ref="X308" si="2004">F308/W308</f>
        <v>1.4000405808864025E-2</v>
      </c>
      <c r="Y308">
        <f t="shared" ref="Y308" si="2005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3"/>
        <v>179</v>
      </c>
      <c r="AJ308">
        <f t="shared" si="1963"/>
        <v>255</v>
      </c>
      <c r="AK308">
        <f t="shared" ref="AK308" si="2006">AB308-AE308-AH308</f>
        <v>1206</v>
      </c>
      <c r="AL308">
        <v>5</v>
      </c>
      <c r="AM308">
        <v>5</v>
      </c>
      <c r="AN308">
        <v>12</v>
      </c>
      <c r="AT308">
        <f t="shared" ref="AT308" si="2007">BN308-BN307</f>
        <v>5058</v>
      </c>
      <c r="AU308">
        <f t="shared" si="1827"/>
        <v>440</v>
      </c>
      <c r="AV308">
        <f t="shared" ref="AV308" si="2008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9">AX308/AW308</f>
        <v>0.11538461538461539</v>
      </c>
      <c r="BD308">
        <f t="shared" ref="BD308" si="2010">AZ308/AY308</f>
        <v>0.21052631578947367</v>
      </c>
      <c r="BE308">
        <f t="shared" si="1831"/>
        <v>0</v>
      </c>
      <c r="BF308">
        <f t="shared" ref="BF308" si="2011">SUM(AU302:AU308)/SUM(AT302:AT308)</f>
        <v>7.3387317922991302E-2</v>
      </c>
      <c r="BG308">
        <f t="shared" ref="BG308" si="2012">SUM(AU295:AU308)/SUM(AT295:AT308)</f>
        <v>8.3569351034024714E-2</v>
      </c>
      <c r="BH308">
        <f t="shared" ref="BH308" si="2013">SUM(AX302:AX308)/SUM(AW302:AW308)</f>
        <v>6.7951318458417856E-2</v>
      </c>
      <c r="BI308">
        <f t="shared" ref="BI308" si="2014">SUM(AZ302:AZ308)/SUM(AY302:AY308)</f>
        <v>0.21166180758017492</v>
      </c>
      <c r="BJ308">
        <f t="shared" ref="BJ308" si="2015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5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6">-(J309-J308)+L309</f>
        <v>17</v>
      </c>
      <c r="N309" s="7">
        <f t="shared" ref="N309" si="2017">B309-C309</f>
        <v>1119975</v>
      </c>
      <c r="O309" s="4">
        <f t="shared" ref="O309" si="2018">C309/B309</f>
        <v>0.21472163363983246</v>
      </c>
      <c r="R309">
        <f t="shared" ref="R309" si="2019">C309-C308</f>
        <v>962</v>
      </c>
      <c r="S309">
        <f t="shared" ref="S309" si="2020">N309-N308</f>
        <v>2314</v>
      </c>
      <c r="T309" s="8">
        <f t="shared" ref="T309" si="2021">R309/V309</f>
        <v>0.29365079365079366</v>
      </c>
      <c r="U309" s="8">
        <f t="shared" ref="U309" si="2022">SUM(R303:R309)/SUM(V303:V309)</f>
        <v>0.31131108326688689</v>
      </c>
      <c r="V309">
        <f t="shared" ref="V309" si="2023">B309-B308</f>
        <v>3276</v>
      </c>
      <c r="W309">
        <f t="shared" ref="W309" si="2024">C309-D309-E309</f>
        <v>31918</v>
      </c>
      <c r="X309" s="3">
        <f t="shared" ref="X309" si="2025">F309/W309</f>
        <v>1.5351839087662134E-2</v>
      </c>
      <c r="Y309">
        <f t="shared" ref="Y309" si="202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7">Z309-AC309-AF309</f>
        <v>177</v>
      </c>
      <c r="AJ309">
        <f t="shared" ref="AJ309" si="2028">AA309-AD309-AG309</f>
        <v>247</v>
      </c>
      <c r="AK309">
        <f t="shared" ref="AK309" si="2029">AB309-AE309-AH309</f>
        <v>1158</v>
      </c>
      <c r="AL309">
        <v>11</v>
      </c>
      <c r="AM309">
        <v>11</v>
      </c>
      <c r="AN309">
        <v>15</v>
      </c>
      <c r="AT309">
        <f t="shared" ref="AT309" si="2030">BN309-BN308</f>
        <v>21929</v>
      </c>
      <c r="AU309">
        <f t="shared" si="1827"/>
        <v>1032</v>
      </c>
      <c r="AV309">
        <f t="shared" ref="AV309" si="2031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2">AX309/AW309</f>
        <v>2.9702970297029702E-2</v>
      </c>
      <c r="BD309">
        <f t="shared" ref="BD309" si="2033">AZ309/AY309</f>
        <v>0.27450980392156865</v>
      </c>
      <c r="BE309">
        <f t="shared" si="1831"/>
        <v>1.9230769230769232E-2</v>
      </c>
      <c r="BF309">
        <f t="shared" ref="BF309" si="2034">SUM(AU303:AU309)/SUM(AT303:AT309)</f>
        <v>7.1624120749109649E-2</v>
      </c>
      <c r="BG309">
        <f t="shared" ref="BG309" si="2035">SUM(AU296:AU309)/SUM(AT296:AT309)</f>
        <v>8.1211008183217651E-2</v>
      </c>
      <c r="BH309">
        <f t="shared" ref="BH309" si="2036">SUM(AX303:AX309)/SUM(AW303:AW309)</f>
        <v>6.7039106145251395E-2</v>
      </c>
      <c r="BI309">
        <f t="shared" ref="BI309" si="2037">SUM(AZ303:AZ309)/SUM(AY303:AY309)</f>
        <v>0.30357142857142855</v>
      </c>
      <c r="BJ309">
        <f t="shared" ref="BJ309" si="2038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5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9">-(J310-J309)+L310</f>
        <v>22</v>
      </c>
      <c r="N310" s="7">
        <f t="shared" ref="N310" si="2040">B310-C310</f>
        <v>1122801</v>
      </c>
      <c r="O310" s="4">
        <f t="shared" ref="O310" si="2041">C310/B310</f>
        <v>0.21502812906581578</v>
      </c>
      <c r="R310">
        <f t="shared" ref="R310" si="2042">C310-C309</f>
        <v>1331</v>
      </c>
      <c r="S310">
        <f t="shared" ref="S310" si="2043">N310-N309</f>
        <v>2826</v>
      </c>
      <c r="T310" s="8">
        <f t="shared" ref="T310" si="2044">R310/V310</f>
        <v>0.3201828241520327</v>
      </c>
      <c r="U310" s="8">
        <f t="shared" ref="U310" si="2045">SUM(R304:R310)/SUM(V304:V310)</f>
        <v>0.30431167597101794</v>
      </c>
      <c r="V310">
        <f t="shared" ref="V310" si="2046">B310-B309</f>
        <v>4157</v>
      </c>
      <c r="W310">
        <f t="shared" ref="W310" si="2047">C310-D310-E310</f>
        <v>32682</v>
      </c>
      <c r="X310" s="3">
        <f t="shared" ref="X310" si="2048">F310/W310</f>
        <v>1.4503396364971544E-2</v>
      </c>
      <c r="Y310">
        <f t="shared" ref="Y310" si="2049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50">Z310-AC310-AF310</f>
        <v>177</v>
      </c>
      <c r="AJ310">
        <f t="shared" ref="AJ310" si="2051">AA310-AD310-AG310</f>
        <v>239</v>
      </c>
      <c r="AK310">
        <f t="shared" ref="AK310" si="2052">AB310-AE310-AH310</f>
        <v>1157</v>
      </c>
      <c r="AL310">
        <v>12</v>
      </c>
      <c r="AM310">
        <v>12</v>
      </c>
      <c r="AN310">
        <v>51</v>
      </c>
      <c r="AT310">
        <f t="shared" ref="AT310" si="2053">BN310-BN309</f>
        <v>21127</v>
      </c>
      <c r="AU310">
        <f t="shared" si="1827"/>
        <v>1396</v>
      </c>
      <c r="AV310">
        <f t="shared" ref="AV310" si="2054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5">AX310/AW310</f>
        <v>0.11515151515151516</v>
      </c>
      <c r="BD310">
        <f t="shared" ref="BD310" si="2056">AZ310/AY310</f>
        <v>0.51875000000000004</v>
      </c>
      <c r="BE310">
        <f t="shared" si="1831"/>
        <v>9.0225563909774431E-2</v>
      </c>
      <c r="BF310">
        <f t="shared" ref="BF310" si="2057">SUM(AU304:AU310)/SUM(AT304:AT310)</f>
        <v>6.8291876704404592E-2</v>
      </c>
      <c r="BG310">
        <f t="shared" ref="BG310" si="2058">SUM(AU297:AU310)/SUM(AT297:AT310)</f>
        <v>7.6446127134553801E-2</v>
      </c>
      <c r="BH310">
        <f t="shared" ref="BH310" si="2059">SUM(AX304:AX310)/SUM(AW304:AW310)</f>
        <v>7.7578051087984864E-2</v>
      </c>
      <c r="BI310">
        <f t="shared" ref="BI310" si="2060">SUM(AZ304:AZ310)/SUM(AY304:AY310)</f>
        <v>0.36755646817248461</v>
      </c>
      <c r="BJ310">
        <f t="shared" ref="BJ310" si="2061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2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3">-(J311-J310)+L311</f>
        <v>21</v>
      </c>
      <c r="N311" s="7">
        <f t="shared" ref="N311" si="2064">B311-C311</f>
        <v>1126368</v>
      </c>
      <c r="O311" s="4">
        <f t="shared" ref="O311" si="2065">C311/B311</f>
        <v>0.21542557267062401</v>
      </c>
      <c r="R311">
        <f t="shared" ref="R311" si="2066">C311-C310</f>
        <v>1704</v>
      </c>
      <c r="S311">
        <f t="shared" ref="S311" si="2067">N311-N310</f>
        <v>3567</v>
      </c>
      <c r="T311" s="8">
        <f t="shared" ref="T311" si="2068">R311/V311</f>
        <v>0.3232783153101878</v>
      </c>
      <c r="U311" s="8">
        <f t="shared" ref="U311" si="2069">SUM(R305:R311)/SUM(V305:V311)</f>
        <v>0.30927183699257621</v>
      </c>
      <c r="V311">
        <f t="shared" ref="V311" si="2070">B311-B310</f>
        <v>5271</v>
      </c>
      <c r="W311">
        <f t="shared" ref="W311" si="2071">C311-D311-E311</f>
        <v>32931</v>
      </c>
      <c r="X311" s="3">
        <f t="shared" ref="X311" si="2072">F311/W311</f>
        <v>1.4181166681849929E-2</v>
      </c>
      <c r="Y311">
        <f t="shared" ref="Y311" si="2073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4">Z311-AC311-AF311</f>
        <v>184</v>
      </c>
      <c r="AJ311">
        <f t="shared" ref="AJ311" si="2075">AA311-AD311-AG311</f>
        <v>233</v>
      </c>
      <c r="AK311">
        <f t="shared" ref="AK311" si="2076">AB311-AE311-AH311</f>
        <v>1170</v>
      </c>
      <c r="AL311">
        <v>13</v>
      </c>
      <c r="AM311">
        <v>13</v>
      </c>
      <c r="AN311">
        <v>52</v>
      </c>
      <c r="AT311">
        <f t="shared" ref="AT311" si="2077">BN311-BN310</f>
        <v>22177</v>
      </c>
      <c r="AU311">
        <f t="shared" si="1827"/>
        <v>1890</v>
      </c>
      <c r="AV311">
        <f t="shared" ref="AV311" si="2078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9">AX311/AW311</f>
        <v>6.8322981366459631E-2</v>
      </c>
      <c r="BD311">
        <f t="shared" ref="BD311" si="2080">AZ311/AY311</f>
        <v>0.48165137614678899</v>
      </c>
      <c r="BE311">
        <f t="shared" si="1831"/>
        <v>5.7803468208092484E-2</v>
      </c>
      <c r="BF311">
        <f t="shared" ref="BF311" si="2081">SUM(AU305:AU311)/SUM(AT305:AT311)</f>
        <v>6.9143564517705314E-2</v>
      </c>
      <c r="BG311">
        <f t="shared" ref="BG311" si="2082">SUM(AU298:AU311)/SUM(AT298:AT311)</f>
        <v>7.4928512201359238E-2</v>
      </c>
      <c r="BH311">
        <f t="shared" ref="BH311" si="2083">SUM(AX305:AX311)/SUM(AW305:AW311)</f>
        <v>7.1078431372549017E-2</v>
      </c>
      <c r="BI311">
        <f t="shared" ref="BI311" si="2084">SUM(AZ305:AZ311)/SUM(AY305:AY311)</f>
        <v>0.43010752688172044</v>
      </c>
      <c r="BJ311">
        <f t="shared" ref="BJ311" si="2085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2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6">-(J312-J311)+L312</f>
        <v>15</v>
      </c>
      <c r="N312" s="7">
        <f t="shared" ref="N312" si="2087">B312-C312</f>
        <v>1129158</v>
      </c>
      <c r="O312" s="4">
        <f t="shared" ref="O312" si="2088">C312/B312</f>
        <v>0.21571871509776794</v>
      </c>
      <c r="R312">
        <f t="shared" ref="R312" si="2089">C312-C311</f>
        <v>1304</v>
      </c>
      <c r="S312">
        <f t="shared" ref="S312" si="2090">N312-N311</f>
        <v>2790</v>
      </c>
      <c r="T312" s="8">
        <f t="shared" ref="T312" si="2091">R312/V312</f>
        <v>0.31851489985344406</v>
      </c>
      <c r="U312" s="8">
        <f t="shared" ref="U312" si="2092">SUM(R306:R312)/SUM(V306:V312)</f>
        <v>0.31264035931985884</v>
      </c>
      <c r="V312">
        <f t="shared" ref="V312" si="2093">B312-B311</f>
        <v>4094</v>
      </c>
      <c r="W312">
        <f t="shared" ref="W312" si="2094">C312-D312-E312</f>
        <v>33122</v>
      </c>
      <c r="X312" s="3">
        <f t="shared" ref="X312" si="2095">F312/W312</f>
        <v>1.3586136102892337E-2</v>
      </c>
      <c r="Y312">
        <f t="shared" ref="Y312" si="2096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7">Z312-AC312-AF312</f>
        <v>185</v>
      </c>
      <c r="AJ312">
        <f t="shared" ref="AJ312" si="2098">AA312-AD312-AG312</f>
        <v>229</v>
      </c>
      <c r="AK312">
        <f t="shared" ref="AK312" si="2099">AB312-AE312-AH312</f>
        <v>1179</v>
      </c>
      <c r="AL312">
        <v>16</v>
      </c>
      <c r="AM312">
        <v>16</v>
      </c>
      <c r="AN312">
        <v>57</v>
      </c>
      <c r="AT312">
        <f t="shared" ref="AT312" si="2100">BN312-BN311</f>
        <v>23271</v>
      </c>
      <c r="AU312">
        <f t="shared" si="1827"/>
        <v>1403</v>
      </c>
      <c r="AV312">
        <f t="shared" ref="AV312" si="2101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2">AX312/AW312</f>
        <v>3.793103448275862E-2</v>
      </c>
      <c r="BD312">
        <f t="shared" ref="BD312" si="2103">AZ312/AY312</f>
        <v>0.38095238095238093</v>
      </c>
      <c r="BE312">
        <f t="shared" si="1831"/>
        <v>3.4965034965034968E-2</v>
      </c>
      <c r="BF312">
        <f t="shared" ref="BF312" si="2104">SUM(AU306:AU312)/SUM(AT306:AT312)</f>
        <v>6.8581605848913901E-2</v>
      </c>
      <c r="BG312">
        <f t="shared" ref="BG312" si="2105">SUM(AU299:AU312)/SUM(AT299:AT312)</f>
        <v>7.3028468457076015E-2</v>
      </c>
      <c r="BH312">
        <f t="shared" ref="BH312" si="2106">SUM(AX306:AX312)/SUM(AW306:AW312)</f>
        <v>6.4648117839607208E-2</v>
      </c>
      <c r="BI312">
        <f t="shared" ref="BI312" si="2107">SUM(AZ306:AZ312)/SUM(AY306:AY312)</f>
        <v>0.38666666666666666</v>
      </c>
      <c r="BJ312">
        <f t="shared" ref="BJ312" si="2108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2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9">-(J313-J312)+L313</f>
        <v>24</v>
      </c>
      <c r="N313" s="7">
        <f t="shared" ref="N313" si="2110">B313-C313</f>
        <v>1132493</v>
      </c>
      <c r="O313" s="4">
        <f t="shared" ref="O313" si="2111">C313/B313</f>
        <v>0.21597319961757255</v>
      </c>
      <c r="R313">
        <f t="shared" ref="R313" si="2112">C313-C312</f>
        <v>1386</v>
      </c>
      <c r="S313">
        <f t="shared" ref="S313" si="2113">N313-N312</f>
        <v>3335</v>
      </c>
      <c r="T313" s="8">
        <f t="shared" ref="T313" si="2114">R313/V313</f>
        <v>0.2935818682482525</v>
      </c>
      <c r="U313" s="8">
        <f t="shared" ref="U313" si="2115">SUM(R307:R313)/SUM(V307:V313)</f>
        <v>0.30724308222936425</v>
      </c>
      <c r="V313">
        <f t="shared" ref="V313" si="2116">B313-B312</f>
        <v>4721</v>
      </c>
      <c r="W313">
        <f t="shared" ref="W313" si="2117">C313-D313-E313</f>
        <v>34298</v>
      </c>
      <c r="X313" s="3">
        <f t="shared" ref="X313" si="2118">F313/W313</f>
        <v>1.2216455770015745E-2</v>
      </c>
      <c r="Y313">
        <f t="shared" ref="Y313" si="2119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20">Z313-AC313-AF313</f>
        <v>194</v>
      </c>
      <c r="AJ313">
        <f t="shared" ref="AJ313" si="2121">AA313-AD313-AG313</f>
        <v>239</v>
      </c>
      <c r="AK313">
        <f t="shared" ref="AK313" si="2122">AB313-AE313-AH313</f>
        <v>1236</v>
      </c>
      <c r="AL313">
        <v>16</v>
      </c>
      <c r="AM313">
        <v>16</v>
      </c>
      <c r="AN313">
        <v>52</v>
      </c>
      <c r="AT313">
        <f t="shared" ref="AT313" si="2123">BN313-BN312</f>
        <v>22782</v>
      </c>
      <c r="AU313">
        <f t="shared" si="1827"/>
        <v>1500</v>
      </c>
      <c r="AV313">
        <f t="shared" ref="AV313" si="2124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5">AX313/AW313</f>
        <v>4.633204633204633E-2</v>
      </c>
      <c r="BD313">
        <f t="shared" ref="BD313" si="2126">AZ313/AY313</f>
        <v>0.35087719298245612</v>
      </c>
      <c r="BE313">
        <f t="shared" si="1831"/>
        <v>6.8783068783068779E-2</v>
      </c>
      <c r="BF313">
        <f t="shared" ref="BF313" si="2127">SUM(AU307:AU313)/SUM(AT307:AT313)</f>
        <v>6.8020533286130377E-2</v>
      </c>
      <c r="BG313">
        <f t="shared" ref="BG313" si="2128">SUM(AU300:AU313)/SUM(AT300:AT313)</f>
        <v>7.1998987433896447E-2</v>
      </c>
      <c r="BH313">
        <f t="shared" ref="BH313" si="2129">SUM(AX307:AX313)/SUM(AW307:AW313)</f>
        <v>5.7515337423312884E-2</v>
      </c>
      <c r="BI313">
        <f t="shared" ref="BI313" si="2130">SUM(AZ307:AZ313)/SUM(AY307:AY313)</f>
        <v>0.38378378378378381</v>
      </c>
      <c r="BJ313">
        <f t="shared" ref="BJ313" si="2131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2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2">-(J314-J313)+L314</f>
        <v>19</v>
      </c>
      <c r="N314" s="7">
        <f t="shared" ref="N314" si="2133">B314-C314</f>
        <v>1134399</v>
      </c>
      <c r="O314" s="4">
        <f t="shared" ref="O314" si="2134">C314/B314</f>
        <v>0.21614545545001887</v>
      </c>
      <c r="R314">
        <f t="shared" ref="R314" si="2135">C314-C313</f>
        <v>843</v>
      </c>
      <c r="S314">
        <f t="shared" ref="S314" si="2136">N314-N313</f>
        <v>1906</v>
      </c>
      <c r="T314" s="8">
        <f t="shared" ref="T314" si="2137">R314/V314</f>
        <v>0.30665696616951621</v>
      </c>
      <c r="U314" s="8">
        <f t="shared" ref="U314" si="2138">SUM(R308:R314)/SUM(V308:V314)</f>
        <v>0.30937937470835275</v>
      </c>
      <c r="V314">
        <f t="shared" ref="V314" si="2139">B314-B313</f>
        <v>2749</v>
      </c>
      <c r="W314">
        <f t="shared" ref="W314" si="2140">C314-D314-E314</f>
        <v>34221</v>
      </c>
      <c r="X314" s="3">
        <f t="shared" ref="X314" si="2141">F314/W314</f>
        <v>1.1162736331492359E-2</v>
      </c>
      <c r="Y314">
        <f t="shared" ref="Y314" si="214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3">Z314-AC314-AF314</f>
        <v>193</v>
      </c>
      <c r="AJ314">
        <f t="shared" ref="AJ314" si="2144">AA314-AD314-AG314</f>
        <v>241</v>
      </c>
      <c r="AK314">
        <f t="shared" ref="AK314" si="2145">AB314-AE314-AH314</f>
        <v>1251</v>
      </c>
      <c r="AL314">
        <v>16</v>
      </c>
      <c r="AM314">
        <v>16</v>
      </c>
      <c r="AN314">
        <v>52</v>
      </c>
      <c r="AT314">
        <f t="shared" ref="AT314" si="2146">BN314-BN313</f>
        <v>9168</v>
      </c>
      <c r="AU314">
        <f t="shared" si="1827"/>
        <v>914</v>
      </c>
      <c r="AV314">
        <f t="shared" ref="AV314" si="2147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8">AX314/AW314</f>
        <v>0.10869565217391304</v>
      </c>
      <c r="BD314">
        <f t="shared" ref="BD314" si="2149">AZ314/AY314</f>
        <v>0.31578947368421051</v>
      </c>
      <c r="BE314">
        <f t="shared" si="1831"/>
        <v>8.1632653061224483E-2</v>
      </c>
      <c r="BF314">
        <f t="shared" ref="BF314" si="2150">SUM(AU308:AU314)/SUM(AT308:AT314)</f>
        <v>6.8320160622091911E-2</v>
      </c>
      <c r="BG314">
        <f t="shared" ref="BG314" si="2151">SUM(AU301:AU314)/SUM(AT301:AT314)</f>
        <v>7.0670120815243029E-2</v>
      </c>
      <c r="BH314">
        <f t="shared" ref="BH314" si="2152">SUM(AX308:AX314)/SUM(AW308:AW314)</f>
        <v>5.9541984732824425E-2</v>
      </c>
      <c r="BI314">
        <f t="shared" ref="BI314" si="2153">SUM(AZ308:AZ314)/SUM(AY308:AY314)</f>
        <v>0.38427167113494193</v>
      </c>
      <c r="BJ314">
        <f t="shared" ref="BJ314" si="2154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2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5">-(J315-J314)+L315</f>
        <v>11</v>
      </c>
      <c r="N315" s="7">
        <f t="shared" ref="N315" si="2156">B315-C315</f>
        <v>1135690</v>
      </c>
      <c r="O315" s="4">
        <f t="shared" ref="O315" si="2157">C315/B315</f>
        <v>0.21618603546898121</v>
      </c>
      <c r="R315">
        <f t="shared" ref="R315" si="2158">C315-C314</f>
        <v>431</v>
      </c>
      <c r="S315">
        <f t="shared" ref="S315" si="2159">N315-N314</f>
        <v>1291</v>
      </c>
      <c r="T315" s="8">
        <f t="shared" ref="T315" si="2160">R315/V315</f>
        <v>0.25029036004645761</v>
      </c>
      <c r="U315" s="8">
        <f t="shared" ref="U315" si="2161">SUM(R309:R315)/SUM(V309:V315)</f>
        <v>0.30631011927664487</v>
      </c>
      <c r="V315">
        <f t="shared" ref="V315" si="2162">B315-B314</f>
        <v>1722</v>
      </c>
      <c r="W315">
        <f t="shared" ref="W315" si="2163">C315-D315-E315</f>
        <v>34020</v>
      </c>
      <c r="X315" s="3">
        <f t="shared" ref="X315" si="2164">F315/W315</f>
        <v>1.1258083480305702E-2</v>
      </c>
      <c r="Y315">
        <f t="shared" ref="Y315" si="2165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6">Z315-AC315-AF315</f>
        <v>190</v>
      </c>
      <c r="AJ315">
        <f t="shared" ref="AJ315" si="2167">AA315-AD315-AG315</f>
        <v>245</v>
      </c>
      <c r="AK315">
        <f t="shared" ref="AK315" si="2168">AB315-AE315-AH315</f>
        <v>1235</v>
      </c>
      <c r="AL315">
        <v>16</v>
      </c>
      <c r="AM315">
        <v>16</v>
      </c>
      <c r="AN315">
        <v>24</v>
      </c>
      <c r="AT315">
        <f t="shared" ref="AT315" si="2169">BN315-BN314</f>
        <v>5978</v>
      </c>
      <c r="AU315">
        <f t="shared" si="1827"/>
        <v>470</v>
      </c>
      <c r="AV315">
        <f t="shared" ref="AV315" si="2170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1">AX315/AW315</f>
        <v>2.8571428571428571E-2</v>
      </c>
      <c r="BD315">
        <f t="shared" ref="BD315" si="2172">AZ315/AY315</f>
        <v>0.26666666666666666</v>
      </c>
      <c r="BE315">
        <f t="shared" si="1831"/>
        <v>8.9285714285714288E-2</v>
      </c>
      <c r="BF315">
        <f t="shared" ref="BF315" si="2173">SUM(AU309:AU315)/SUM(AT309:AT315)</f>
        <v>6.8060301189572264E-2</v>
      </c>
      <c r="BG315">
        <f t="shared" ref="BG315" si="2174">SUM(AU302:AU315)/SUM(AT302:AT315)</f>
        <v>7.0697793289619754E-2</v>
      </c>
      <c r="BH315">
        <f t="shared" ref="BH315" si="2175">SUM(AX309:AX315)/SUM(AW309:AW315)</f>
        <v>5.7619408642911298E-2</v>
      </c>
      <c r="BI315">
        <f t="shared" ref="BI315" si="2176">SUM(AZ309:AZ315)/SUM(AY309:AY315)</f>
        <v>0.38680926916221031</v>
      </c>
      <c r="BJ315">
        <f t="shared" ref="BJ315" si="2177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2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8">-(J316-J315)+L316</f>
        <v>3</v>
      </c>
      <c r="N316" s="7">
        <f t="shared" ref="N316" si="2179">B316-C316</f>
        <v>1137915</v>
      </c>
      <c r="O316" s="4">
        <f t="shared" ref="O316" si="2180">C316/B316</f>
        <v>0.21629741048903803</v>
      </c>
      <c r="R316">
        <f t="shared" ref="R316" si="2181">C316-C315</f>
        <v>820</v>
      </c>
      <c r="S316">
        <f t="shared" ref="S316" si="2182">N316-N315</f>
        <v>2225</v>
      </c>
      <c r="T316" s="8">
        <f t="shared" ref="T316" si="2183">R316/V316</f>
        <v>0.26929392446633826</v>
      </c>
      <c r="U316" s="8">
        <f t="shared" ref="U316" si="2184">SUM(R310:R316)/SUM(V310:V316)</f>
        <v>0.30354439225125202</v>
      </c>
      <c r="V316">
        <f t="shared" ref="V316" si="2185">B316-B315</f>
        <v>3045</v>
      </c>
      <c r="W316">
        <f t="shared" ref="W316" si="2186">C316-D316-E316</f>
        <v>33123</v>
      </c>
      <c r="X316" s="3">
        <f t="shared" ref="X316" si="2187">F316/W316</f>
        <v>1.2529058358240497E-2</v>
      </c>
      <c r="Y316">
        <f t="shared" ref="Y316" si="2188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9">Z316-AC316-AF316</f>
        <v>207</v>
      </c>
      <c r="AJ316">
        <f t="shared" ref="AJ316" si="2190">AA316-AD316-AG316</f>
        <v>246</v>
      </c>
      <c r="AK316">
        <f t="shared" ref="AK316" si="2191">AB316-AE316-AH316</f>
        <v>1226</v>
      </c>
      <c r="AL316">
        <v>16</v>
      </c>
      <c r="AM316">
        <v>16</v>
      </c>
      <c r="AN316">
        <v>32</v>
      </c>
      <c r="AT316">
        <f t="shared" ref="AT316" si="2192">BN316-BN315</f>
        <v>20876</v>
      </c>
      <c r="AU316">
        <f t="shared" si="1827"/>
        <v>902</v>
      </c>
      <c r="AV316">
        <f t="shared" ref="AV316" si="2193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4">AX316/AW316</f>
        <v>3.5087719298245612E-2</v>
      </c>
      <c r="BD316">
        <f t="shared" ref="BD316" si="2195">AZ316/AY316</f>
        <v>0.21794871794871795</v>
      </c>
      <c r="BE316">
        <f t="shared" si="1831"/>
        <v>4.4117647058823532E-2</v>
      </c>
      <c r="BF316">
        <f t="shared" ref="BF316" si="2196">SUM(AU310:AU316)/SUM(AT310:AT316)</f>
        <v>6.7595051802933501E-2</v>
      </c>
      <c r="BG316">
        <f t="shared" ref="BG316" si="2197">SUM(AU303:AU316)/SUM(AT303:AT316)</f>
        <v>6.9597040199674165E-2</v>
      </c>
      <c r="BH316">
        <f t="shared" ref="BH316" si="2198">SUM(AX310:AX316)/SUM(AW310:AW316)</f>
        <v>6.0113728675873272E-2</v>
      </c>
      <c r="BI316">
        <f t="shared" ref="BI316" si="2199">SUM(AZ310:AZ316)/SUM(AY310:AY316)</f>
        <v>0.37866666666666665</v>
      </c>
      <c r="BJ316">
        <f t="shared" ref="BJ316" si="2200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2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1">-(J317-J316)+L317</f>
        <v>22</v>
      </c>
      <c r="N317" s="7">
        <f t="shared" ref="N317" si="2202">B317-C317</f>
        <v>1140583</v>
      </c>
      <c r="O317" s="4">
        <f t="shared" ref="O317" si="2203">C317/B317</f>
        <v>0.21648995181128433</v>
      </c>
      <c r="R317">
        <f t="shared" ref="R317" si="2204">C317-C316</f>
        <v>1094</v>
      </c>
      <c r="S317">
        <f t="shared" ref="S317" si="2205">N317-N316</f>
        <v>2668</v>
      </c>
      <c r="T317" s="8">
        <f t="shared" ref="T317" si="2206">R317/V317</f>
        <v>0.29080276448697501</v>
      </c>
      <c r="U317" s="8">
        <f t="shared" ref="U317" si="2207">SUM(R311:R317)/SUM(V311:V317)</f>
        <v>0.29892761394101874</v>
      </c>
      <c r="V317">
        <f t="shared" ref="V317" si="2208">B317-B316</f>
        <v>3762</v>
      </c>
      <c r="W317">
        <f t="shared" ref="W317" si="2209">C317-D317-E317</f>
        <v>32829</v>
      </c>
      <c r="X317" s="3">
        <f t="shared" ref="X317" si="2210">F317/W317</f>
        <v>1.2428036187517134E-2</v>
      </c>
      <c r="Y317">
        <f t="shared" ref="Y317" si="2211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2">Z317-AC317-AF317</f>
        <v>206</v>
      </c>
      <c r="AJ317">
        <f t="shared" ref="AJ317" si="2213">AA317-AD317-AG317</f>
        <v>242</v>
      </c>
      <c r="AK317">
        <f t="shared" ref="AK317" si="2214">AB317-AE317-AH317</f>
        <v>1223</v>
      </c>
      <c r="AL317">
        <v>15</v>
      </c>
      <c r="AM317">
        <v>15</v>
      </c>
      <c r="AN317">
        <v>34</v>
      </c>
      <c r="AT317">
        <f t="shared" ref="AT317" si="2215">BN317-BN316</f>
        <v>19151</v>
      </c>
      <c r="AU317">
        <f t="shared" si="1827"/>
        <v>1187</v>
      </c>
      <c r="AV317">
        <f t="shared" ref="AV317" si="2216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7">AX317/AW317</f>
        <v>4.5751633986928102E-2</v>
      </c>
      <c r="BD317">
        <f t="shared" ref="BD317" si="2218">AZ317/AY317</f>
        <v>0.34705882352941175</v>
      </c>
      <c r="BE317">
        <f t="shared" si="1831"/>
        <v>6.4935064935064939E-3</v>
      </c>
      <c r="BF317">
        <f t="shared" ref="BF317" si="2219">SUM(AU311:AU317)/SUM(AT311:AT317)</f>
        <v>6.6983784835052629E-2</v>
      </c>
      <c r="BG317">
        <f t="shared" ref="BG317" si="2220">SUM(AU304:AU317)/SUM(AT304:AT317)</f>
        <v>6.7631427133581279E-2</v>
      </c>
      <c r="BH317">
        <f t="shared" ref="BH317" si="2221">SUM(AX311:AX317)/SUM(AW311:AW317)</f>
        <v>5.0861361771944218E-2</v>
      </c>
      <c r="BI317">
        <f t="shared" ref="BI317" si="2222">SUM(AZ311:AZ317)/SUM(AY311:AY317)</f>
        <v>0.35418502202643171</v>
      </c>
      <c r="BJ317">
        <f t="shared" ref="BJ317" si="2223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2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4">-(J318-J317)+L318</f>
        <v>14</v>
      </c>
      <c r="N318" s="7">
        <f t="shared" ref="N318" si="2225">B318-C318</f>
        <v>1143489</v>
      </c>
      <c r="O318" s="4">
        <f t="shared" ref="O318" si="2226">C318/B318</f>
        <v>0.21674865712371724</v>
      </c>
      <c r="R318">
        <f t="shared" ref="R318" si="2227">C318-C317</f>
        <v>1285</v>
      </c>
      <c r="S318">
        <f t="shared" ref="S318" si="2228">N318-N317</f>
        <v>2906</v>
      </c>
      <c r="T318" s="8">
        <f t="shared" ref="T318" si="2229">R318/V318</f>
        <v>0.30660940109759005</v>
      </c>
      <c r="U318" s="8">
        <f t="shared" ref="U318" si="2230">SUM(R312:R318)/SUM(V312:V318)</f>
        <v>0.29496788008565311</v>
      </c>
      <c r="V318">
        <f t="shared" ref="V318" si="2231">B318-B317</f>
        <v>4191</v>
      </c>
      <c r="W318">
        <f t="shared" ref="W318" si="2232">C318-D318-E318</f>
        <v>32250</v>
      </c>
      <c r="X318" s="3">
        <f t="shared" ref="X318" si="2233">F318/W318</f>
        <v>1.2124031007751938E-2</v>
      </c>
      <c r="Y318">
        <f t="shared" ref="Y318" si="2234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5">Z318-AC318-AF318</f>
        <v>202</v>
      </c>
      <c r="AJ318">
        <f t="shared" ref="AJ318" si="2236">AA318-AD318-AG318</f>
        <v>229</v>
      </c>
      <c r="AK318">
        <f t="shared" ref="AK318" si="2237">AB318-AE318-AH318</f>
        <v>1236</v>
      </c>
      <c r="AL318">
        <v>12</v>
      </c>
      <c r="AM318">
        <v>12</v>
      </c>
      <c r="AN318">
        <v>29</v>
      </c>
      <c r="AT318">
        <f t="shared" ref="AT318" si="2238">BN318-BN317</f>
        <v>20431</v>
      </c>
      <c r="AU318">
        <f t="shared" si="1827"/>
        <v>1363</v>
      </c>
      <c r="AV318">
        <f t="shared" ref="AV318" si="2239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40">AX318/AW318</f>
        <v>2.4691358024691357E-2</v>
      </c>
      <c r="BD318">
        <f t="shared" ref="BD318" si="2241">AZ318/AY318</f>
        <v>0.32653061224489793</v>
      </c>
      <c r="BE318">
        <f t="shared" si="1831"/>
        <v>1.6393442622950821E-2</v>
      </c>
      <c r="BF318">
        <f t="shared" ref="BF318" si="2242">SUM(AU312:AU318)/SUM(AT312:AT318)</f>
        <v>6.3613273383364699E-2</v>
      </c>
      <c r="BG318">
        <f t="shared" ref="BG318" si="2243">SUM(AU305:AU318)/SUM(AT305:AT318)</f>
        <v>6.6391212747243758E-2</v>
      </c>
      <c r="BH318">
        <f t="shared" ref="BH318" si="2244">SUM(AX312:AX318)/SUM(AW312:AW318)</f>
        <v>4.0350877192982457E-2</v>
      </c>
      <c r="BI318">
        <f t="shared" ref="BI318" si="2245">SUM(AZ312:AZ318)/SUM(AY312:AY318)</f>
        <v>0.32434860736747528</v>
      </c>
      <c r="BJ318">
        <f t="shared" ref="BJ318" si="2246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2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7">-(J319-J318)+L319</f>
        <v>2</v>
      </c>
      <c r="N319" s="7">
        <f t="shared" ref="N319" si="2248">B319-C319</f>
        <v>1145698</v>
      </c>
      <c r="O319" s="4">
        <f t="shared" ref="O319" si="2249">C319/B319</f>
        <v>0.21678919239661421</v>
      </c>
      <c r="R319">
        <f t="shared" ref="R319" si="2250">C319-C318</f>
        <v>687</v>
      </c>
      <c r="S319">
        <f t="shared" ref="S319" si="2251">N319-N318</f>
        <v>2209</v>
      </c>
      <c r="T319" s="8">
        <f t="shared" ref="T319" si="2252">R319/V319</f>
        <v>0.23722375690607736</v>
      </c>
      <c r="U319" s="8">
        <f t="shared" ref="U319" si="2253">SUM(R313:R319)/SUM(V313:V319)</f>
        <v>0.28354847093476565</v>
      </c>
      <c r="V319">
        <f t="shared" ref="V319" si="2254">B319-B318</f>
        <v>2896</v>
      </c>
      <c r="W319">
        <f t="shared" ref="W319" si="2255">C319-D319-E319</f>
        <v>31387</v>
      </c>
      <c r="X319" s="3">
        <f t="shared" ref="X319" si="2256">F319/W319</f>
        <v>1.2202504221492974E-2</v>
      </c>
      <c r="Y319">
        <f t="shared" ref="Y319" si="22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8">Z319-AC319-AF319</f>
        <v>200</v>
      </c>
      <c r="AJ319">
        <f t="shared" ref="AJ319" si="2259">AA319-AD319-AG319</f>
        <v>216</v>
      </c>
      <c r="AK319">
        <f t="shared" ref="AK319" si="2260">AB319-AE319-AH319</f>
        <v>1200</v>
      </c>
      <c r="AT319">
        <f t="shared" ref="AT319" si="2261">BN319-BN318</f>
        <v>14707</v>
      </c>
      <c r="AU319">
        <f t="shared" si="1827"/>
        <v>792</v>
      </c>
      <c r="AV319">
        <f t="shared" ref="AV319" si="2262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3">AX319/AW319</f>
        <v>0</v>
      </c>
      <c r="BD319">
        <f t="shared" ref="BD319" si="2264">AZ319/AY319</f>
        <v>0.17985611510791366</v>
      </c>
      <c r="BE319">
        <f t="shared" si="1831"/>
        <v>0</v>
      </c>
      <c r="BF319">
        <f t="shared" ref="BF319" si="2265">SUM(AU313:AU319)/SUM(AT313:AT319)</f>
        <v>6.3027773602256545E-2</v>
      </c>
      <c r="BG319">
        <f t="shared" ref="BG319" si="2266">SUM(AU306:AU319)/SUM(AT306:AT319)</f>
        <v>6.5920798454603996E-2</v>
      </c>
      <c r="BH319">
        <f t="shared" ref="BH319" si="2267">SUM(AX313:AX319)/SUM(AW313:AW319)</f>
        <v>3.4791252485089463E-2</v>
      </c>
      <c r="BI319">
        <f t="shared" ref="BI319" si="2268">SUM(AZ313:AZ319)/SUM(AY313:AY319)</f>
        <v>0.29539040451552212</v>
      </c>
      <c r="BJ319">
        <f t="shared" ref="BJ319" si="2269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2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70">-(J320-J319)+L320</f>
        <v>19</v>
      </c>
      <c r="N320" s="7">
        <f t="shared" ref="N320" si="2271">B320-C320</f>
        <v>1151450</v>
      </c>
      <c r="O320" s="4">
        <f t="shared" ref="O320" si="2272">C320/B320</f>
        <v>0.21664739097897817</v>
      </c>
      <c r="R320">
        <f t="shared" ref="R320" si="2273">C320-C319</f>
        <v>1326</v>
      </c>
      <c r="S320">
        <f t="shared" ref="S320" si="2274">N320-N319</f>
        <v>5752</v>
      </c>
      <c r="T320" s="8">
        <f t="shared" ref="T320" si="2275">R320/V320</f>
        <v>0.18734105679570501</v>
      </c>
      <c r="U320" s="8">
        <f t="shared" ref="U320" si="2276">SUM(R314:R320)/SUM(V314:V320)</f>
        <v>0.25492276854144558</v>
      </c>
      <c r="V320">
        <f t="shared" ref="V320" si="2277">B320-B319</f>
        <v>7078</v>
      </c>
      <c r="W320">
        <f t="shared" ref="W320" si="2278">C320-D320-E320</f>
        <v>32347</v>
      </c>
      <c r="X320" s="3">
        <f t="shared" ref="X320" si="2279">F320/W320</f>
        <v>1.162395276223452E-2</v>
      </c>
      <c r="Y320">
        <f t="shared" ref="Y320" si="2280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1">Z320-AC320-AF320</f>
        <v>207</v>
      </c>
      <c r="AJ320">
        <f t="shared" ref="AJ320" si="2282">AA320-AD320-AG320</f>
        <v>221</v>
      </c>
      <c r="AK320">
        <f t="shared" ref="AK320" si="2283">AB320-AE320-AH320</f>
        <v>1250</v>
      </c>
      <c r="AT320">
        <f t="shared" ref="AT320" si="2284">BN320-BN319</f>
        <v>33002</v>
      </c>
      <c r="AU320">
        <f t="shared" si="1827"/>
        <v>1429</v>
      </c>
      <c r="AV320">
        <f t="shared" ref="AV320" si="2285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6">AX320/AW320</f>
        <v>3.2467532467532464E-2</v>
      </c>
      <c r="BD320">
        <f t="shared" ref="BD320" si="2287">AZ320/AY320</f>
        <v>4.6372475691847423E-2</v>
      </c>
      <c r="BE320">
        <f t="shared" si="1831"/>
        <v>2.3195876288659795E-2</v>
      </c>
      <c r="BF320">
        <f t="shared" ref="BF320" si="2288">SUM(AU314:AU320)/SUM(AT314:AT320)</f>
        <v>5.7228353863745106E-2</v>
      </c>
      <c r="BG320">
        <f t="shared" ref="BG320" si="2289">SUM(AU307:AU320)/SUM(AT307:AT320)</f>
        <v>6.2645648811182592E-2</v>
      </c>
      <c r="BH320">
        <f t="shared" ref="BH320" si="2290">SUM(AX314:AX320)/SUM(AW314:AW320)</f>
        <v>3.1430934656741107E-2</v>
      </c>
      <c r="BI320">
        <f t="shared" ref="BI320" si="2291">SUM(AZ314:AZ320)/SUM(AY314:AY320)</f>
        <v>0.13627992633517497</v>
      </c>
      <c r="BJ320">
        <f t="shared" ref="BJ320" si="2292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2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3">-(J321-J320)+L321</f>
        <v>19</v>
      </c>
      <c r="N321" s="7">
        <f t="shared" ref="N321" si="2294">B321-C321</f>
        <v>1153566</v>
      </c>
      <c r="O321" s="4">
        <f t="shared" ref="O321" si="2295">C321/B321</f>
        <v>0.21673823239442358</v>
      </c>
      <c r="R321">
        <f t="shared" ref="R321" si="2296">C321-C320</f>
        <v>756</v>
      </c>
      <c r="S321">
        <f t="shared" ref="S321" si="2297">N321-N320</f>
        <v>2116</v>
      </c>
      <c r="T321" s="8">
        <f t="shared" ref="T321" si="2298">R321/V321</f>
        <v>0.26323119777158777</v>
      </c>
      <c r="U321" s="8">
        <f t="shared" ref="U321" si="2299">SUM(R315:R321)/SUM(V315:V321)</f>
        <v>0.25029335836658062</v>
      </c>
      <c r="V321">
        <f t="shared" ref="V321" si="2300">B321-B320</f>
        <v>2872</v>
      </c>
      <c r="W321">
        <f t="shared" ref="W321" si="2301">C321-D321-E321</f>
        <v>32075</v>
      </c>
      <c r="X321" s="3">
        <f t="shared" ref="X321" si="2302">F321/W321</f>
        <v>1.1161340607950116E-2</v>
      </c>
      <c r="Y321">
        <f t="shared" ref="Y321" si="2303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4">Z321-AC321-AF321</f>
        <v>202</v>
      </c>
      <c r="AJ321">
        <f t="shared" ref="AJ321:AJ322" si="2305">AA321-AD321-AG321</f>
        <v>217</v>
      </c>
      <c r="AK321">
        <f t="shared" ref="AK321:AK322" si="2306">AB321-AE321-AH321</f>
        <v>1258</v>
      </c>
      <c r="AT321">
        <f t="shared" ref="AT321" si="2307">BN321-BN320</f>
        <v>9588</v>
      </c>
      <c r="AU321">
        <f t="shared" si="1827"/>
        <v>842</v>
      </c>
      <c r="AV321">
        <f t="shared" ref="AV321" si="2308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9">AX321/AW321</f>
        <v>7.0422535211267609E-2</v>
      </c>
      <c r="BD321">
        <f t="shared" ref="BD321" si="2310">AZ321/AY321</f>
        <v>0.27272727272727271</v>
      </c>
      <c r="BE321">
        <f t="shared" si="1831"/>
        <v>7.407407407407407E-2</v>
      </c>
      <c r="BF321">
        <f t="shared" ref="BF321" si="2311">SUM(AU315:AU321)/SUM(AT315:AT321)</f>
        <v>5.645219949407191E-2</v>
      </c>
      <c r="BG321">
        <f t="shared" ref="BG321" si="2312">SUM(AU308:AU321)/SUM(AT308:AT321)</f>
        <v>6.2428534173203071E-2</v>
      </c>
      <c r="BH321">
        <f t="shared" ref="BH321" si="2313">SUM(AX315:AX321)/SUM(AW315:AW321)</f>
        <v>3.0794165316045379E-2</v>
      </c>
      <c r="BI321">
        <f t="shared" ref="BI321" si="2314">SUM(AZ315:AZ321)/SUM(AY315:AY321)</f>
        <v>0.13446535107847638</v>
      </c>
      <c r="BJ321">
        <f t="shared" ref="BJ321" si="2315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2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6">-(J322-J321)+L322</f>
        <v>9</v>
      </c>
      <c r="N322" s="7">
        <f t="shared" ref="N322" si="2317">B322-C322</f>
        <v>1154538</v>
      </c>
      <c r="O322" s="4">
        <f t="shared" ref="O322" si="2318">C322/B322</f>
        <v>0.21674887875644575</v>
      </c>
      <c r="R322">
        <f t="shared" ref="R322" si="2319">C322-C321</f>
        <v>289</v>
      </c>
      <c r="S322">
        <f t="shared" ref="S322" si="2320">N322-N321</f>
        <v>972</v>
      </c>
      <c r="T322" s="8">
        <f t="shared" ref="T322" si="2321">R322/V322</f>
        <v>0.22918318794607453</v>
      </c>
      <c r="U322" s="8">
        <f t="shared" ref="U322" si="2322">SUM(R316:R322)/SUM(V316:V322)</f>
        <v>0.24923322047400917</v>
      </c>
      <c r="V322">
        <f t="shared" ref="V322" si="2323">B322-B321</f>
        <v>1261</v>
      </c>
      <c r="W322">
        <f t="shared" ref="W322" si="2324">C322-D322-E322</f>
        <v>31556</v>
      </c>
      <c r="X322" s="3">
        <f t="shared" ref="X322" si="2325">F322/W322</f>
        <v>1.1661807580174927E-2</v>
      </c>
      <c r="Y322">
        <f t="shared" ref="Y322" si="2326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4"/>
        <v>199</v>
      </c>
      <c r="AJ322">
        <f t="shared" si="2305"/>
        <v>211</v>
      </c>
      <c r="AK322">
        <f t="shared" si="2306"/>
        <v>1242</v>
      </c>
      <c r="AL322">
        <v>3</v>
      </c>
      <c r="AM322">
        <v>3</v>
      </c>
      <c r="AN322">
        <v>18</v>
      </c>
      <c r="AT322">
        <f t="shared" ref="AT322" si="2327">BN322-BN321</f>
        <v>5800</v>
      </c>
      <c r="AU322">
        <f t="shared" si="1827"/>
        <v>282</v>
      </c>
      <c r="AV322">
        <f t="shared" ref="AV322" si="2328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9">AX322/AW322</f>
        <v>0</v>
      </c>
      <c r="BD322">
        <f t="shared" ref="BD322" si="2330">AZ322/AY322</f>
        <v>0.125</v>
      </c>
      <c r="BE322">
        <f t="shared" si="1831"/>
        <v>0</v>
      </c>
      <c r="BF322">
        <f t="shared" ref="BF322" si="2331">SUM(AU316:AU322)/SUM(AT316:AT322)</f>
        <v>5.5011938003318363E-2</v>
      </c>
      <c r="BG322">
        <f t="shared" ref="BG322" si="2332">SUM(AU309:AU322)/SUM(AT309:AT322)</f>
        <v>6.1611203782596692E-2</v>
      </c>
      <c r="BH322">
        <f t="shared" ref="BH322" si="2333">SUM(AX316:AX322)/SUM(AW316:AW322)</f>
        <v>2.9838709677419355E-2</v>
      </c>
      <c r="BI322">
        <f t="shared" ref="BI322" si="2334">SUM(AZ316:AZ322)/SUM(AY316:AY322)</f>
        <v>0.13059529303184125</v>
      </c>
      <c r="BJ322">
        <f t="shared" ref="BJ322" si="2335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2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6">-(J323-J322)+L323</f>
        <v>7</v>
      </c>
      <c r="N323" s="7">
        <f t="shared" ref="N323" si="2337">B323-C323</f>
        <v>1156962</v>
      </c>
      <c r="O323" s="4">
        <f t="shared" ref="O323" si="2338">C323/B323</f>
        <v>0.21684230192296236</v>
      </c>
      <c r="R323">
        <f t="shared" ref="R323" si="2339">C323-C322</f>
        <v>847</v>
      </c>
      <c r="S323">
        <f t="shared" ref="S323" si="2340">N323-N322</f>
        <v>2424</v>
      </c>
      <c r="T323" s="8">
        <f t="shared" ref="T323" si="2341">R323/V323</f>
        <v>0.25894221950473861</v>
      </c>
      <c r="U323" s="8">
        <f t="shared" ref="U323" si="2342">SUM(R317:R323)/SUM(V317:V323)</f>
        <v>0.24807548063637441</v>
      </c>
      <c r="V323">
        <f t="shared" ref="V323" si="2343">B323-B322</f>
        <v>3271</v>
      </c>
      <c r="W323">
        <f t="shared" ref="W323" si="2344">C323-D323-E323</f>
        <v>29095</v>
      </c>
      <c r="X323" s="3">
        <f t="shared" ref="X323" si="2345">F323/W323</f>
        <v>1.3404365011170304E-2</v>
      </c>
      <c r="Y323">
        <f t="shared" ref="Y323" si="2346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7">Z323-AC323-AF323</f>
        <v>193</v>
      </c>
      <c r="AJ323">
        <f t="shared" ref="AJ323" si="2348">AA323-AD323-AG323</f>
        <v>184</v>
      </c>
      <c r="AK323">
        <f t="shared" ref="AK323" si="2349">AB323-AE323-AH323</f>
        <v>1130</v>
      </c>
      <c r="AL323">
        <v>2</v>
      </c>
      <c r="AM323">
        <v>2</v>
      </c>
      <c r="AN323">
        <v>8</v>
      </c>
      <c r="AT323">
        <f t="shared" ref="AT323:AT324" si="2350">BN323-BN322</f>
        <v>20700</v>
      </c>
      <c r="AU323">
        <f t="shared" si="1827"/>
        <v>950</v>
      </c>
      <c r="AV323">
        <f t="shared" ref="AV323" si="2351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2">AX323/AW323</f>
        <v>5.844155844155844E-2</v>
      </c>
      <c r="BD323">
        <f t="shared" ref="BD323" si="2353">AZ323/AY323</f>
        <v>0.1</v>
      </c>
      <c r="BE323">
        <f t="shared" si="1831"/>
        <v>2.0833333333333332E-2</v>
      </c>
      <c r="BF323">
        <f t="shared" ref="BF323" si="2354">SUM(AU317:AU323)/SUM(AT317:AT323)</f>
        <v>5.5479457606237688E-2</v>
      </c>
      <c r="BG323">
        <f t="shared" ref="BG323" si="2355">SUM(AU310:AU323)/SUM(AT310:AT323)</f>
        <v>6.1585959044533241E-2</v>
      </c>
      <c r="BH323">
        <f t="shared" ref="BH323" si="2356">SUM(AX317:AX323)/SUM(AW317:AW323)</f>
        <v>3.2812500000000001E-2</v>
      </c>
      <c r="BI323">
        <f t="shared" ref="BI323" si="2357">SUM(AZ317:AZ323)/SUM(AY317:AY323)</f>
        <v>0.12247770999530737</v>
      </c>
      <c r="BJ323">
        <f t="shared" ref="BJ323" si="2358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2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9">-(J324-J323)+L324</f>
        <v>14</v>
      </c>
      <c r="N324" s="7">
        <f t="shared" ref="N324" si="2360">B324-C324</f>
        <v>1159414</v>
      </c>
      <c r="O324" s="4">
        <f t="shared" ref="O324" si="2361">C324/B324</f>
        <v>0.21697457595639855</v>
      </c>
      <c r="R324">
        <f t="shared" ref="R324" si="2362">C324-C323</f>
        <v>929</v>
      </c>
      <c r="S324">
        <f t="shared" ref="S324" si="2363">N324-N323</f>
        <v>2452</v>
      </c>
      <c r="T324" s="8">
        <f t="shared" ref="T324" si="2364">R324/V324</f>
        <v>0.27477077787636794</v>
      </c>
      <c r="U324" s="8">
        <f t="shared" ref="U324" si="2365">SUM(R318:R324)/SUM(V318:V324)</f>
        <v>0.24525050100200402</v>
      </c>
      <c r="V324">
        <f t="shared" ref="V324" si="2366">B324-B323</f>
        <v>3381</v>
      </c>
      <c r="W324">
        <f t="shared" ref="W324" si="2367">C324-D324-E324</f>
        <v>28040</v>
      </c>
      <c r="X324" s="3">
        <f t="shared" ref="X324" si="2368">F324/W324</f>
        <v>1.362339514978602E-2</v>
      </c>
      <c r="Y324">
        <f t="shared" ref="Y324" si="236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70">Z324-AC324-AF324</f>
        <v>190</v>
      </c>
      <c r="AJ324">
        <f t="shared" ref="AJ324" si="2371">AA324-AD324-AG324</f>
        <v>162</v>
      </c>
      <c r="AK324">
        <f t="shared" ref="AK324" si="2372">AB324-AE324-AH324</f>
        <v>1100</v>
      </c>
      <c r="AL324">
        <v>3</v>
      </c>
      <c r="AM324">
        <v>3</v>
      </c>
      <c r="AN324">
        <v>20</v>
      </c>
      <c r="AT324">
        <f t="shared" si="2350"/>
        <v>14888</v>
      </c>
      <c r="AU324">
        <f t="shared" si="1827"/>
        <v>989</v>
      </c>
      <c r="AV324">
        <f t="shared" ref="AV324" si="2373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4">AX324/AW324</f>
        <v>9.0909090909090912E-2</v>
      </c>
      <c r="BD324">
        <f t="shared" ref="BD324" si="2375">AZ324/AY324</f>
        <v>0.29054054054054052</v>
      </c>
      <c r="BE324">
        <f t="shared" si="1831"/>
        <v>5.9523809523809521E-2</v>
      </c>
      <c r="BF324">
        <f t="shared" ref="BF324" si="2376">SUM(AU318:AU324)/SUM(AT318:AT324)</f>
        <v>5.5802746902179387E-2</v>
      </c>
      <c r="BG324">
        <f t="shared" ref="BG324" si="2377">SUM(AU311:AU324)/SUM(AT311:AT324)</f>
        <v>6.1492089279602834E-2</v>
      </c>
      <c r="BH324">
        <f t="shared" ref="BH324" si="2378">SUM(AX318:AX324)/SUM(AW318:AW324)</f>
        <v>3.539094650205761E-2</v>
      </c>
      <c r="BI324">
        <f t="shared" ref="BI324" si="2379">SUM(AZ318:AZ324)/SUM(AY318:AY324)</f>
        <v>0.1161688003793267</v>
      </c>
      <c r="BJ324">
        <f t="shared" ref="BJ324" si="2380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2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1">-(J325-J324)+L325</f>
        <v>22</v>
      </c>
      <c r="N325" s="7">
        <f t="shared" ref="N325" si="2382">B325-C325</f>
        <v>1163173</v>
      </c>
      <c r="O325" s="4">
        <f t="shared" ref="O325" si="2383">C325/B325</f>
        <v>0.21707966358952269</v>
      </c>
      <c r="R325">
        <f t="shared" ref="R325" si="2384">C325-C324</f>
        <v>1241</v>
      </c>
      <c r="S325">
        <f t="shared" ref="S325" si="2385">N325-N324</f>
        <v>3759</v>
      </c>
      <c r="T325" s="8">
        <f t="shared" ref="T325" si="2386">R325/V325</f>
        <v>0.2482</v>
      </c>
      <c r="U325" s="8">
        <f t="shared" ref="U325" si="2387">SUM(R319:R325)/SUM(V319:V325)</f>
        <v>0.23583990061725998</v>
      </c>
      <c r="V325">
        <f t="shared" ref="V325" si="2388">B325-B324</f>
        <v>5000</v>
      </c>
      <c r="W325">
        <f t="shared" ref="W325" si="2389">C325-D325-E325</f>
        <v>27526</v>
      </c>
      <c r="X325" s="3">
        <f t="shared" ref="X325" si="2390">F325/W325</f>
        <v>1.3078543922110004E-2</v>
      </c>
      <c r="Y325">
        <f t="shared" ref="Y325" si="2391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2">Z325-AC325-AF325</f>
        <v>180</v>
      </c>
      <c r="AJ325">
        <f t="shared" ref="AJ325" si="2393">AA325-AD325-AG325</f>
        <v>146</v>
      </c>
      <c r="AK325">
        <f t="shared" ref="AK325" si="2394">AB325-AE325-AH325</f>
        <v>1090</v>
      </c>
      <c r="AL325">
        <v>2</v>
      </c>
      <c r="AM325">
        <v>2</v>
      </c>
      <c r="AN325">
        <v>14</v>
      </c>
      <c r="AT325">
        <f t="shared" ref="AT325" si="2395">BN325-BN324</f>
        <v>26416</v>
      </c>
      <c r="AU325">
        <f t="shared" si="1827"/>
        <v>1343</v>
      </c>
      <c r="AV325">
        <f t="shared" ref="AV325" si="2396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7">AX325/AW325</f>
        <v>2.2082018927444796E-2</v>
      </c>
      <c r="BD325">
        <f t="shared" ref="BD325" si="2398">AZ325/AY325</f>
        <v>0.20398009950248755</v>
      </c>
      <c r="BE325">
        <f t="shared" si="1831"/>
        <v>1.3274336283185841E-2</v>
      </c>
      <c r="BF325">
        <f t="shared" ref="BF325" si="2399">SUM(AU319:AU325)/SUM(AT319:AT325)</f>
        <v>5.2973197656293713E-2</v>
      </c>
      <c r="BG325">
        <f t="shared" ref="BG325" si="2400">SUM(AU312:AU325)/SUM(AT312:AT325)</f>
        <v>5.821898378168084E-2</v>
      </c>
      <c r="BH325">
        <f t="shared" ref="BH325" si="2401">SUM(AX319:AX325)/SUM(AW319:AW325)</f>
        <v>3.4134988363072147E-2</v>
      </c>
      <c r="BI325">
        <f t="shared" ref="BI325" si="2402">SUM(AZ319:AZ325)/SUM(AY319:AY325)</f>
        <v>0.10501419110690634</v>
      </c>
      <c r="BJ325">
        <f t="shared" ref="BJ325" si="2403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2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4">-(J326-J325)+L326</f>
        <v>9</v>
      </c>
      <c r="N326" s="7">
        <f t="shared" ref="N326" si="2405">B326-C326</f>
        <v>1165776</v>
      </c>
      <c r="O326" s="4">
        <f t="shared" ref="O326" si="2406">C326/B326</f>
        <v>0.21711503166055213</v>
      </c>
      <c r="R326">
        <f t="shared" ref="R326" si="2407">C326-C325</f>
        <v>789</v>
      </c>
      <c r="S326">
        <f t="shared" ref="S326" si="2408">N326-N325</f>
        <v>2603</v>
      </c>
      <c r="T326" s="8">
        <f t="shared" ref="T326" si="2409">R326/V326</f>
        <v>0.23260613207547171</v>
      </c>
      <c r="U326" s="8">
        <f t="shared" ref="U326" si="2410">SUM(R320:R326)/SUM(V320:V326)</f>
        <v>0.2352694724814321</v>
      </c>
      <c r="V326">
        <f t="shared" ref="V326" si="2411">B326-B325</f>
        <v>3392</v>
      </c>
      <c r="W326">
        <f t="shared" ref="W326" si="2412">C326-D326-E326</f>
        <v>26739</v>
      </c>
      <c r="X326" s="3">
        <f t="shared" ref="X326" si="2413">F326/W326</f>
        <v>1.3014697632671379E-2</v>
      </c>
      <c r="Y326">
        <f t="shared" ref="Y326" si="2414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5">Z326-AC326-AF326</f>
        <v>172</v>
      </c>
      <c r="AJ326">
        <f t="shared" ref="AJ326" si="2416">AA326-AD326-AG326</f>
        <v>137</v>
      </c>
      <c r="AK326">
        <f t="shared" ref="AK326" si="2417">AB326-AE326-AH326</f>
        <v>1064</v>
      </c>
      <c r="AL326">
        <v>2</v>
      </c>
      <c r="AM326">
        <v>2</v>
      </c>
      <c r="AN326">
        <v>14</v>
      </c>
      <c r="AT326">
        <f t="shared" ref="AT326" si="2418">BN326-BN325</f>
        <v>19613</v>
      </c>
      <c r="AU326">
        <f t="shared" si="1827"/>
        <v>871</v>
      </c>
      <c r="AV326">
        <f t="shared" ref="AV326" si="2419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20">AX326/AW326</f>
        <v>3.7735849056603772E-2</v>
      </c>
      <c r="BD326">
        <f t="shared" ref="BD326" si="2421">AZ326/AY326</f>
        <v>0.25</v>
      </c>
      <c r="BE326">
        <f t="shared" si="1831"/>
        <v>3.3333333333333333E-2</v>
      </c>
      <c r="BF326">
        <f t="shared" ref="BF326" si="2422">SUM(AU320:AU326)/SUM(AT320:AT326)</f>
        <v>5.1581837901036098E-2</v>
      </c>
      <c r="BG326">
        <f t="shared" ref="BG326" si="2423">SUM(AU313:AU326)/SUM(AT313:AT326)</f>
        <v>5.6906622788975729E-2</v>
      </c>
      <c r="BH326">
        <f t="shared" ref="BH326" si="2424">SUM(AX320:AX326)/SUM(AW320:AW326)</f>
        <v>3.8699690402476783E-2</v>
      </c>
      <c r="BI326">
        <f t="shared" ref="BI326" si="2425">SUM(AZ320:AZ326)/SUM(AY320:AY326)</f>
        <v>0.10862315388280133</v>
      </c>
      <c r="BJ326">
        <f t="shared" ref="BJ326" si="2426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2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7">-(J327-J326)+L327</f>
        <v>11</v>
      </c>
      <c r="N327" s="7">
        <f t="shared" ref="N327" si="2428">B327-C327</f>
        <v>1167850</v>
      </c>
      <c r="O327" s="4">
        <f t="shared" ref="O327" si="2429">C327/B327</f>
        <v>0.21711284006001119</v>
      </c>
      <c r="R327">
        <f t="shared" ref="R327" si="2430">C327-C326</f>
        <v>571</v>
      </c>
      <c r="S327">
        <f t="shared" ref="S327" si="2431">N327-N326</f>
        <v>2074</v>
      </c>
      <c r="T327" s="8">
        <f t="shared" ref="T327" si="2432">R327/V327</f>
        <v>0.2158790170132325</v>
      </c>
      <c r="U327" s="8">
        <f t="shared" ref="U327" si="2433">SUM(R321:R327)/SUM(V321:V327)</f>
        <v>0.2484648519842361</v>
      </c>
      <c r="V327">
        <f t="shared" ref="V327" si="2434">B327-B326</f>
        <v>2645</v>
      </c>
      <c r="W327">
        <f t="shared" ref="W327" si="2435">C327-D327-E327</f>
        <v>25703</v>
      </c>
      <c r="X327" s="3">
        <f t="shared" ref="X327" si="2436">F327/W327</f>
        <v>1.3072403999533128E-2</v>
      </c>
      <c r="Y327">
        <f t="shared" ref="Y327" si="2437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8">Z327-AC327-AF327</f>
        <v>166</v>
      </c>
      <c r="AJ327">
        <f t="shared" ref="AJ327" si="2439">AA327-AD327-AG327</f>
        <v>131</v>
      </c>
      <c r="AK327">
        <f t="shared" ref="AK327" si="2440">AB327-AE327-AH327</f>
        <v>1031</v>
      </c>
      <c r="AL327">
        <v>1</v>
      </c>
      <c r="AM327">
        <v>1</v>
      </c>
      <c r="AN327">
        <v>30</v>
      </c>
      <c r="AT327">
        <f t="shared" ref="AT327" si="2441">BN327-BN326</f>
        <v>16480</v>
      </c>
      <c r="AU327">
        <f t="shared" si="1827"/>
        <v>593</v>
      </c>
      <c r="AV327">
        <f t="shared" ref="AV327" si="2442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3">AX327/AW327</f>
        <v>2.5000000000000001E-2</v>
      </c>
      <c r="BD327">
        <f t="shared" ref="BD327" si="2444">AZ327/AY327</f>
        <v>0.1368421052631579</v>
      </c>
      <c r="BE327">
        <f t="shared" si="1831"/>
        <v>3.90625E-2</v>
      </c>
      <c r="BF327">
        <f t="shared" ref="BF327" si="2445">SUM(AU321:AU327)/SUM(AT321:AT327)</f>
        <v>5.1724897563554653E-2</v>
      </c>
      <c r="BG327">
        <f t="shared" ref="BG327" si="2446">SUM(AU314:AU327)/SUM(AT314:AT327)</f>
        <v>5.4590832692843691E-2</v>
      </c>
      <c r="BH327">
        <f t="shared" ref="BH327" si="2447">SUM(AX321:AX327)/SUM(AW321:AW327)</f>
        <v>0.04</v>
      </c>
      <c r="BI327">
        <f t="shared" ref="BI327" si="2448">SUM(AZ321:AZ327)/SUM(AY321:AY327)</f>
        <v>0.2088681446907818</v>
      </c>
      <c r="BJ327">
        <f t="shared" ref="BJ327" si="2449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2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50">-(J328-J327)+L328</f>
        <v>17</v>
      </c>
      <c r="N328" s="7">
        <f t="shared" ref="N328" si="2451">B328-C328</f>
        <v>1167999</v>
      </c>
      <c r="O328" s="4">
        <f t="shared" ref="O328" si="2452">C328/B328</f>
        <v>0.21712474068910509</v>
      </c>
      <c r="R328">
        <f t="shared" ref="R328" si="2453">C328-C327</f>
        <v>64</v>
      </c>
      <c r="S328">
        <f t="shared" ref="S328" si="2454">N328-N327</f>
        <v>149</v>
      </c>
      <c r="T328" s="8">
        <f t="shared" ref="T328" si="2455">R328/V328</f>
        <v>0.30046948356807512</v>
      </c>
      <c r="U328" s="8">
        <f t="shared" ref="U328" si="2456">SUM(R322:R328)/SUM(V322:V328)</f>
        <v>0.24682982831498199</v>
      </c>
      <c r="V328">
        <f t="shared" ref="V328" si="2457">B328-B327</f>
        <v>213</v>
      </c>
      <c r="W328">
        <f t="shared" ref="W328" si="2458">C328-D328-E328</f>
        <v>25756</v>
      </c>
      <c r="X328" s="3">
        <f t="shared" ref="X328" si="2459">F328/W328</f>
        <v>1.226898586737071E-2</v>
      </c>
      <c r="Y328">
        <f t="shared" ref="Y328" si="2460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1">Z328-AC328-AF328</f>
        <v>161</v>
      </c>
      <c r="AJ328">
        <f t="shared" ref="AJ328" si="2462">AA328-AD328-AG328</f>
        <v>124</v>
      </c>
      <c r="AK328">
        <f t="shared" ref="AK328" si="2463">AB328-AE328-AH328</f>
        <v>1051</v>
      </c>
      <c r="AL328">
        <v>1</v>
      </c>
      <c r="AM328">
        <v>1</v>
      </c>
      <c r="AN328">
        <v>30</v>
      </c>
      <c r="AT328">
        <f t="shared" ref="AT328" si="2464">BN328-BN327</f>
        <v>8382</v>
      </c>
      <c r="AU328">
        <f t="shared" si="1827"/>
        <v>604</v>
      </c>
      <c r="AV328">
        <f t="shared" ref="AV328" si="2465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6">AX328/AW328</f>
        <v>0.10344827586206896</v>
      </c>
      <c r="BD328">
        <f t="shared" ref="BD328" si="2467">AZ328/AY328</f>
        <v>0.30555555555555558</v>
      </c>
      <c r="BE328">
        <f t="shared" si="1831"/>
        <v>2.6315789473684209E-2</v>
      </c>
      <c r="BF328">
        <f t="shared" ref="BF328" si="2468">SUM(AU322:AU328)/SUM(AT322:AT328)</f>
        <v>5.0160760249022524E-2</v>
      </c>
      <c r="BG328">
        <f t="shared" ref="BG328" si="2469">SUM(AU315:AU328)/SUM(AT315:AT328)</f>
        <v>5.3459146145111262E-2</v>
      </c>
      <c r="BH328">
        <f t="shared" ref="BH328" si="2470">SUM(AX322:AX328)/SUM(AW322:AW328)</f>
        <v>3.9647577092511016E-2</v>
      </c>
      <c r="BI328">
        <f t="shared" ref="BI328" si="2471">SUM(AZ322:AZ328)/SUM(AY322:AY328)</f>
        <v>0.21208530805687204</v>
      </c>
      <c r="BJ328">
        <f t="shared" ref="BJ328" si="2472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2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3">-(J329-J328)+L329</f>
        <v>11</v>
      </c>
      <c r="N329" s="7">
        <f t="shared" ref="N329" si="2474">B329-C329</f>
        <v>1170538</v>
      </c>
      <c r="O329" s="4">
        <f t="shared" ref="O329" si="2475">C329/B329</f>
        <v>0.21713721624235388</v>
      </c>
      <c r="R329">
        <f t="shared" ref="R329" si="2476">C329-C328</f>
        <v>728</v>
      </c>
      <c r="S329">
        <f t="shared" ref="S329" si="2477">N329-N328</f>
        <v>2539</v>
      </c>
      <c r="T329" s="8">
        <f t="shared" ref="T329" si="2478">R329/V329</f>
        <v>0.22283440465258647</v>
      </c>
      <c r="U329" s="8">
        <f t="shared" ref="U329" si="2479">SUM(R323:R329)/SUM(V323:V329)</f>
        <v>0.24417780717086304</v>
      </c>
      <c r="V329">
        <f t="shared" ref="V329" si="2480">B329-B328</f>
        <v>3267</v>
      </c>
      <c r="W329">
        <f t="shared" ref="W329" si="2481">C329-D329-E329</f>
        <v>25439</v>
      </c>
      <c r="X329" s="3">
        <f t="shared" ref="X329" si="2482">F329/W329</f>
        <v>1.2500491371516176E-2</v>
      </c>
      <c r="Y329">
        <f t="shared" ref="Y329" si="248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4">Z329-AC329-AF329</f>
        <v>162</v>
      </c>
      <c r="AJ329">
        <f t="shared" ref="AJ329" si="2485">AA329-AD329-AG329</f>
        <v>119</v>
      </c>
      <c r="AK329">
        <f t="shared" ref="AK329" si="2486">AB329-AE329-AH329</f>
        <v>1036</v>
      </c>
      <c r="AL329">
        <v>1</v>
      </c>
      <c r="AM329">
        <v>1</v>
      </c>
      <c r="AN329">
        <v>26</v>
      </c>
      <c r="AT329">
        <f t="shared" ref="AT329" si="2487">BN329-BN328</f>
        <v>4942</v>
      </c>
      <c r="AU329">
        <f t="shared" si="1827"/>
        <v>274</v>
      </c>
      <c r="AV329">
        <f t="shared" ref="AV329" si="2488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9">AX329/AW329</f>
        <v>4.3478260869565216E-2</v>
      </c>
      <c r="BD329">
        <f t="shared" ref="BD329" si="2490">AZ329/AY329</f>
        <v>0.16666666666666666</v>
      </c>
      <c r="BE329">
        <f t="shared" si="1831"/>
        <v>4.5454545454545456E-2</v>
      </c>
      <c r="BF329">
        <f t="shared" ref="BF329" si="2491">SUM(AU323:AU329)/SUM(AT323:AT329)</f>
        <v>5.047522459859452E-2</v>
      </c>
      <c r="BG329">
        <f t="shared" ref="BG329" si="2492">SUM(AU316:AU329)/SUM(AT316:AT329)</f>
        <v>5.2860717690317312E-2</v>
      </c>
      <c r="BH329">
        <f t="shared" ref="BH329" si="2493">SUM(AX323:AX329)/SUM(AW323:AW329)</f>
        <v>4.1573033707865172E-2</v>
      </c>
      <c r="BI329">
        <f t="shared" ref="BI329" si="2494">SUM(AZ323:AZ329)/SUM(AY323:AY329)</f>
        <v>0.21514423076923078</v>
      </c>
      <c r="BJ329">
        <f t="shared" ref="BJ329" si="2495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2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6">-(J330-J329)+L330</f>
        <v>6</v>
      </c>
      <c r="N330" s="7">
        <f t="shared" ref="N330" si="2497">B330-C330</f>
        <v>1172745</v>
      </c>
      <c r="O330" s="4">
        <f t="shared" ref="O330" si="2498">C330/B330</f>
        <v>0.21718939925413233</v>
      </c>
      <c r="R330">
        <f t="shared" ref="R330" si="2499">C330-C329</f>
        <v>712</v>
      </c>
      <c r="S330">
        <f t="shared" ref="S330" si="2500">N330-N329</f>
        <v>2207</v>
      </c>
      <c r="T330" s="8">
        <f t="shared" ref="T330" si="2501">R330/V330</f>
        <v>0.24391915039397052</v>
      </c>
      <c r="U330" s="8">
        <f t="shared" ref="U330" si="2502">SUM(R324:R330)/SUM(V324:V330)</f>
        <v>0.24182158812509008</v>
      </c>
      <c r="V330">
        <f t="shared" ref="V330" si="2503">B330-B329</f>
        <v>2919</v>
      </c>
      <c r="W330">
        <f t="shared" ref="W330" si="2504">C330-D330-E330</f>
        <v>23826</v>
      </c>
      <c r="X330" s="3">
        <f t="shared" ref="X330" si="2505">F330/W330</f>
        <v>1.3724502644170234E-2</v>
      </c>
      <c r="Y330">
        <f t="shared" ref="Y330" si="2506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7">Z330-AC330-AF330</f>
        <v>160</v>
      </c>
      <c r="AJ330">
        <f t="shared" ref="AJ330" si="2508">AA330-AD330-AG330</f>
        <v>104</v>
      </c>
      <c r="AK330">
        <f t="shared" ref="AK330" si="2509">AB330-AE330-AH330</f>
        <v>960</v>
      </c>
      <c r="AL330">
        <v>1</v>
      </c>
      <c r="AM330">
        <v>1</v>
      </c>
      <c r="AN330">
        <v>26</v>
      </c>
      <c r="AT330">
        <f t="shared" ref="AT330" si="2510">BN330-BN329</f>
        <v>19065</v>
      </c>
      <c r="AU330">
        <f t="shared" si="1827"/>
        <v>788</v>
      </c>
      <c r="AV330">
        <f t="shared" ref="AV330" si="2511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2">AX330/AW330</f>
        <v>6.25E-2</v>
      </c>
      <c r="BD330">
        <f t="shared" ref="BD330" si="2513">AZ330/AY330</f>
        <v>0.1206896551724138</v>
      </c>
      <c r="BE330">
        <f t="shared" si="1831"/>
        <v>6.5359477124183009E-3</v>
      </c>
      <c r="BF330">
        <f t="shared" ref="BF330" si="2514">SUM(AU324:AU330)/SUM(AT324:AT330)</f>
        <v>4.9751334414224038E-2</v>
      </c>
      <c r="BG330">
        <f t="shared" ref="BG330" si="2515">SUM(AU317:AU330)/SUM(AT317:AT330)</f>
        <v>5.2782364420045892E-2</v>
      </c>
      <c r="BH330">
        <f t="shared" ref="BH330" si="2516">SUM(AX324:AX330)/SUM(AW324:AW330)</f>
        <v>4.3103448275862072E-2</v>
      </c>
      <c r="BI330">
        <f t="shared" ref="BI330" si="2517">SUM(AZ324:AZ330)/SUM(AY324:AY330)</f>
        <v>0.21859903381642512</v>
      </c>
      <c r="BJ330">
        <f t="shared" ref="BJ330" si="2518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2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9">-(J331-J330)+L331</f>
        <v>24</v>
      </c>
      <c r="N331" s="7">
        <f t="shared" ref="N331" si="2520">B331-C331</f>
        <v>1175373</v>
      </c>
      <c r="O331" s="4">
        <f t="shared" ref="O331" si="2521">C331/B331</f>
        <v>0.21735039656089711</v>
      </c>
      <c r="R331">
        <f t="shared" ref="R331" si="2522">C331-C330</f>
        <v>1038</v>
      </c>
      <c r="S331">
        <f t="shared" ref="S331" si="2523">N331-N330</f>
        <v>2628</v>
      </c>
      <c r="T331" s="8">
        <f t="shared" ref="T331" si="2524">R331/V331</f>
        <v>0.28314238952536824</v>
      </c>
      <c r="U331" s="8">
        <f t="shared" ref="U331" si="2525">SUM(R325:R331)/SUM(V325:V331)</f>
        <v>0.24372097431523079</v>
      </c>
      <c r="V331">
        <f t="shared" ref="V331" si="2526">B331-B330</f>
        <v>3666</v>
      </c>
      <c r="W331">
        <f t="shared" ref="W331" si="2527">C331-D331-E331</f>
        <v>23449</v>
      </c>
      <c r="X331" s="3">
        <f t="shared" ref="X331" si="2528">F331/W331</f>
        <v>1.2452556612222269E-2</v>
      </c>
      <c r="Y331">
        <f t="shared" ref="Y331" si="2529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7"/>
        <v>159</v>
      </c>
      <c r="AJ331">
        <f t="shared" ref="AJ331" si="2530">AA331-AD331-AG331</f>
        <v>102</v>
      </c>
      <c r="AK331">
        <f t="shared" ref="AK331" si="2531">AB331-AE331-AH331</f>
        <v>938</v>
      </c>
      <c r="AL331">
        <v>1</v>
      </c>
      <c r="AM331">
        <v>1</v>
      </c>
      <c r="AN331">
        <v>16</v>
      </c>
      <c r="AT331">
        <f t="shared" ref="AT331" si="2532">BN331-BN330</f>
        <v>20114</v>
      </c>
      <c r="AU331">
        <f t="shared" si="1827"/>
        <v>1138</v>
      </c>
      <c r="AV331">
        <f t="shared" ref="AV331" si="2533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4">AX331/AW331</f>
        <v>0.10344827586206896</v>
      </c>
      <c r="BD331">
        <f t="shared" ref="BD331" si="2535">AZ331/AY331</f>
        <v>0.24444444444444444</v>
      </c>
      <c r="BE331">
        <f t="shared" si="1831"/>
        <v>2.8368794326241134E-2</v>
      </c>
      <c r="BF331">
        <f t="shared" ref="BF331" si="2536">SUM(AU325:AU331)/SUM(AT325:AT331)</f>
        <v>4.8786213612492607E-2</v>
      </c>
      <c r="BG331">
        <f t="shared" ref="BG331" si="2537">SUM(AU318:AU331)/SUM(AT318:AT331)</f>
        <v>5.235597621813709E-2</v>
      </c>
      <c r="BH331">
        <f t="shared" ref="BH331" si="2538">SUM(AX325:AX331)/SUM(AW325:AW331)</f>
        <v>4.4228694714131607E-2</v>
      </c>
      <c r="BI331">
        <f t="shared" ref="BI331" si="2539">SUM(AZ325:AZ331)/SUM(AY325:AY331)</f>
        <v>0.20981595092024541</v>
      </c>
      <c r="BJ331">
        <f t="shared" ref="BJ331" si="2540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2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1">-(J332-J331)+L332</f>
        <v>11</v>
      </c>
      <c r="N332" s="7">
        <f t="shared" ref="N332" si="2542">B332-C332</f>
        <v>1178244</v>
      </c>
      <c r="O332" s="4">
        <f t="shared" ref="O332" si="2543">C332/B332</f>
        <v>0.21737207048569343</v>
      </c>
      <c r="R332">
        <f t="shared" ref="R332" si="2544">C332-C331</f>
        <v>839</v>
      </c>
      <c r="S332">
        <f t="shared" ref="S332" si="2545">N332-N331</f>
        <v>2871</v>
      </c>
      <c r="T332" s="8">
        <f t="shared" ref="T332" si="2546">R332/V332</f>
        <v>0.22614555256064689</v>
      </c>
      <c r="U332" s="8">
        <f t="shared" ref="U332" si="2547">SUM(R326:R332)/SUM(V326:V332)</f>
        <v>0.23929941449626488</v>
      </c>
      <c r="V332">
        <f t="shared" ref="V332" si="2548">B332-B331</f>
        <v>3710</v>
      </c>
      <c r="W332">
        <f t="shared" ref="W332" si="2549">C332-D332-E332</f>
        <v>22955</v>
      </c>
      <c r="X332" s="3">
        <f t="shared" ref="X332" si="2550">F332/W332</f>
        <v>1.1892833805271183E-2</v>
      </c>
      <c r="Y332">
        <f t="shared" ref="Y332" si="2551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7"/>
        <v>154</v>
      </c>
      <c r="AJ332">
        <f t="shared" ref="AJ332" si="2552">AA332-AD332-AG332</f>
        <v>92</v>
      </c>
      <c r="AK332">
        <f t="shared" ref="AK332" si="2553">AB332-AE332-AH332</f>
        <v>933</v>
      </c>
      <c r="AL332">
        <v>2</v>
      </c>
      <c r="AM332">
        <v>2</v>
      </c>
      <c r="AN332">
        <v>16</v>
      </c>
      <c r="AT332">
        <f t="shared" ref="AT332" si="2554">BN332-BN331</f>
        <v>18861</v>
      </c>
      <c r="AU332">
        <f t="shared" ref="AU332:AU344" si="2555">BO332-BO331</f>
        <v>918</v>
      </c>
      <c r="AV332">
        <f t="shared" ref="AV332" si="2556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7">AX332/AW332</f>
        <v>5.9701492537313432E-2</v>
      </c>
      <c r="BD332">
        <f t="shared" ref="BD332" si="2558">AZ332/AY332</f>
        <v>0.20394736842105263</v>
      </c>
      <c r="BE332">
        <f t="shared" si="1831"/>
        <v>8.9285714285714281E-3</v>
      </c>
      <c r="BF332">
        <f t="shared" ref="BF332" si="2559">SUM(AU326:AU332)/SUM(AT326:AT332)</f>
        <v>4.8261164931088715E-2</v>
      </c>
      <c r="BG332">
        <f t="shared" ref="BG332" si="2560">SUM(AU319:AU332)/SUM(AT319:AT332)</f>
        <v>5.0795930477558288E-2</v>
      </c>
      <c r="BH332">
        <f t="shared" ref="BH332" si="2561">SUM(AX326:AX332)/SUM(AW326:AW332)</f>
        <v>5.6451612903225805E-2</v>
      </c>
      <c r="BI332">
        <f t="shared" ref="BI332" si="2562">SUM(AZ326:AZ332)/SUM(AY326:AY332)</f>
        <v>0.21018276762402088</v>
      </c>
      <c r="BJ332">
        <f t="shared" ref="BJ332" si="2563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4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5">-(J333-J332)+L333</f>
        <v>12</v>
      </c>
      <c r="N333" s="7">
        <f t="shared" ref="N333" si="2566">B333-C333</f>
        <v>1180880</v>
      </c>
      <c r="O333" s="4">
        <f t="shared" ref="O333" si="2567">C333/B333</f>
        <v>0.21737511026456205</v>
      </c>
      <c r="R333">
        <f t="shared" ref="R333" si="2568">C333-C332</f>
        <v>738</v>
      </c>
      <c r="S333">
        <f t="shared" ref="S333" si="2569">N333-N332</f>
        <v>2636</v>
      </c>
      <c r="T333" s="8">
        <f t="shared" ref="T333" si="2570">R333/V333</f>
        <v>0.21873147599288678</v>
      </c>
      <c r="U333" s="8">
        <f t="shared" ref="U333" si="2571">SUM(R327:R333)/SUM(V327:V333)</f>
        <v>0.23694048701626755</v>
      </c>
      <c r="V333">
        <f t="shared" ref="V333" si="2572">B333-B332</f>
        <v>3374</v>
      </c>
      <c r="W333">
        <f t="shared" ref="W333" si="2573">C333-D333-E333</f>
        <v>22432</v>
      </c>
      <c r="X333" s="3">
        <f t="shared" ref="X333" si="2574">F333/W333</f>
        <v>1.110021398002853E-2</v>
      </c>
      <c r="Y333">
        <f t="shared" ref="Y333" si="2575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7"/>
        <v>152</v>
      </c>
      <c r="AJ333">
        <f t="shared" ref="AJ333" si="2576">AA333-AD333-AG333</f>
        <v>88</v>
      </c>
      <c r="AK333">
        <f t="shared" ref="AK333" si="2577">AB333-AE333-AH333</f>
        <v>909</v>
      </c>
      <c r="AL333">
        <v>1</v>
      </c>
      <c r="AM333">
        <v>1</v>
      </c>
      <c r="AN333">
        <v>14</v>
      </c>
      <c r="AT333">
        <f t="shared" ref="AT333" si="2578">BN333-BN332</f>
        <v>20265</v>
      </c>
      <c r="AU333">
        <f t="shared" si="2555"/>
        <v>818</v>
      </c>
      <c r="AV333">
        <f t="shared" ref="AV333" si="2579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80">AX333/AW333</f>
        <v>7.0671378091872791E-3</v>
      </c>
      <c r="BD333">
        <f t="shared" ref="BD333" si="2581">AZ333/AY333</f>
        <v>0.2</v>
      </c>
      <c r="BE333">
        <f t="shared" si="1831"/>
        <v>2.6490066225165563E-2</v>
      </c>
      <c r="BF333">
        <f t="shared" ref="BF333" si="2582">SUM(AU327:AU333)/SUM(AT327:AT333)</f>
        <v>4.7479858291169096E-2</v>
      </c>
      <c r="BG333">
        <f t="shared" ref="BG333" si="2583">SUM(AU320:AU333)/SUM(AT320:AT333)</f>
        <v>4.9719464462698849E-2</v>
      </c>
      <c r="BH333">
        <f t="shared" ref="BH333" si="2584">SUM(AX327:AX333)/SUM(AW327:AW333)</f>
        <v>4.377880184331797E-2</v>
      </c>
      <c r="BI333">
        <f t="shared" ref="BI333" si="2585">SUM(AZ327:AZ333)/SUM(AY327:AY333)</f>
        <v>0.20217096336499321</v>
      </c>
      <c r="BJ333">
        <f t="shared" ref="BJ333" si="2586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4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7">-(J334-J333)+L334</f>
        <v>16</v>
      </c>
      <c r="N334" s="7">
        <f t="shared" ref="N334" si="2588">B334-C334</f>
        <v>1183030</v>
      </c>
      <c r="O334" s="4">
        <f t="shared" ref="O334" si="2589">C334/B334</f>
        <v>0.21740298159918289</v>
      </c>
      <c r="R334">
        <f t="shared" ref="R334" si="2590">C334-C333</f>
        <v>651</v>
      </c>
      <c r="S334">
        <f t="shared" ref="S334" si="2591">N334-N333</f>
        <v>2150</v>
      </c>
      <c r="T334" s="8">
        <f t="shared" ref="T334" si="2592">R334/V334</f>
        <v>0.23241699393073903</v>
      </c>
      <c r="U334" s="8">
        <f t="shared" ref="U334" si="2593">SUM(R328:R334)/SUM(V328:V334)</f>
        <v>0.23909774436090225</v>
      </c>
      <c r="V334">
        <f t="shared" ref="V334" si="2594">B334-B333</f>
        <v>2801</v>
      </c>
      <c r="W334">
        <f t="shared" ref="W334" si="2595">C334-D334-E334</f>
        <v>22244</v>
      </c>
      <c r="X334" s="3">
        <f t="shared" ref="X334" si="2596">F334/W334</f>
        <v>1.011508721452976E-2</v>
      </c>
      <c r="Y334">
        <f t="shared" ref="Y334" si="2597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7"/>
        <v>152</v>
      </c>
      <c r="AJ334">
        <f t="shared" ref="AJ334" si="2598">AA334-AD334-AG334</f>
        <v>81</v>
      </c>
      <c r="AK334">
        <f t="shared" ref="AK334" si="2599">AB334-AE334-AH334</f>
        <v>898</v>
      </c>
      <c r="AL334">
        <v>1</v>
      </c>
      <c r="AM334">
        <v>1</v>
      </c>
      <c r="AN334">
        <v>13</v>
      </c>
      <c r="AT334">
        <f t="shared" ref="AT334" si="2600">BN334-BN333</f>
        <v>16135</v>
      </c>
      <c r="AU334">
        <f t="shared" si="2555"/>
        <v>710</v>
      </c>
      <c r="AV334">
        <f t="shared" ref="AV334" si="2601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2">AX334/AW334</f>
        <v>0.1134020618556701</v>
      </c>
      <c r="BD334">
        <f t="shared" ref="BD334" si="2603">AZ334/AY334</f>
        <v>0.21138211382113822</v>
      </c>
      <c r="BE334">
        <f t="shared" si="1831"/>
        <v>3.5398230088495575E-2</v>
      </c>
      <c r="BF334">
        <f t="shared" ref="BF334" si="2604">SUM(AU328:AU334)/SUM(AT328:AT334)</f>
        <v>4.8717568019004488E-2</v>
      </c>
      <c r="BG334">
        <f t="shared" ref="BG334" si="2605">SUM(AU321:AU334)/SUM(AT321:AT334)</f>
        <v>5.0260114170007551E-2</v>
      </c>
      <c r="BH334">
        <f t="shared" ref="BH334" si="2606">SUM(AX328:AX334)/SUM(AW328:AW334)</f>
        <v>5.4437869822485205E-2</v>
      </c>
      <c r="BI334">
        <f t="shared" ref="BI334" si="2607">SUM(AZ328:AZ334)/SUM(AY328:AY334)</f>
        <v>0.21176470588235294</v>
      </c>
      <c r="BJ334">
        <f t="shared" ref="BJ334" si="2608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4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9">-(J335-J334)+L335</f>
        <v>8</v>
      </c>
      <c r="N335" s="7">
        <f t="shared" ref="N335" si="2610">B335-C335</f>
        <v>1184552</v>
      </c>
      <c r="O335" s="4">
        <f t="shared" ref="O335" si="2611">C335/B335</f>
        <v>0.2174191093305709</v>
      </c>
      <c r="R335">
        <f t="shared" ref="R335" si="2612">C335-C334</f>
        <v>454</v>
      </c>
      <c r="S335">
        <f t="shared" ref="S335" si="2613">N335-N334</f>
        <v>1522</v>
      </c>
      <c r="T335" s="8">
        <f t="shared" ref="T335" si="2614">R335/V335</f>
        <v>0.22975708502024292</v>
      </c>
      <c r="U335" s="8">
        <f t="shared" ref="U335" si="2615">SUM(R329:R335)/SUM(V329:V335)</f>
        <v>0.2376456500713858</v>
      </c>
      <c r="V335">
        <f t="shared" ref="V335" si="2616">B335-B334</f>
        <v>1976</v>
      </c>
      <c r="W335">
        <f t="shared" ref="W335" si="2617">C335-D335-E335</f>
        <v>22087</v>
      </c>
      <c r="X335" s="3">
        <f t="shared" ref="X335" si="2618">F335/W335</f>
        <v>1.0866120342282791E-2</v>
      </c>
      <c r="Y335">
        <f t="shared" ref="Y335" si="2619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7"/>
        <v>150</v>
      </c>
      <c r="AJ335">
        <f t="shared" ref="AJ335" si="2620">AA335-AD335-AG335</f>
        <v>81</v>
      </c>
      <c r="AK335">
        <f t="shared" ref="AK335" si="2621">AB335-AE335-AH335</f>
        <v>901</v>
      </c>
      <c r="AL335">
        <v>1</v>
      </c>
      <c r="AM335">
        <v>1</v>
      </c>
      <c r="AN335">
        <v>13</v>
      </c>
      <c r="AT335">
        <f t="shared" ref="AT335" si="2622">BN335-BN334</f>
        <v>6370</v>
      </c>
      <c r="AU335">
        <f t="shared" si="2555"/>
        <v>499</v>
      </c>
      <c r="AV335">
        <f t="shared" ref="AV335" si="2623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4">AX335/AW335</f>
        <v>0.125</v>
      </c>
      <c r="BD335">
        <f t="shared" ref="BD335" si="2625">AZ335/AY335</f>
        <v>0.26229508196721313</v>
      </c>
      <c r="BE335">
        <f t="shared" si="1831"/>
        <v>5.2631578947368418E-2</v>
      </c>
      <c r="BF335">
        <f t="shared" ref="BF335" si="2626">SUM(AU329:AU335)/SUM(AT329:AT335)</f>
        <v>4.865156214539678E-2</v>
      </c>
      <c r="BG335">
        <f t="shared" ref="BG335" si="2627">SUM(AU322:AU335)/SUM(AT322:AT335)</f>
        <v>4.9428750957432661E-2</v>
      </c>
      <c r="BH335">
        <f t="shared" ref="BH335" si="2628">SUM(AX329:AX335)/SUM(AW329:AW335)</f>
        <v>5.5424528301886794E-2</v>
      </c>
      <c r="BI335">
        <f t="shared" ref="BI335" si="2629">SUM(AZ329:AZ335)/SUM(AY329:AY335)</f>
        <v>0.20194986072423399</v>
      </c>
      <c r="BJ335">
        <f t="shared" ref="BJ335" si="2630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4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1">-(J336-J335)+L336</f>
        <v>5</v>
      </c>
      <c r="N336" s="7">
        <f t="shared" ref="N336" si="2632">B336-C336</f>
        <v>1185628</v>
      </c>
      <c r="O336" s="4">
        <f t="shared" ref="O336" si="2633">C336/B336</f>
        <v>0.2173685165932307</v>
      </c>
      <c r="R336">
        <f t="shared" ref="R336" si="2634">C336-C335</f>
        <v>201</v>
      </c>
      <c r="S336">
        <f t="shared" ref="S336" si="2635">N336-N335</f>
        <v>1076</v>
      </c>
      <c r="T336" s="8">
        <f t="shared" ref="T336" si="2636">R336/V336</f>
        <v>0.15740015661707127</v>
      </c>
      <c r="U336" s="8">
        <f t="shared" ref="U336" si="2637">SUM(R330:R336)/SUM(V330:V336)</f>
        <v>0.23490341225979822</v>
      </c>
      <c r="V336">
        <f t="shared" ref="V336" si="2638">B336-B335</f>
        <v>1277</v>
      </c>
      <c r="W336">
        <f t="shared" ref="W336" si="2639">C336-D336-E336</f>
        <v>21901</v>
      </c>
      <c r="X336" s="3">
        <f t="shared" ref="X336" si="2640">F336/W336</f>
        <v>1.1049723756906077E-2</v>
      </c>
      <c r="Y336">
        <f t="shared" ref="Y336" si="2641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2">Z336-AC336-AF336</f>
        <v>148</v>
      </c>
      <c r="AJ336">
        <f t="shared" ref="AJ336" si="2643">AA336-AD336-AG336</f>
        <v>79</v>
      </c>
      <c r="AK336">
        <f t="shared" ref="AK336:AK337" si="2644">AB336-AE336-AH336</f>
        <v>878</v>
      </c>
      <c r="AL336">
        <v>1</v>
      </c>
      <c r="AM336">
        <v>1</v>
      </c>
      <c r="AN336">
        <v>13</v>
      </c>
      <c r="AT336">
        <f t="shared" ref="AT336" si="2645">BN336-BN335</f>
        <v>4576</v>
      </c>
      <c r="AU336">
        <f t="shared" si="2555"/>
        <v>210</v>
      </c>
      <c r="AV336">
        <f t="shared" ref="AV336" si="2646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7">AX336/AW336</f>
        <v>9.5238095238095233E-2</v>
      </c>
      <c r="BD336">
        <f t="shared" ref="BD336" si="2648">AZ336/AY336</f>
        <v>7.6923076923076927E-2</v>
      </c>
      <c r="BE336">
        <f t="shared" si="1831"/>
        <v>0</v>
      </c>
      <c r="BF336">
        <f t="shared" ref="BF336" si="2649">SUM(AU330:AU336)/SUM(AT330:AT336)</f>
        <v>4.821323515457461E-2</v>
      </c>
      <c r="BG336">
        <f t="shared" ref="BG336" si="2650">SUM(AU323:AU336)/SUM(AT323:AT336)</f>
        <v>4.9375712038817937E-2</v>
      </c>
      <c r="BH336">
        <f t="shared" ref="BH336" si="2651">SUM(AX330:AX336)/SUM(AW330:AW336)</f>
        <v>5.6737588652482268E-2</v>
      </c>
      <c r="BI336">
        <f t="shared" ref="BI336" si="2652">SUM(AZ330:AZ336)/SUM(AY330:AY336)</f>
        <v>0.19694868238557559</v>
      </c>
      <c r="BJ336">
        <f t="shared" ref="BJ336" si="2653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4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4">-(J337-J336)+L337</f>
        <v>-2</v>
      </c>
      <c r="N337" s="7">
        <f t="shared" ref="N337" si="2655">B337-C337</f>
        <v>1195424</v>
      </c>
      <c r="O337" s="4">
        <f t="shared" ref="O337" si="2656">C337/B337</f>
        <v>0.21623464495893083</v>
      </c>
      <c r="R337">
        <f t="shared" ref="R337" si="2657">C337-C336</f>
        <v>511</v>
      </c>
      <c r="S337">
        <f t="shared" ref="S337" si="2658">N337-N336</f>
        <v>9796</v>
      </c>
      <c r="T337" s="8">
        <f t="shared" ref="T337" si="2659">R337/V337</f>
        <v>4.9577956728436984E-2</v>
      </c>
      <c r="U337" s="8">
        <f t="shared" ref="U337" si="2660">SUM(R331:R337)/SUM(V331:V337)</f>
        <v>0.16347607981999926</v>
      </c>
      <c r="V337">
        <f t="shared" ref="V337" si="2661">B337-B336</f>
        <v>10307</v>
      </c>
      <c r="W337">
        <f t="shared" ref="W337" si="2662">C337-D337-E337</f>
        <v>20857</v>
      </c>
      <c r="X337" s="3">
        <f t="shared" ref="X337" si="2663">F337/W337</f>
        <v>1.222611113774752E-2</v>
      </c>
      <c r="Y337">
        <f t="shared" ref="Y337" si="2664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5">Z337-AC337-AF337</f>
        <v>146</v>
      </c>
      <c r="AJ337">
        <f t="shared" ref="AJ337" si="2666">AA337-AD337-AG337</f>
        <v>71</v>
      </c>
      <c r="AK337">
        <f t="shared" si="2644"/>
        <v>837</v>
      </c>
      <c r="AL337">
        <v>1</v>
      </c>
      <c r="AM337">
        <v>1</v>
      </c>
      <c r="AN337">
        <v>13</v>
      </c>
      <c r="AT337">
        <f t="shared" ref="AT337" si="2667">BN337-BN336</f>
        <v>35297</v>
      </c>
      <c r="AU337">
        <f t="shared" si="2555"/>
        <v>563</v>
      </c>
      <c r="AV337">
        <f t="shared" ref="AV337" si="2668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9">AX337/AW337</f>
        <v>1.0452961672473868E-2</v>
      </c>
      <c r="BD337">
        <f t="shared" ref="BD337" si="2670">AZ337/AY337</f>
        <v>3.8461538461538464E-2</v>
      </c>
      <c r="BE337">
        <f t="shared" si="1831"/>
        <v>2.9498525073746312E-3</v>
      </c>
      <c r="BF337">
        <f t="shared" ref="BF337" si="2671">SUM(AU331:AU337)/SUM(AT331:AT337)</f>
        <v>3.9928300087158149E-2</v>
      </c>
      <c r="BG337">
        <f t="shared" ref="BG337" si="2672">SUM(AU324:AU337)/SUM(AT324:AT337)</f>
        <v>4.4588684724550999E-2</v>
      </c>
      <c r="BH337">
        <f t="shared" ref="BH337" si="2673">SUM(AX331:AX337)/SUM(AW331:AW337)</f>
        <v>4.1445270988310308E-2</v>
      </c>
      <c r="BI337">
        <f t="shared" ref="BI337" si="2674">SUM(AZ331:AZ337)/SUM(AY331:AY337)</f>
        <v>0.15267175572519084</v>
      </c>
      <c r="BJ337">
        <f t="shared" ref="BJ337:BJ342" si="2675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4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6">-(J338-J337)+L338</f>
        <v>21</v>
      </c>
      <c r="N338" s="7">
        <f t="shared" ref="N338" si="2677">B338-C338</f>
        <v>1198211</v>
      </c>
      <c r="O338" s="4">
        <f t="shared" ref="O338" si="2678">C338/B338</f>
        <v>0.21615932059914655</v>
      </c>
      <c r="R338">
        <f t="shared" ref="R338" si="2679">C338-C337</f>
        <v>622</v>
      </c>
      <c r="S338">
        <f t="shared" ref="S338" si="2680">N338-N337</f>
        <v>2787</v>
      </c>
      <c r="T338" s="8">
        <f t="shared" ref="T338" si="2681">R338/V338</f>
        <v>0.1824581988853036</v>
      </c>
      <c r="U338" s="8">
        <f t="shared" ref="U338" si="2682">SUM(R332:R338)/SUM(V332:V338)</f>
        <v>0.14954941535711627</v>
      </c>
      <c r="V338">
        <f t="shared" ref="V338" si="2683">B338-B337</f>
        <v>3409</v>
      </c>
      <c r="W338">
        <f t="shared" ref="W338" si="2684">C338-D338-E338</f>
        <v>19898</v>
      </c>
      <c r="X338" s="3">
        <f t="shared" ref="X338" si="2685">F338/W338</f>
        <v>1.1810232184139109E-2</v>
      </c>
      <c r="Y338">
        <f t="shared" ref="Y338" si="2686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7">Z338-AC338-AF338</f>
        <v>143</v>
      </c>
      <c r="AJ338">
        <f t="shared" ref="AJ338" si="2688">AA338-AD338-AG338</f>
        <v>65</v>
      </c>
      <c r="AK338">
        <f t="shared" ref="AK338" si="2689">AB338-AE338-AH338</f>
        <v>773</v>
      </c>
      <c r="AL338">
        <v>1</v>
      </c>
      <c r="AM338">
        <v>1</v>
      </c>
      <c r="AN338">
        <v>19</v>
      </c>
      <c r="AT338">
        <f t="shared" ref="AT338" si="2690">BN338-BN337</f>
        <v>18313</v>
      </c>
      <c r="AU338">
        <f t="shared" si="2555"/>
        <v>707</v>
      </c>
      <c r="AV338">
        <f t="shared" ref="AV338" si="2691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2">AX338/AW338</f>
        <v>3.9772727272727272E-2</v>
      </c>
      <c r="BD338">
        <f t="shared" ref="BD338" si="2693">AZ338/AY338</f>
        <v>7.5949367088607597E-2</v>
      </c>
      <c r="BE338">
        <f t="shared" si="1831"/>
        <v>2.0202020202020204E-2</v>
      </c>
      <c r="BF338">
        <f t="shared" ref="BF338" si="2694">SUM(AU332:AU338)/SUM(AT332:AT338)</f>
        <v>3.6931320263401686E-2</v>
      </c>
      <c r="BG338">
        <f t="shared" ref="BG338" si="2695">SUM(AU325:AU338)/SUM(AT325:AT338)</f>
        <v>4.2737481316191782E-2</v>
      </c>
      <c r="BH338">
        <f t="shared" ref="BH338" si="2696">SUM(AX332:AX338)/SUM(AW332:AW338)</f>
        <v>3.5922330097087375E-2</v>
      </c>
      <c r="BI338">
        <f t="shared" ref="BI338" si="2697">SUM(AZ332:AZ338)/SUM(AY332:AY338)</f>
        <v>0.12659574468085105</v>
      </c>
      <c r="BJ338">
        <f t="shared" si="2675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4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8">-(J339-J338)+L339</f>
        <v>15</v>
      </c>
      <c r="N339" s="7">
        <f t="shared" ref="N339" si="2699">B339-C339</f>
        <v>1200559</v>
      </c>
      <c r="O339" s="4">
        <f t="shared" ref="O339" si="2700">C339/B339</f>
        <v>0.21613807827787371</v>
      </c>
      <c r="R339">
        <f t="shared" ref="R339" si="2701">C339-C338</f>
        <v>606</v>
      </c>
      <c r="S339">
        <f t="shared" ref="S339" si="2702">N339-N338</f>
        <v>2348</v>
      </c>
      <c r="T339" s="8">
        <f t="shared" ref="T339" si="2703">R339/V339</f>
        <v>0.20514556533513881</v>
      </c>
      <c r="U339" s="8">
        <f t="shared" ref="U339" si="2704">SUM(R333:R339)/SUM(V333:V339)</f>
        <v>0.14495363629396887</v>
      </c>
      <c r="V339">
        <f t="shared" ref="V339" si="2705">B339-B338</f>
        <v>2954</v>
      </c>
      <c r="W339">
        <f t="shared" ref="W339" si="2706">C339-D339-E339</f>
        <v>19356</v>
      </c>
      <c r="X339" s="3">
        <f t="shared" ref="X339" si="2707">F339/W339</f>
        <v>1.3019218846869188E-2</v>
      </c>
      <c r="Y339">
        <f t="shared" ref="Y339" si="2708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9">Z339-AC339-AF339</f>
        <v>137</v>
      </c>
      <c r="AJ339">
        <f t="shared" ref="AJ339" si="2710">AA339-AD339-AG339</f>
        <v>67</v>
      </c>
      <c r="AK339">
        <f t="shared" ref="AK339" si="2711">AB339-AE339-AH339</f>
        <v>726</v>
      </c>
      <c r="AL339">
        <v>2</v>
      </c>
      <c r="AM339">
        <v>2</v>
      </c>
      <c r="AN339">
        <v>13</v>
      </c>
      <c r="AT339">
        <f t="shared" ref="AT339" si="2712">BN339-BN338</f>
        <v>15624</v>
      </c>
      <c r="AU339">
        <f t="shared" si="2555"/>
        <v>700</v>
      </c>
      <c r="AV339">
        <f t="shared" ref="AV339" si="2713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4">AX339/AW339</f>
        <v>3.608247422680412E-2</v>
      </c>
      <c r="BD339">
        <f t="shared" ref="BD339" si="2715">AZ339/AY339</f>
        <v>0.10784313725490197</v>
      </c>
      <c r="BE339">
        <f t="shared" si="1831"/>
        <v>3.8095238095238099E-2</v>
      </c>
      <c r="BF339">
        <f t="shared" ref="BF339" si="2716">SUM(AU333:AU339)/SUM(AT333:AT339)</f>
        <v>3.6086807342597359E-2</v>
      </c>
      <c r="BG339">
        <f t="shared" ref="BG339" si="2717">SUM(AU326:AU339)/SUM(AT326:AT339)</f>
        <v>4.1926110419261108E-2</v>
      </c>
      <c r="BH339">
        <f t="shared" ref="BH339" si="2718">SUM(AX333:AX339)/SUM(AW333:AW339)</f>
        <v>3.3027522935779818E-2</v>
      </c>
      <c r="BI339">
        <f t="shared" ref="BI339" si="2719">SUM(AZ333:AZ339)/SUM(AY333:AY339)</f>
        <v>0.11123595505617978</v>
      </c>
      <c r="BJ339">
        <f t="shared" si="2675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4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20">-(J340-J339)+L340</f>
        <v>13</v>
      </c>
      <c r="N340" s="7">
        <f t="shared" ref="N340" si="2721">B340-C340</f>
        <v>1202751</v>
      </c>
      <c r="O340" s="4">
        <f t="shared" ref="O340" si="2722">C340/B340</f>
        <v>0.21612918362798117</v>
      </c>
      <c r="R340">
        <f t="shared" ref="R340" si="2723">C340-C339</f>
        <v>587</v>
      </c>
      <c r="S340">
        <f t="shared" ref="S340" si="2724">N340-N339</f>
        <v>2192</v>
      </c>
      <c r="T340" s="8">
        <f t="shared" ref="T340" si="2725">R340/V340</f>
        <v>0.21122706009355882</v>
      </c>
      <c r="U340" s="8">
        <f t="shared" ref="U340" si="2726">SUM(R334:R340)/SUM(V334:V340)</f>
        <v>0.14241461788809159</v>
      </c>
      <c r="V340">
        <f t="shared" ref="V340" si="2727">B340-B339</f>
        <v>2779</v>
      </c>
      <c r="W340">
        <f t="shared" ref="W340" si="2728">C340-D340-E340</f>
        <v>18706</v>
      </c>
      <c r="X340" s="3">
        <f t="shared" ref="X340" si="2729">F340/W340</f>
        <v>1.2883566770020314E-2</v>
      </c>
      <c r="Y340">
        <f t="shared" ref="Y340" si="2730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1">Z340-AC340-AF340</f>
        <v>133</v>
      </c>
      <c r="AJ340">
        <f t="shared" ref="AJ340" si="2732">AA340-AD340-AG340</f>
        <v>57</v>
      </c>
      <c r="AK340">
        <f t="shared" ref="AK340" si="2733">AB340-AE340-AH340</f>
        <v>682</v>
      </c>
      <c r="AL340">
        <v>1</v>
      </c>
      <c r="AM340">
        <v>1</v>
      </c>
      <c r="AN340">
        <v>11</v>
      </c>
      <c r="AT340">
        <f t="shared" ref="AT340" si="2734">BN340-BN339</f>
        <v>18154</v>
      </c>
      <c r="AU340">
        <f t="shared" si="2555"/>
        <v>624</v>
      </c>
      <c r="AV340">
        <f t="shared" ref="AV340" si="2735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6">AX340/AW340</f>
        <v>1.1904761904761904E-2</v>
      </c>
      <c r="BD340">
        <f t="shared" ref="BD340" si="2737">AZ340/AY340</f>
        <v>0.2857142857142857</v>
      </c>
      <c r="BE340">
        <f t="shared" si="1831"/>
        <v>1.8867924528301886E-2</v>
      </c>
      <c r="BF340">
        <f t="shared" ref="BF340" si="2738">SUM(AU334:AU340)/SUM(AT334:AT340)</f>
        <v>3.5057526491888633E-2</v>
      </c>
      <c r="BG340">
        <f t="shared" ref="BG340" si="2739">SUM(AU327:AU340)/SUM(AT327:AT340)</f>
        <v>4.1091212968038172E-2</v>
      </c>
      <c r="BH340">
        <f t="shared" ref="BH340" si="2740">SUM(AX334:AX340)/SUM(AW334:AW340)</f>
        <v>3.6923076923076927E-2</v>
      </c>
      <c r="BI340">
        <f t="shared" ref="BI340" si="2741">SUM(AZ334:AZ340)/SUM(AY334:AY340)</f>
        <v>0.11560693641618497</v>
      </c>
      <c r="BJ340">
        <f t="shared" si="2675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4"/>
        <v>44247</v>
      </c>
      <c r="B341" s="9">
        <f t="shared" ref="B341:B372" si="2742">BT341</f>
        <v>1536509</v>
      </c>
      <c r="C341">
        <f t="shared" ref="C341:C346" si="2743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4">-(J341-J340)+L341</f>
        <v>4</v>
      </c>
      <c r="N341" s="7">
        <f t="shared" ref="N341" si="2745">B341-C341</f>
        <v>1204326</v>
      </c>
      <c r="O341" s="4">
        <f t="shared" ref="O341" si="2746">C341/B341</f>
        <v>0.21619333176701211</v>
      </c>
      <c r="R341">
        <f t="shared" ref="R341" si="2747">C341-C340</f>
        <v>560</v>
      </c>
      <c r="S341">
        <f t="shared" ref="S341" si="2748">N341-N340</f>
        <v>1575</v>
      </c>
      <c r="T341" s="8">
        <f t="shared" ref="T341" si="2749">R341/V341</f>
        <v>0.26229508196721313</v>
      </c>
      <c r="U341" s="8">
        <f t="shared" ref="U341" si="2750">SUM(R335:R341)/SUM(V335:V341)</f>
        <v>0.14256955348874661</v>
      </c>
      <c r="V341">
        <f t="shared" ref="V341" si="2751">B341-B340</f>
        <v>2135</v>
      </c>
      <c r="W341">
        <f t="shared" ref="W341" si="2752">C341-D341-E341</f>
        <v>18133</v>
      </c>
      <c r="X341" s="3">
        <f t="shared" ref="X341" si="2753">F341/W341</f>
        <v>1.3125241272817514E-2</v>
      </c>
      <c r="Y341">
        <f t="shared" ref="Y341" si="2754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5">Z341-AC341-AF341</f>
        <v>127</v>
      </c>
      <c r="AJ341">
        <f t="shared" ref="AJ341" si="2756">AA341-AD341-AG341</f>
        <v>51</v>
      </c>
      <c r="AK341">
        <f t="shared" ref="AK341" si="2757">AB341-AE341-AH341</f>
        <v>649</v>
      </c>
      <c r="AL341">
        <v>1</v>
      </c>
      <c r="AM341">
        <v>1</v>
      </c>
      <c r="AN341">
        <v>11</v>
      </c>
      <c r="AT341">
        <f t="shared" ref="AT341" si="2758">BN341-BN340</f>
        <v>14288</v>
      </c>
      <c r="AU341">
        <f t="shared" si="2555"/>
        <v>598</v>
      </c>
      <c r="AV341">
        <f t="shared" ref="AV341" si="2759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60">AX341/AW341</f>
        <v>0</v>
      </c>
      <c r="BD341">
        <f t="shared" ref="BD341" si="2761">AZ341/AY341</f>
        <v>0.14423076923076922</v>
      </c>
      <c r="BE341">
        <f t="shared" si="1831"/>
        <v>1.4285714285714285E-2</v>
      </c>
      <c r="BF341">
        <f t="shared" ref="BF341" si="2762">SUM(AU335:AU341)/SUM(AT335:AT341)</f>
        <v>3.4637992576938788E-2</v>
      </c>
      <c r="BG341">
        <f t="shared" ref="BG341" si="2763">SUM(AU328:AU341)/SUM(AT328:AT341)</f>
        <v>4.1522601254163148E-2</v>
      </c>
      <c r="BH341">
        <f t="shared" ref="BH341" si="2764">SUM(AX335:AX341)/SUM(AW335:AW341)</f>
        <v>2.5278058645096056E-2</v>
      </c>
      <c r="BI341">
        <f t="shared" ref="BI341" si="2765">SUM(AZ335:AZ341)/SUM(AY335:AY341)</f>
        <v>0.10520094562647754</v>
      </c>
      <c r="BJ341">
        <f t="shared" si="2675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6">SUM(BP341:BQ341)</f>
        <v>1536509</v>
      </c>
      <c r="BU341" s="21">
        <f t="shared" ref="BU341:BU479" si="2767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8">SUM(BX341:BY341)</f>
        <v>11280</v>
      </c>
      <c r="CC341" s="21">
        <f t="shared" ref="CC341:CC479" si="2769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70">SUM(CF341:CG341)</f>
        <v>6557</v>
      </c>
      <c r="CK341" s="21">
        <f t="shared" ref="CK341:CK479" si="2771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2">SUM(CN341:CO341)</f>
        <v>65509</v>
      </c>
      <c r="CS341" s="21">
        <f t="shared" ref="CS341:CS411" si="2773">SUM(CP341:CQ341)</f>
        <v>14768</v>
      </c>
    </row>
    <row r="342" spans="1:97" x14ac:dyDescent="0.35">
      <c r="A342" s="14">
        <f t="shared" si="2564"/>
        <v>44248</v>
      </c>
      <c r="B342" s="9">
        <f t="shared" si="2742"/>
        <v>1538466</v>
      </c>
      <c r="C342">
        <f t="shared" si="2743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4">-(J342-J341)+L342</f>
        <v>7</v>
      </c>
      <c r="N342" s="7">
        <f t="shared" ref="N342:N347" si="2775">B342-C342</f>
        <v>1205892</v>
      </c>
      <c r="O342" s="4">
        <f t="shared" ref="O342" si="2776">C342/B342</f>
        <v>0.21617247309982801</v>
      </c>
      <c r="R342">
        <f t="shared" ref="R342" si="2777">C342-C341</f>
        <v>391</v>
      </c>
      <c r="S342">
        <f t="shared" ref="S342" si="2778">N342-N341</f>
        <v>1566</v>
      </c>
      <c r="T342" s="8">
        <f t="shared" ref="T342" si="2779">R342/V342</f>
        <v>0.199795605518651</v>
      </c>
      <c r="U342" s="8">
        <f t="shared" ref="U342" si="2780">SUM(R336:R342)/SUM(V336:V342)</f>
        <v>0.14014022080747846</v>
      </c>
      <c r="V342">
        <f t="shared" ref="V342" si="2781">B342-B341</f>
        <v>1957</v>
      </c>
      <c r="W342">
        <f t="shared" ref="W342" si="2782">C342-D342-E342</f>
        <v>18524</v>
      </c>
      <c r="X342" s="3">
        <f t="shared" ref="X342" si="2783">F342/W342</f>
        <v>1.2362340747138847E-2</v>
      </c>
      <c r="Y342">
        <f t="shared" ref="Y342" si="2784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5">Z342-AC342-AF342</f>
        <v>126</v>
      </c>
      <c r="AJ342">
        <f t="shared" ref="AJ342" si="2786">AA342-AD342-AG342</f>
        <v>49</v>
      </c>
      <c r="AK342">
        <f t="shared" ref="AK342" si="2787">AB342-AE342-AH342</f>
        <v>636</v>
      </c>
      <c r="AL342">
        <v>1</v>
      </c>
      <c r="AM342">
        <v>1</v>
      </c>
      <c r="AN342">
        <v>11</v>
      </c>
      <c r="AT342">
        <f t="shared" ref="AT342" si="2788">BN342-BN341</f>
        <v>6676</v>
      </c>
      <c r="AU342">
        <f t="shared" si="2555"/>
        <v>448</v>
      </c>
      <c r="AV342">
        <f t="shared" ref="AV342" si="2789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90">AX342/AW342</f>
        <v>0</v>
      </c>
      <c r="BD342">
        <f t="shared" ref="BD342" si="2791">AZ342/AY342</f>
        <v>0.15384615384615385</v>
      </c>
      <c r="BE342">
        <f t="shared" si="1831"/>
        <v>0.04</v>
      </c>
      <c r="BF342">
        <f t="shared" ref="BF342" si="2792">SUM(AU336:AU342)/SUM(AT336:AT342)</f>
        <v>3.4092519127231512E-2</v>
      </c>
      <c r="BG342">
        <f t="shared" ref="BG342" si="2793">SUM(AU329:AU342)/SUM(AT329:AT342)</f>
        <v>4.1133162612035853E-2</v>
      </c>
      <c r="BH342">
        <f t="shared" ref="BH342" si="2794">SUM(AX336:AX342)/SUM(AW336:AW342)</f>
        <v>2.1298174442190669E-2</v>
      </c>
      <c r="BI342">
        <f t="shared" ref="BI342" si="2795">SUM(AZ336:AZ342)/SUM(AY336:AY342)</f>
        <v>9.7647058823529406E-2</v>
      </c>
      <c r="BJ342">
        <f t="shared" si="2675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6"/>
        <v>1538466</v>
      </c>
      <c r="BU342" s="21">
        <f t="shared" si="2767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8"/>
        <v>11287</v>
      </c>
      <c r="CC342" s="21">
        <f t="shared" si="2769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70"/>
        <v>6562</v>
      </c>
      <c r="CK342" s="21">
        <f t="shared" si="2771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2"/>
        <v>65574</v>
      </c>
      <c r="CS342" s="21">
        <f t="shared" si="2773"/>
        <v>14778</v>
      </c>
    </row>
    <row r="343" spans="1:97" x14ac:dyDescent="0.35">
      <c r="A343" s="14">
        <f t="shared" si="2564"/>
        <v>44249</v>
      </c>
      <c r="B343" s="9">
        <f t="shared" si="2742"/>
        <v>1538466</v>
      </c>
      <c r="C343">
        <f t="shared" si="2743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6">-(J343-J342)+L343</f>
        <v>7</v>
      </c>
      <c r="N343" s="7">
        <f t="shared" si="2775"/>
        <v>1205892</v>
      </c>
      <c r="O343" s="4">
        <f t="shared" ref="O343" si="2797">C343/B343</f>
        <v>0.21617247309982801</v>
      </c>
      <c r="R343">
        <f t="shared" ref="R343" si="2798">C343-C342</f>
        <v>0</v>
      </c>
      <c r="S343">
        <f t="shared" ref="S343" si="2799">N343-N342</f>
        <v>0</v>
      </c>
      <c r="T343" s="8" t="e">
        <f t="shared" ref="T343" si="2800">R343/V343</f>
        <v>#DIV/0!</v>
      </c>
      <c r="U343" s="8">
        <f t="shared" ref="U343" si="2801">SUM(R337:R343)/SUM(V337:V343)</f>
        <v>0.13920394205853617</v>
      </c>
      <c r="V343">
        <f t="shared" ref="V343" si="2802">B343-B342</f>
        <v>0</v>
      </c>
      <c r="W343">
        <f t="shared" ref="W343" si="2803">C343-D343-E343</f>
        <v>17670</v>
      </c>
      <c r="X343" s="3">
        <f t="shared" ref="X343" si="2804">F343/W343</f>
        <v>1.2563667232597622E-2</v>
      </c>
      <c r="Y343">
        <f t="shared" ref="Y343" si="2805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6">Z343-AC343-AF343</f>
        <v>124</v>
      </c>
      <c r="AJ343">
        <f t="shared" ref="AJ343:AJ345" si="2807">AA343-AD343-AG343</f>
        <v>48</v>
      </c>
      <c r="AK343">
        <f t="shared" ref="AK343:AK345" si="2808">AB343-AE343-AH343</f>
        <v>618</v>
      </c>
      <c r="AL343">
        <v>1</v>
      </c>
      <c r="AM343">
        <v>1</v>
      </c>
      <c r="AN343">
        <v>11</v>
      </c>
      <c r="AT343">
        <f t="shared" ref="AT343" si="2809">BN343-BN342</f>
        <v>0</v>
      </c>
      <c r="AU343">
        <f t="shared" si="2555"/>
        <v>0</v>
      </c>
      <c r="AV343" t="e">
        <f t="shared" ref="AV343" si="2810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1">AX343/AW343</f>
        <v>0</v>
      </c>
      <c r="BD343">
        <f t="shared" ref="BD343" si="2812">AZ343/AY343</f>
        <v>0.10344827586206896</v>
      </c>
      <c r="BE343">
        <f t="shared" si="1831"/>
        <v>0.04</v>
      </c>
      <c r="BF343">
        <f t="shared" ref="BF343" si="2813">SUM(AU337:AU343)/SUM(AT337:AT343)</f>
        <v>3.3594211458948614E-2</v>
      </c>
      <c r="BG343">
        <f t="shared" ref="BG343" si="2814">SUM(AU330:AU343)/SUM(AT330:AT343)</f>
        <v>4.0802290654913961E-2</v>
      </c>
      <c r="BH343">
        <f t="shared" ref="BH343" si="2815">SUM(AX337:AX343)/SUM(AW337:AW343)</f>
        <v>1.9153225806451613E-2</v>
      </c>
      <c r="BI343">
        <f t="shared" ref="BI343" si="2816">SUM(AZ337:AZ343)/SUM(AY337:AY343)</f>
        <v>9.8809523809523805E-2</v>
      </c>
      <c r="BJ343">
        <f t="shared" ref="BJ343" si="2817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6"/>
        <v>1538466</v>
      </c>
      <c r="BU343" s="21">
        <f t="shared" si="2767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8"/>
        <v>11291</v>
      </c>
      <c r="CC343" s="21">
        <f t="shared" si="2769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70"/>
        <v>6567</v>
      </c>
      <c r="CK343" s="21">
        <f t="shared" si="2771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2"/>
        <v>65603</v>
      </c>
      <c r="CS343" s="21">
        <f t="shared" si="2773"/>
        <v>14781</v>
      </c>
    </row>
    <row r="344" spans="1:97" x14ac:dyDescent="0.35">
      <c r="A344" s="14">
        <f t="shared" si="2564"/>
        <v>44250</v>
      </c>
      <c r="B344" s="9">
        <f t="shared" si="2742"/>
        <v>1542779</v>
      </c>
      <c r="C344">
        <f t="shared" si="2743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8">-(J344-J343)+L344</f>
        <v>4</v>
      </c>
      <c r="N344" s="7">
        <f t="shared" si="2775"/>
        <v>1209406</v>
      </c>
      <c r="O344" s="4">
        <f t="shared" ref="O344" si="2819">C344/B344</f>
        <v>0.21608603695020479</v>
      </c>
      <c r="R344">
        <f t="shared" ref="R344" si="2820">C344-C343</f>
        <v>799</v>
      </c>
      <c r="S344">
        <f t="shared" ref="S344" si="2821">N344-N343</f>
        <v>3514</v>
      </c>
      <c r="T344" s="8">
        <f t="shared" ref="T344" si="2822">R344/V344</f>
        <v>0.18525388360769765</v>
      </c>
      <c r="U344" s="8">
        <f t="shared" ref="U344" si="2823">SUM(R338:R344)/SUM(V338:V344)</f>
        <v>0.20316863281472616</v>
      </c>
      <c r="V344">
        <f t="shared" ref="V344" si="2824">B344-B343</f>
        <v>4313</v>
      </c>
      <c r="W344">
        <f t="shared" ref="W344" si="2825">C344-D344-E344</f>
        <v>17119</v>
      </c>
      <c r="X344" s="3">
        <f t="shared" ref="X344" si="2826">F344/W344</f>
        <v>1.3260120334131667E-2</v>
      </c>
      <c r="Y344">
        <f t="shared" ref="Y344" si="2827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6"/>
        <v>117</v>
      </c>
      <c r="AJ344">
        <f t="shared" si="2807"/>
        <v>45</v>
      </c>
      <c r="AK344">
        <f t="shared" si="2808"/>
        <v>555</v>
      </c>
      <c r="AL344">
        <v>0</v>
      </c>
      <c r="AM344">
        <v>0</v>
      </c>
      <c r="AN344">
        <v>5</v>
      </c>
      <c r="AT344">
        <f t="shared" ref="AT344" si="2828">BN344-BN343</f>
        <v>22802</v>
      </c>
      <c r="AU344">
        <f t="shared" si="2555"/>
        <v>877</v>
      </c>
      <c r="AV344">
        <f t="shared" ref="AV344" si="2829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30">AX344/AW344</f>
        <v>2.2421524663677129E-2</v>
      </c>
      <c r="BD344">
        <f t="shared" ref="BD344" si="2831">AZ344/AY344</f>
        <v>0.13934426229508196</v>
      </c>
      <c r="BE344">
        <f t="shared" si="1831"/>
        <v>9.6153846153846159E-3</v>
      </c>
      <c r="BF344">
        <f t="shared" ref="BF344" si="2832">SUM(AU338:AU344)/SUM(AT338:AT344)</f>
        <v>4.1248943739111386E-2</v>
      </c>
      <c r="BG344">
        <f t="shared" ref="BG344" si="2833">SUM(AU331:AU344)/SUM(AT331:AT344)</f>
        <v>4.0510403494654561E-2</v>
      </c>
      <c r="BH344">
        <f t="shared" ref="BH344" si="2834">SUM(AX338:AX344)/SUM(AW338:AW344)</f>
        <v>2.2629310344827586E-2</v>
      </c>
      <c r="BI344">
        <f t="shared" ref="BI344" si="2835">SUM(AZ338:AZ344)/SUM(AY338:AY344)</f>
        <v>0.13538461538461538</v>
      </c>
      <c r="BJ344">
        <f t="shared" ref="BJ344" si="2836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6"/>
        <v>1542779</v>
      </c>
      <c r="BU344" s="21">
        <f t="shared" si="2767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8"/>
        <v>11329</v>
      </c>
      <c r="CC344" s="21">
        <f t="shared" si="2769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70"/>
        <v>6589</v>
      </c>
      <c r="CK344" s="21">
        <f t="shared" si="2771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2"/>
        <v>65725</v>
      </c>
      <c r="CS344" s="21">
        <f t="shared" si="2773"/>
        <v>14798</v>
      </c>
    </row>
    <row r="345" spans="1:97" x14ac:dyDescent="0.35">
      <c r="A345" s="14">
        <f t="shared" si="2564"/>
        <v>44251</v>
      </c>
      <c r="B345" s="9">
        <f t="shared" si="2742"/>
        <v>1546415</v>
      </c>
      <c r="C345">
        <f t="shared" si="2743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7">-(J345-J344)+L345</f>
        <v>13</v>
      </c>
      <c r="N345" s="7">
        <f t="shared" si="2775"/>
        <v>1212309</v>
      </c>
      <c r="O345" s="4">
        <f t="shared" ref="O345" si="2838">C345/B345</f>
        <v>0.21605196535212087</v>
      </c>
      <c r="R345">
        <f t="shared" ref="R345" si="2839">C345-C344</f>
        <v>733</v>
      </c>
      <c r="S345">
        <f t="shared" ref="S345" si="2840">N345-N344</f>
        <v>2903</v>
      </c>
      <c r="T345" s="8">
        <f t="shared" ref="T345" si="2841">R345/V345</f>
        <v>0.20159515951595158</v>
      </c>
      <c r="U345" s="8">
        <f t="shared" ref="U345" si="2842">SUM(R339:R345)/SUM(V339:V345)</f>
        <v>0.20681894902666817</v>
      </c>
      <c r="V345">
        <f t="shared" ref="V345" si="2843">B345-B344</f>
        <v>3636</v>
      </c>
      <c r="W345">
        <f t="shared" ref="W345" si="2844">C345-D345-E345</f>
        <v>17015</v>
      </c>
      <c r="X345" s="3">
        <f t="shared" ref="X345" si="2845">F345/W345</f>
        <v>1.3693799588598296E-2</v>
      </c>
      <c r="Y345">
        <f t="shared" ref="Y345:Y350" si="2846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6"/>
        <v>120</v>
      </c>
      <c r="AJ345">
        <f t="shared" si="2807"/>
        <v>45</v>
      </c>
      <c r="AK345">
        <f t="shared" si="2808"/>
        <v>543</v>
      </c>
      <c r="AL345">
        <v>0</v>
      </c>
      <c r="AM345">
        <v>0</v>
      </c>
      <c r="AN345">
        <v>8</v>
      </c>
      <c r="AT345">
        <f t="shared" ref="AT345" si="2847">BN345-BN344</f>
        <v>18995</v>
      </c>
      <c r="AU345">
        <f t="shared" ref="AU345" si="2848">BO345-BO344</f>
        <v>800</v>
      </c>
      <c r="AV345">
        <f t="shared" ref="AV345" si="2849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50">AX345/AW345</f>
        <v>5.0505050505050504E-2</v>
      </c>
      <c r="BD345">
        <f t="shared" ref="BD345" si="2851">AZ345/AY345</f>
        <v>0.13868613138686131</v>
      </c>
      <c r="BE345">
        <f t="shared" si="1831"/>
        <v>5.7142857142857143E-3</v>
      </c>
      <c r="BF345">
        <f t="shared" ref="BF345" si="2852">SUM(AU339:AU345)/SUM(AT339:AT345)</f>
        <v>4.1920881716197601E-2</v>
      </c>
      <c r="BG345">
        <f t="shared" ref="BG345" si="2853">SUM(AU332:AU345)/SUM(AT332:AT345)</f>
        <v>3.9157684556933942E-2</v>
      </c>
      <c r="BH345">
        <f t="shared" ref="BH345" si="2854">SUM(AX339:AX345)/SUM(AW339:AW345)</f>
        <v>2.5263157894736842E-2</v>
      </c>
      <c r="BI345">
        <f t="shared" ref="BI345" si="2855">SUM(AZ339:AZ345)/SUM(AY339:AY345)</f>
        <v>0.15103338632750399</v>
      </c>
      <c r="BJ345">
        <f t="shared" ref="BJ345" si="2856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6"/>
        <v>1546415</v>
      </c>
      <c r="BU345" s="21">
        <f t="shared" si="2767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8"/>
        <v>11358</v>
      </c>
      <c r="CC345" s="21">
        <f t="shared" si="2769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70"/>
        <v>6597</v>
      </c>
      <c r="CK345" s="21">
        <f t="shared" si="2771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2"/>
        <v>65862</v>
      </c>
      <c r="CS345" s="21">
        <f t="shared" si="2773"/>
        <v>14817</v>
      </c>
    </row>
    <row r="346" spans="1:97" x14ac:dyDescent="0.35">
      <c r="A346" s="14">
        <f t="shared" si="2564"/>
        <v>44252</v>
      </c>
      <c r="B346" s="9">
        <f t="shared" si="2742"/>
        <v>1550023</v>
      </c>
      <c r="C346">
        <f t="shared" si="2743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7">-(J346-J345)+L346</f>
        <v>11</v>
      </c>
      <c r="N346" s="7">
        <f t="shared" si="2775"/>
        <v>1215264</v>
      </c>
      <c r="O346" s="4">
        <f t="shared" ref="O346" si="2858">C346/B346</f>
        <v>0.21597034366586818</v>
      </c>
      <c r="R346">
        <f t="shared" ref="R346" si="2859">C346-C345</f>
        <v>653</v>
      </c>
      <c r="S346">
        <f t="shared" ref="S346" si="2860">N346-N345</f>
        <v>2955</v>
      </c>
      <c r="T346" s="8">
        <f t="shared" ref="T346" si="2861">R346/V346</f>
        <v>0.18098669623059868</v>
      </c>
      <c r="U346" s="8">
        <f t="shared" ref="U346" si="2862">SUM(R340:R346)/SUM(V340:V346)</f>
        <v>0.20202952029520296</v>
      </c>
      <c r="V346">
        <f t="shared" ref="V346" si="2863">B346-B345</f>
        <v>3608</v>
      </c>
      <c r="W346">
        <f t="shared" ref="W346" si="2864">C346-D346-E346</f>
        <v>16502</v>
      </c>
      <c r="X346" s="3">
        <f t="shared" ref="X346" si="2865">F346/W346</f>
        <v>1.3755908374742455E-2</v>
      </c>
      <c r="Y346">
        <f t="shared" si="2846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6">Z346-AC346-AF346</f>
        <v>115</v>
      </c>
      <c r="AJ346">
        <f t="shared" ref="AJ346" si="2867">AA346-AD346-AG346</f>
        <v>44</v>
      </c>
      <c r="AK346">
        <f t="shared" ref="AK346" si="2868">AB346-AE346-AH346</f>
        <v>524</v>
      </c>
      <c r="AL346">
        <v>2</v>
      </c>
      <c r="AM346">
        <v>2</v>
      </c>
      <c r="AN346">
        <v>16</v>
      </c>
      <c r="AT346">
        <f t="shared" ref="AT346" si="2869">BN346-BN345</f>
        <v>17644</v>
      </c>
      <c r="AU346">
        <f t="shared" ref="AU346" si="2870">BO346-BO345</f>
        <v>690</v>
      </c>
      <c r="AV346">
        <f t="shared" ref="AV346" si="2871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2">AX346/AW346</f>
        <v>0</v>
      </c>
      <c r="BD346">
        <f t="shared" ref="BD346" si="2873">AZ346/AY346</f>
        <v>0.13907284768211919</v>
      </c>
      <c r="BE346">
        <f t="shared" si="1831"/>
        <v>4.1666666666666664E-2</v>
      </c>
      <c r="BF346">
        <f t="shared" ref="BF346" si="2874">SUM(AU340:AU346)/SUM(AT340:AT346)</f>
        <v>4.0960237015391796E-2</v>
      </c>
      <c r="BG346">
        <f t="shared" ref="BG346" si="2875">SUM(AU333:AU346)/SUM(AT333:AT346)</f>
        <v>3.8319412101013764E-2</v>
      </c>
      <c r="BH346">
        <f t="shared" ref="BH346" si="2876">SUM(AX340:AX346)/SUM(AW340:AW346)</f>
        <v>1.9165727170236752E-2</v>
      </c>
      <c r="BI346">
        <f t="shared" ref="BI346" si="2877">SUM(AZ340:AZ346)/SUM(AY340:AY346)</f>
        <v>0.15486725663716813</v>
      </c>
      <c r="BJ346">
        <f t="shared" ref="BJ346" si="2878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6"/>
        <v>1550023</v>
      </c>
      <c r="BU346" s="21">
        <f t="shared" si="2767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8"/>
        <v>11391</v>
      </c>
      <c r="CC346" s="21">
        <f t="shared" si="2769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70"/>
        <v>6609</v>
      </c>
      <c r="CK346" s="21">
        <f t="shared" si="2771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2"/>
        <v>66013</v>
      </c>
      <c r="CS346" s="21">
        <f t="shared" si="2773"/>
        <v>14838</v>
      </c>
    </row>
    <row r="347" spans="1:97" x14ac:dyDescent="0.35">
      <c r="A347" s="14">
        <f t="shared" si="2564"/>
        <v>44253</v>
      </c>
      <c r="B347" s="9">
        <f t="shared" si="2742"/>
        <v>1553027</v>
      </c>
      <c r="C347">
        <f t="shared" ref="C347" si="2879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80">-(J347-J346)+L347</f>
        <v>11</v>
      </c>
      <c r="N347" s="7">
        <f t="shared" si="2775"/>
        <v>1217623</v>
      </c>
      <c r="O347" s="4">
        <f t="shared" ref="O347" si="2881">C347/B347</f>
        <v>0.21596791298541493</v>
      </c>
      <c r="R347">
        <f t="shared" ref="R347" si="2882">C347-C346</f>
        <v>645</v>
      </c>
      <c r="S347">
        <f t="shared" ref="S347" si="2883">N347-N346</f>
        <v>2359</v>
      </c>
      <c r="T347" s="8">
        <f t="shared" ref="T347" si="2884">R347/V347</f>
        <v>0.21471371504660453</v>
      </c>
      <c r="U347" s="8">
        <f t="shared" ref="U347" si="2885">SUM(R341:R347)/SUM(V341:V347)</f>
        <v>0.20270197823406422</v>
      </c>
      <c r="V347">
        <f t="shared" ref="V347" si="2886">B347-B346</f>
        <v>3004</v>
      </c>
      <c r="W347">
        <f t="shared" ref="W347" si="2887">C347-D347-E347</f>
        <v>16189</v>
      </c>
      <c r="X347" s="3">
        <f t="shared" ref="X347" si="2888">F347/W347</f>
        <v>1.2106986225214653E-2</v>
      </c>
      <c r="Y347">
        <f t="shared" si="2846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9">Z347-AC347-AF347</f>
        <v>112</v>
      </c>
      <c r="AJ347">
        <f t="shared" ref="AJ347" si="2890">AA347-AD347-AG347</f>
        <v>43</v>
      </c>
      <c r="AK347">
        <f t="shared" ref="AK347" si="2891">AB347-AE347-AH347</f>
        <v>497</v>
      </c>
      <c r="AL347">
        <v>2</v>
      </c>
      <c r="AM347">
        <v>2</v>
      </c>
      <c r="AN347">
        <v>16</v>
      </c>
      <c r="AT347">
        <f t="shared" ref="AT347" si="2892">BN347-BN346</f>
        <v>16326</v>
      </c>
      <c r="AU347">
        <f t="shared" ref="AU347" si="2893">BO347-BO346</f>
        <v>727</v>
      </c>
      <c r="AV347">
        <f t="shared" ref="AV347" si="2894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5">AX347/AW347</f>
        <v>5.3846153846153849E-2</v>
      </c>
      <c r="BD347">
        <f t="shared" ref="BD347" si="2896">AZ347/AY347</f>
        <v>0.15789473684210525</v>
      </c>
      <c r="BE347">
        <f t="shared" si="1831"/>
        <v>1.3157894736842105E-2</v>
      </c>
      <c r="BF347">
        <f t="shared" ref="BF347" si="2897">SUM(AU341:AU347)/SUM(AT341:AT347)</f>
        <v>4.2799102666156663E-2</v>
      </c>
      <c r="BG347">
        <f t="shared" ref="BG347" si="2898">SUM(AU334:AU347)/SUM(AT334:AT347)</f>
        <v>3.8603219696969698E-2</v>
      </c>
      <c r="BH347">
        <f t="shared" ref="BH347" si="2899">SUM(AX341:AX347)/SUM(AW341:AW347)</f>
        <v>2.591283863368669E-2</v>
      </c>
      <c r="BI347">
        <f t="shared" ref="BI347" si="2900">SUM(AZ341:AZ347)/SUM(AY341:AY347)</f>
        <v>0.14265927977839335</v>
      </c>
      <c r="BJ347">
        <f t="shared" ref="BJ347" si="2901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6"/>
        <v>1553027</v>
      </c>
      <c r="BU347" s="21">
        <f t="shared" si="2767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8"/>
        <v>11410</v>
      </c>
      <c r="CC347" s="21">
        <f t="shared" si="2769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70"/>
        <v>6617</v>
      </c>
      <c r="CK347" s="21">
        <f t="shared" si="2771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2"/>
        <v>66127</v>
      </c>
      <c r="CS347" s="21">
        <f t="shared" si="2773"/>
        <v>14856</v>
      </c>
    </row>
    <row r="348" spans="1:97" x14ac:dyDescent="0.35">
      <c r="A348" s="14">
        <f t="shared" si="2564"/>
        <v>44254</v>
      </c>
      <c r="B348" s="9">
        <f t="shared" si="2742"/>
        <v>1555811</v>
      </c>
      <c r="C348">
        <f t="shared" ref="C348" si="2902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3">-(J348-J347)+L348</f>
        <v>11</v>
      </c>
      <c r="N348" s="7">
        <f t="shared" ref="N348" si="2904">B348-C348</f>
        <v>1219847</v>
      </c>
      <c r="O348" s="4">
        <f t="shared" ref="O348" si="2905">C348/B348</f>
        <v>0.21594139648067792</v>
      </c>
      <c r="R348">
        <f t="shared" ref="R348" si="2906">C348-C347</f>
        <v>560</v>
      </c>
      <c r="S348">
        <f t="shared" ref="S348" si="2907">N348-N347</f>
        <v>2224</v>
      </c>
      <c r="T348" s="8">
        <f t="shared" ref="T348" si="2908">R348/V348</f>
        <v>0.20114942528735633</v>
      </c>
      <c r="U348" s="8">
        <f t="shared" ref="U348" si="2909">SUM(R342:R348)/SUM(V342:V348)</f>
        <v>0.19588643663869029</v>
      </c>
      <c r="V348">
        <f t="shared" ref="V348" si="2910">B348-B347</f>
        <v>2784</v>
      </c>
      <c r="W348">
        <f t="shared" ref="W348" si="2911">C348-D348-E348</f>
        <v>15748</v>
      </c>
      <c r="X348" s="3">
        <f t="shared" ref="X348" si="2912">F348/W348</f>
        <v>1.1493522987045974E-2</v>
      </c>
      <c r="Y348">
        <f t="shared" si="2846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3">Z348-AC348-AF348</f>
        <v>110</v>
      </c>
      <c r="AJ348">
        <f t="shared" ref="AJ348" si="2914">AA348-AD348-AG348</f>
        <v>41</v>
      </c>
      <c r="AK348">
        <f t="shared" ref="AK348" si="2915">AB348-AE348-AH348</f>
        <v>471</v>
      </c>
      <c r="AL348">
        <v>3</v>
      </c>
      <c r="AM348">
        <v>3</v>
      </c>
      <c r="AN348">
        <v>11</v>
      </c>
      <c r="AT348">
        <f t="shared" ref="AT348" si="2916">BN348-BN347</f>
        <v>13988</v>
      </c>
      <c r="AU348">
        <f t="shared" ref="AU348" si="2917">BO348-BO347</f>
        <v>586</v>
      </c>
      <c r="AV348">
        <f t="shared" ref="AV348" si="2918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9">AX348/AW348</f>
        <v>3.608247422680412E-2</v>
      </c>
      <c r="BD348">
        <f t="shared" ref="BD348" si="2920">AZ348/AY348</f>
        <v>8.5365853658536592E-2</v>
      </c>
      <c r="BE348">
        <f t="shared" si="1831"/>
        <v>1.4814814814814815E-2</v>
      </c>
      <c r="BF348">
        <f t="shared" ref="BF348" si="2921">SUM(AU342:AU348)/SUM(AT342:AT348)</f>
        <v>4.2807810766247366E-2</v>
      </c>
      <c r="BG348">
        <f t="shared" ref="BG348" si="2922">SUM(AU335:AU348)/SUM(AT335:AT348)</f>
        <v>3.840652848799108E-2</v>
      </c>
      <c r="BH348">
        <f t="shared" ref="BH348" si="2923">SUM(AX342:AX348)/SUM(AW342:AW348)</f>
        <v>3.1971580817051509E-2</v>
      </c>
      <c r="BI348">
        <f t="shared" ref="BI348" si="2924">SUM(AZ342:AZ348)/SUM(AY342:AY348)</f>
        <v>0.1357142857142857</v>
      </c>
      <c r="BJ348">
        <f t="shared" ref="BJ348" si="2925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6"/>
        <v>1555811</v>
      </c>
      <c r="BU348" s="21">
        <f t="shared" si="2767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8"/>
        <v>11443</v>
      </c>
      <c r="CC348" s="21">
        <f t="shared" si="2769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70"/>
        <v>6625</v>
      </c>
      <c r="CK348" s="21">
        <f t="shared" si="2771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2"/>
        <v>66209</v>
      </c>
      <c r="CS348" s="21">
        <f t="shared" si="2773"/>
        <v>14863</v>
      </c>
    </row>
    <row r="349" spans="1:97" x14ac:dyDescent="0.35">
      <c r="A349" s="14">
        <f t="shared" si="2564"/>
        <v>44255</v>
      </c>
      <c r="B349" s="9">
        <f t="shared" si="2742"/>
        <v>1557901</v>
      </c>
      <c r="C349">
        <f t="shared" ref="C349" si="2926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7">-(J349-J348)+L349</f>
        <v>5</v>
      </c>
      <c r="N349" s="7">
        <f t="shared" ref="N349" si="2928">B349-C349</f>
        <v>1221591</v>
      </c>
      <c r="O349" s="4">
        <f t="shared" ref="O349" si="2929">C349/B349</f>
        <v>0.21587379429116485</v>
      </c>
      <c r="R349">
        <f t="shared" ref="R349" si="2930">C349-C348</f>
        <v>346</v>
      </c>
      <c r="S349">
        <f t="shared" ref="S349" si="2931">N349-N348</f>
        <v>1744</v>
      </c>
      <c r="T349" s="8">
        <f t="shared" ref="T349" si="2932">R349/V349</f>
        <v>0.16555023923444975</v>
      </c>
      <c r="U349" s="8">
        <f t="shared" ref="U349" si="2933">SUM(R343:R349)/SUM(V343:V349)</f>
        <v>0.19223051196295343</v>
      </c>
      <c r="V349">
        <f t="shared" ref="V349" si="2934">B349-B348</f>
        <v>2090</v>
      </c>
      <c r="W349">
        <f t="shared" ref="W349" si="2935">C349-D349-E349</f>
        <v>15707</v>
      </c>
      <c r="X349" s="3">
        <f t="shared" ref="X349" si="2936">F349/W349</f>
        <v>1.2478512765009232E-2</v>
      </c>
      <c r="Y349">
        <f t="shared" si="2846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7">Z349-AC349-AF349</f>
        <v>120</v>
      </c>
      <c r="AJ349">
        <f t="shared" ref="AJ349" si="2938">AA349-AD349-AG349</f>
        <v>41</v>
      </c>
      <c r="AK349">
        <f t="shared" ref="AK349" si="2939">AB349-AE349-AH349</f>
        <v>474</v>
      </c>
      <c r="AL349">
        <v>4</v>
      </c>
      <c r="AM349">
        <v>4</v>
      </c>
      <c r="AN349">
        <v>14</v>
      </c>
      <c r="AT349">
        <f t="shared" ref="AT349" si="2940">BN349-BN348</f>
        <v>6630</v>
      </c>
      <c r="AU349">
        <f t="shared" ref="AU349" si="2941">BO349-BO348</f>
        <v>390</v>
      </c>
      <c r="AV349">
        <f t="shared" ref="AV349" si="2942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3">AX349/AW349</f>
        <v>0.17073170731707318</v>
      </c>
      <c r="BD349">
        <f t="shared" ref="BD349" si="2944">AZ349/AY349</f>
        <v>0.14705882352941177</v>
      </c>
      <c r="BE349">
        <f t="shared" si="1831"/>
        <v>3.3333333333333333E-2</v>
      </c>
      <c r="BF349">
        <f t="shared" ref="BF349" si="2945">SUM(AU343:AU349)/SUM(AT343:AT349)</f>
        <v>4.2226487523992322E-2</v>
      </c>
      <c r="BG349">
        <f t="shared" ref="BG349" si="2946">SUM(AU336:AU349)/SUM(AT336:AT349)</f>
        <v>3.7838070258416824E-2</v>
      </c>
      <c r="BH349">
        <f t="shared" ref="BH349" si="2947">SUM(AX343:AX349)/SUM(AW343:AW349)</f>
        <v>3.7785588752196834E-2</v>
      </c>
      <c r="BI349">
        <f t="shared" ref="BI349" si="2948">SUM(AZ343:AZ349)/SUM(AY343:AY349)</f>
        <v>0.13513513513513514</v>
      </c>
      <c r="BJ349">
        <f t="shared" ref="BJ349" si="2949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6"/>
        <v>1557901</v>
      </c>
      <c r="BU349" s="21">
        <f t="shared" si="2767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8"/>
        <v>11457</v>
      </c>
      <c r="CC349" s="21">
        <f t="shared" si="2769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70"/>
        <v>6634</v>
      </c>
      <c r="CK349" s="21">
        <f t="shared" si="2771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2"/>
        <v>66277</v>
      </c>
      <c r="CS349" s="21">
        <f t="shared" si="2773"/>
        <v>14873</v>
      </c>
    </row>
    <row r="350" spans="1:97" x14ac:dyDescent="0.35">
      <c r="A350" s="14">
        <f t="shared" si="2564"/>
        <v>44256</v>
      </c>
      <c r="B350" s="9">
        <f t="shared" si="2742"/>
        <v>1559180</v>
      </c>
      <c r="C350">
        <f t="shared" ref="C350" si="2950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1">-(J350-J349)+L350</f>
        <v>7</v>
      </c>
      <c r="N350" s="7">
        <f t="shared" ref="N350" si="2952">B350-C350</f>
        <v>1222676</v>
      </c>
      <c r="O350" s="4">
        <f t="shared" ref="O350" si="2953">C350/B350</f>
        <v>0.2158211367513693</v>
      </c>
      <c r="R350">
        <f t="shared" ref="R350" si="2954">C350-C349</f>
        <v>194</v>
      </c>
      <c r="S350">
        <f t="shared" ref="S350" si="2955">N350-N349</f>
        <v>1085</v>
      </c>
      <c r="T350" s="8">
        <f t="shared" ref="T350" si="2956">R350/V350</f>
        <v>0.15168100078186084</v>
      </c>
      <c r="U350" s="8">
        <f t="shared" ref="U350" si="2957">SUM(R344:R350)/SUM(V344:V350)</f>
        <v>0.18972675485179105</v>
      </c>
      <c r="V350">
        <f t="shared" ref="V350" si="2958">B350-B349</f>
        <v>1279</v>
      </c>
      <c r="W350">
        <f t="shared" ref="W350" si="2959">C350-D350-E350</f>
        <v>15588</v>
      </c>
      <c r="X350" s="3">
        <f t="shared" ref="X350" si="2960">F350/W350</f>
        <v>1.2637926610212985E-2</v>
      </c>
      <c r="Y350">
        <f t="shared" si="2846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1">Z350-AC350-AF350</f>
        <v>120</v>
      </c>
      <c r="AJ350">
        <f t="shared" ref="AJ350" si="2962">AA350-AD350-AG350</f>
        <v>43</v>
      </c>
      <c r="AK350">
        <f t="shared" ref="AK350" si="2963">AB350-AE350-AH350</f>
        <v>477</v>
      </c>
      <c r="AL350">
        <v>4</v>
      </c>
      <c r="AM350">
        <v>4</v>
      </c>
      <c r="AN350">
        <v>15</v>
      </c>
      <c r="AT350">
        <f t="shared" ref="AT350" si="2964">BN350-BN349</f>
        <v>4734</v>
      </c>
      <c r="AU350">
        <f t="shared" ref="AU350" si="2965">BO350-BO349</f>
        <v>203</v>
      </c>
      <c r="AV350">
        <f t="shared" ref="AV350" si="2966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7">AX350/AW350</f>
        <v>0</v>
      </c>
      <c r="BD350">
        <f t="shared" ref="BD350" si="2968">AZ350/AY350</f>
        <v>8.771929824561403E-2</v>
      </c>
      <c r="BE350">
        <f t="shared" si="1831"/>
        <v>3.7037037037037035E-2</v>
      </c>
      <c r="BF350">
        <f t="shared" ref="BF350" si="2969">SUM(AU344:AU350)/SUM(AT344:AT350)</f>
        <v>4.2257142574590331E-2</v>
      </c>
      <c r="BG350">
        <f t="shared" ref="BG350" si="2970">SUM(AU337:AU350)/SUM(AT337:AT350)</f>
        <v>3.7776112206462945E-2</v>
      </c>
      <c r="BH350">
        <f t="shared" ref="BH350" si="2971">SUM(AX344:AX350)/SUM(AW344:AW350)</f>
        <v>3.7489102005231034E-2</v>
      </c>
      <c r="BI350">
        <f t="shared" ref="BI350" si="2972">SUM(AZ344:AZ350)/SUM(AY344:AY350)</f>
        <v>0.13269493844049249</v>
      </c>
      <c r="BJ350">
        <f t="shared" ref="BJ350" si="2973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6"/>
        <v>1559180</v>
      </c>
      <c r="BU350" s="21">
        <f t="shared" si="2767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8"/>
        <v>11464</v>
      </c>
      <c r="CC350" s="21">
        <f t="shared" si="2769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70"/>
        <v>6642</v>
      </c>
      <c r="CK350" s="21">
        <f t="shared" si="2771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2"/>
        <v>66334</v>
      </c>
      <c r="CS350" s="21">
        <f t="shared" si="2773"/>
        <v>14878</v>
      </c>
    </row>
    <row r="351" spans="1:97" x14ac:dyDescent="0.35">
      <c r="A351" s="14">
        <f t="shared" si="2564"/>
        <v>44257</v>
      </c>
      <c r="B351" s="9">
        <f t="shared" si="2742"/>
        <v>1561859</v>
      </c>
      <c r="C351">
        <f t="shared" ref="C351" si="2974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5">-(J351-J350)+L351</f>
        <v>4</v>
      </c>
      <c r="N351" s="7">
        <f t="shared" ref="N351" si="2976">B351-C351</f>
        <v>1224893</v>
      </c>
      <c r="O351" s="4">
        <f t="shared" ref="O351" si="2977">C351/B351</f>
        <v>0.21574674794587731</v>
      </c>
      <c r="R351">
        <f t="shared" ref="R351" si="2978">C351-C350</f>
        <v>462</v>
      </c>
      <c r="S351">
        <f t="shared" ref="S351" si="2979">N351-N350</f>
        <v>2217</v>
      </c>
      <c r="T351" s="8">
        <f t="shared" ref="T351" si="2980">R351/V351</f>
        <v>0.17245240761478164</v>
      </c>
      <c r="U351" s="8">
        <f t="shared" ref="U351" si="2981">SUM(R345:R351)/SUM(V345:V351)</f>
        <v>0.18831236897274634</v>
      </c>
      <c r="V351">
        <f t="shared" ref="V351" si="2982">B351-B350</f>
        <v>2679</v>
      </c>
      <c r="W351">
        <f t="shared" ref="W351" si="2983">C351-D351-E351</f>
        <v>14652</v>
      </c>
      <c r="X351" s="3">
        <f t="shared" ref="X351" si="2984">F351/W351</f>
        <v>1.4264264264264264E-2</v>
      </c>
      <c r="Y351">
        <f t="shared" ref="Y351" si="2985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6">AA351-AD351-AG351</f>
        <v>37</v>
      </c>
      <c r="AK351">
        <f t="shared" ref="AK351" si="2987">AB351-AE351-AH351</f>
        <v>429</v>
      </c>
      <c r="AL351">
        <v>6</v>
      </c>
      <c r="AM351">
        <v>6</v>
      </c>
      <c r="AN351">
        <v>19</v>
      </c>
      <c r="AT351">
        <f t="shared" ref="AT351" si="2988">BN351-BN350</f>
        <v>14602</v>
      </c>
      <c r="AU351">
        <f t="shared" ref="AU351" si="2989">BO351-BO350</f>
        <v>522</v>
      </c>
      <c r="AV351">
        <f t="shared" ref="AV351" si="2990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1">AX351/AW351</f>
        <v>3.7656903765690378E-2</v>
      </c>
      <c r="BD351">
        <f t="shared" ref="BD351" si="2992">AZ351/AY351</f>
        <v>0.17857142857142858</v>
      </c>
      <c r="BE351">
        <f t="shared" si="1831"/>
        <v>5.7971014492753624E-2</v>
      </c>
      <c r="BF351">
        <f t="shared" ref="BF351" si="2993">SUM(AU345:AU351)/SUM(AT345:AT351)</f>
        <v>4.2165757272463113E-2</v>
      </c>
      <c r="BG351">
        <f t="shared" ref="BG351" si="2994">SUM(AU338:AU351)/SUM(AT338:AT351)</f>
        <v>4.1700216129168965E-2</v>
      </c>
      <c r="BH351">
        <f t="shared" ref="BH351" si="2995">SUM(AX345:AX351)/SUM(AW345:AW351)</f>
        <v>4.0412725709372314E-2</v>
      </c>
      <c r="BI351">
        <f t="shared" ref="BI351" si="2996">SUM(AZ345:AZ351)/SUM(AY345:AY351)</f>
        <v>0.14018691588785046</v>
      </c>
      <c r="BJ351">
        <f t="shared" ref="BJ351" si="2997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6"/>
        <v>1561859</v>
      </c>
      <c r="BU351" s="21">
        <f t="shared" si="2767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8"/>
        <v>11493</v>
      </c>
      <c r="CC351" s="21">
        <f t="shared" si="2769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70"/>
        <v>6650</v>
      </c>
      <c r="CK351" s="21">
        <f t="shared" si="2771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2"/>
        <v>66474</v>
      </c>
      <c r="CS351" s="21">
        <f t="shared" si="2773"/>
        <v>14903</v>
      </c>
    </row>
    <row r="352" spans="1:97" x14ac:dyDescent="0.35">
      <c r="A352" s="14">
        <f t="shared" si="2564"/>
        <v>44258</v>
      </c>
      <c r="B352" s="9">
        <f t="shared" si="2742"/>
        <v>1565414</v>
      </c>
      <c r="C352">
        <f t="shared" ref="C352" si="2998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9">-(J352-J351)+L352</f>
        <v>12</v>
      </c>
      <c r="N352" s="7">
        <f t="shared" ref="N352" si="3000">B352-C352</f>
        <v>1227820</v>
      </c>
      <c r="O352" s="4">
        <f t="shared" ref="O352" si="3001">C352/B352</f>
        <v>0.21565796651876118</v>
      </c>
      <c r="R352">
        <f t="shared" ref="R352" si="3002">C352-C351</f>
        <v>628</v>
      </c>
      <c r="S352">
        <f t="shared" ref="S352" si="3003">N352-N351</f>
        <v>2927</v>
      </c>
      <c r="T352" s="8">
        <f t="shared" ref="T352" si="3004">R352/V352</f>
        <v>0.17665260196905766</v>
      </c>
      <c r="U352" s="8">
        <f t="shared" ref="U352" si="3005">SUM(R346:R352)/SUM(V346:V352)</f>
        <v>0.18358860992683826</v>
      </c>
      <c r="V352">
        <f t="shared" ref="V352" si="3006">B352-B351</f>
        <v>3555</v>
      </c>
      <c r="W352">
        <f t="shared" ref="W352" si="3007">C352-D352-E352</f>
        <v>14358</v>
      </c>
      <c r="X352" s="3">
        <f t="shared" ref="X352" si="3008">F352/W352</f>
        <v>1.3302688396712633E-2</v>
      </c>
      <c r="Y352">
        <f t="shared" ref="Y352" si="3009">E352-E351</f>
        <v>26</v>
      </c>
      <c r="Z352">
        <f t="shared" ref="Z352:Z353" si="3010">BZ351+600</f>
        <v>2674</v>
      </c>
      <c r="AA352">
        <f t="shared" ref="AA352:AA353" si="3011">CK351</f>
        <v>1583</v>
      </c>
      <c r="AB352">
        <f t="shared" ref="AB352:AB353" si="3012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3">Z352-AC352-AF352</f>
        <v>115</v>
      </c>
      <c r="AJ352">
        <f t="shared" ref="AJ352" si="3014">AA352-AD352-AG352</f>
        <v>38</v>
      </c>
      <c r="AK352">
        <f t="shared" ref="AK352" si="3015">AB352-AE352-AH352</f>
        <v>421</v>
      </c>
      <c r="AL352">
        <v>7</v>
      </c>
      <c r="AM352">
        <v>7</v>
      </c>
      <c r="AN352">
        <v>23</v>
      </c>
      <c r="AT352">
        <f t="shared" ref="AT352" si="3016">BN352-BN351</f>
        <v>19392</v>
      </c>
      <c r="AU352">
        <f t="shared" ref="AU352" si="3017">BO352-BO351</f>
        <v>700</v>
      </c>
      <c r="AV352">
        <f t="shared" ref="AV352" si="3018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9">AX352/AW352</f>
        <v>2.9702970297029702E-2</v>
      </c>
      <c r="BD352">
        <f t="shared" ref="BD352" si="3020">AZ352/AY352</f>
        <v>2.8571428571428571E-2</v>
      </c>
      <c r="BE352">
        <f t="shared" si="1831"/>
        <v>3.5398230088495575E-2</v>
      </c>
      <c r="BF352">
        <f t="shared" ref="BF352" si="3021">SUM(AU346:AU352)/SUM(AT346:AT352)</f>
        <v>4.0914741309100264E-2</v>
      </c>
      <c r="BG352">
        <f t="shared" ref="BG352" si="3022">SUM(AU339:AU352)/SUM(AT339:AT352)</f>
        <v>4.1426351689447208E-2</v>
      </c>
      <c r="BH352">
        <f t="shared" ref="BH352" si="3023">SUM(AX346:AX352)/SUM(AW346:AW352)</f>
        <v>3.6846615252784917E-2</v>
      </c>
      <c r="BI352">
        <f t="shared" ref="BI352" si="3024">SUM(AZ346:AZ352)/SUM(AY346:AY352)</f>
        <v>0.12412831241283125</v>
      </c>
      <c r="BJ352">
        <f t="shared" ref="BJ352" si="3025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6"/>
        <v>1565414</v>
      </c>
      <c r="BU352" s="21">
        <f t="shared" si="2767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8"/>
        <v>11517</v>
      </c>
      <c r="CC352" s="21">
        <f t="shared" si="2769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70"/>
        <v>6660</v>
      </c>
      <c r="CK352" s="21">
        <f t="shared" si="2771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2"/>
        <v>66579</v>
      </c>
      <c r="CS352" s="21">
        <f t="shared" si="2773"/>
        <v>14906</v>
      </c>
    </row>
    <row r="353" spans="1:97" x14ac:dyDescent="0.35">
      <c r="A353" s="14">
        <f t="shared" si="2564"/>
        <v>44259</v>
      </c>
      <c r="B353" s="9">
        <f t="shared" si="2742"/>
        <v>1568803</v>
      </c>
      <c r="C353">
        <f t="shared" ref="C353" si="3026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7">-(J353-J352)+L353</f>
        <v>8</v>
      </c>
      <c r="N353" s="7">
        <f t="shared" ref="N353" si="3028">B353-C353</f>
        <v>1230642</v>
      </c>
      <c r="O353" s="4">
        <f t="shared" ref="O353" si="3029">C353/B353</f>
        <v>0.21555351436732337</v>
      </c>
      <c r="R353">
        <f t="shared" ref="R353" si="3030">C353-C352</f>
        <v>567</v>
      </c>
      <c r="S353">
        <f t="shared" ref="S353" si="3031">N353-N352</f>
        <v>2822</v>
      </c>
      <c r="T353" s="8">
        <f t="shared" ref="T353" si="3032">R353/V353</f>
        <v>0.16730598996754203</v>
      </c>
      <c r="U353" s="8">
        <f t="shared" ref="U353" si="3033">SUM(R347:R353)/SUM(V347:V353)</f>
        <v>0.18115015974440896</v>
      </c>
      <c r="V353">
        <f t="shared" ref="V353" si="3034">B353-B352</f>
        <v>3389</v>
      </c>
      <c r="W353">
        <f t="shared" ref="W353" si="3035">C353-D353-E353</f>
        <v>14086</v>
      </c>
      <c r="X353" s="3">
        <f t="shared" ref="X353" si="3036">F353/W353</f>
        <v>1.3062615362771547E-2</v>
      </c>
      <c r="Y353">
        <f t="shared" ref="Y353" si="3037">E353-E352</f>
        <v>3</v>
      </c>
      <c r="Z353">
        <f t="shared" si="3010"/>
        <v>2681</v>
      </c>
      <c r="AA353">
        <f t="shared" si="3011"/>
        <v>1586</v>
      </c>
      <c r="AB353">
        <f t="shared" si="3012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8">Z353-AC353-AF353</f>
        <v>122</v>
      </c>
      <c r="AJ353">
        <f t="shared" ref="AJ353" si="3039">AA353-AD353-AG353</f>
        <v>41</v>
      </c>
      <c r="AK353">
        <f t="shared" ref="AK353" si="3040">AB353-AE353-AH353</f>
        <v>424</v>
      </c>
      <c r="AL353">
        <v>7</v>
      </c>
      <c r="AM353">
        <v>7</v>
      </c>
      <c r="AN353">
        <v>23</v>
      </c>
      <c r="AT353">
        <f t="shared" ref="AT353" si="3041">BN353-BN352</f>
        <v>16963</v>
      </c>
      <c r="AU353">
        <f t="shared" ref="AU353" si="3042">BO353-BO352</f>
        <v>603</v>
      </c>
      <c r="AV353">
        <f t="shared" ref="AV353" si="3043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4">AX353/AW353</f>
        <v>2.336448598130841E-2</v>
      </c>
      <c r="BD353">
        <f t="shared" ref="BD353" si="3045">AZ353/AY353</f>
        <v>0.20560747663551401</v>
      </c>
      <c r="BE353">
        <f t="shared" si="1831"/>
        <v>7.3529411764705881E-3</v>
      </c>
      <c r="BF353">
        <f t="shared" ref="BF353" si="3046">SUM(AU347:AU353)/SUM(AT347:AT353)</f>
        <v>4.0276353430129003E-2</v>
      </c>
      <c r="BG353">
        <f t="shared" ref="BG353" si="3047">SUM(AU340:AU353)/SUM(AT340:AT353)</f>
        <v>4.062889002792975E-2</v>
      </c>
      <c r="BH353">
        <f t="shared" ref="BH353" si="3048">SUM(AX347:AX353)/SUM(AW347:AW353)</f>
        <v>3.8399999999999997E-2</v>
      </c>
      <c r="BI353">
        <f t="shared" ref="BI353" si="3049">SUM(AZ347:AZ353)/SUM(AY347:AY353)</f>
        <v>0.1337295690936107</v>
      </c>
      <c r="BJ353">
        <f t="shared" ref="BJ353" si="3050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6"/>
        <v>1568803</v>
      </c>
      <c r="BU353" s="21">
        <f t="shared" si="2767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8"/>
        <v>11545</v>
      </c>
      <c r="CC353" s="21">
        <f t="shared" si="2769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70"/>
        <v>6677</v>
      </c>
      <c r="CK353" s="21">
        <f t="shared" si="2771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2"/>
        <v>66686</v>
      </c>
      <c r="CS353" s="21">
        <f t="shared" si="2773"/>
        <v>14928</v>
      </c>
    </row>
    <row r="354" spans="1:97" x14ac:dyDescent="0.35">
      <c r="A354" s="14">
        <f t="shared" si="2564"/>
        <v>44260</v>
      </c>
      <c r="B354" s="9">
        <f t="shared" si="2742"/>
        <v>1572001</v>
      </c>
      <c r="C354">
        <f t="shared" ref="C354" si="3051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2">-(J354-J353)+L354</f>
        <v>9</v>
      </c>
      <c r="N354" s="7">
        <f t="shared" ref="N354" si="3053">B354-C354</f>
        <v>1233330</v>
      </c>
      <c r="O354" s="4">
        <f t="shared" ref="O354" si="3054">C354/B354</f>
        <v>0.21543943038204175</v>
      </c>
      <c r="R354">
        <f t="shared" ref="R354" si="3055">C354-C353</f>
        <v>510</v>
      </c>
      <c r="S354">
        <f t="shared" ref="S354" si="3056">N354-N353</f>
        <v>2688</v>
      </c>
      <c r="T354" s="8">
        <f t="shared" ref="T354" si="3057">R354/V354</f>
        <v>0.15947467166979362</v>
      </c>
      <c r="U354" s="8">
        <f t="shared" ref="U354" si="3058">SUM(R348:R354)/SUM(V348:V354)</f>
        <v>0.17218298724570466</v>
      </c>
      <c r="V354">
        <f t="shared" ref="V354" si="3059">B354-B353</f>
        <v>3198</v>
      </c>
      <c r="W354">
        <f t="shared" ref="W354" si="3060">C354-D354-E354</f>
        <v>14129</v>
      </c>
      <c r="X354" s="3">
        <f t="shared" ref="X354" si="3061">F354/W354</f>
        <v>1.2456649444405124E-2</v>
      </c>
      <c r="Y354">
        <f t="shared" ref="Y354" si="3062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3">Z354-AC354-AF354</f>
        <v>121</v>
      </c>
      <c r="AJ354">
        <f t="shared" ref="AJ354" si="3064">AA354-AD354-AG354</f>
        <v>40</v>
      </c>
      <c r="AK354">
        <f t="shared" ref="AK354" si="3065">AB354-AE354-AH354</f>
        <v>401</v>
      </c>
      <c r="AL354">
        <v>7</v>
      </c>
      <c r="AM354">
        <v>7</v>
      </c>
      <c r="AN354">
        <v>25</v>
      </c>
      <c r="AT354">
        <f t="shared" ref="AT354" si="3066">BN354-BN353</f>
        <v>16237</v>
      </c>
      <c r="AU354">
        <f t="shared" ref="AU354" si="3067">BO354-BO353</f>
        <v>557</v>
      </c>
      <c r="AV354">
        <f t="shared" ref="AV354" si="3068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9">AX354/AW354</f>
        <v>4.5627376425855515E-2</v>
      </c>
      <c r="BD354">
        <f t="shared" ref="BD354" si="3070">AZ354/AY354</f>
        <v>0.18888888888888888</v>
      </c>
      <c r="BE354">
        <f t="shared" si="1831"/>
        <v>5.9880239520958087E-3</v>
      </c>
      <c r="BF354">
        <f t="shared" ref="BF354" si="3071">SUM(AU348:AU354)/SUM(AT348:AT354)</f>
        <v>3.8478162211224687E-2</v>
      </c>
      <c r="BG354">
        <f t="shared" ref="BG354" si="3072">SUM(AU341:AU354)/SUM(AT341:AT354)</f>
        <v>4.0686401411687632E-2</v>
      </c>
      <c r="BH354">
        <f t="shared" ref="BH354" si="3073">SUM(AX348:AX354)/SUM(AW348:AW354)</f>
        <v>3.8322487346348515E-2</v>
      </c>
      <c r="BI354">
        <f t="shared" ref="BI354" si="3074">SUM(AZ348:AZ354)/SUM(AY348:AY354)</f>
        <v>0.13713405238828968</v>
      </c>
      <c r="BJ354">
        <f t="shared" ref="BJ354" si="3075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6"/>
        <v>1572001</v>
      </c>
      <c r="BU354" s="21">
        <f t="shared" si="2767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8"/>
        <v>11573</v>
      </c>
      <c r="CC354" s="21">
        <f t="shared" si="2769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70"/>
        <v>6694</v>
      </c>
      <c r="CK354" s="21">
        <f t="shared" si="2771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2"/>
        <v>66776</v>
      </c>
      <c r="CS354" s="21">
        <f t="shared" si="2773"/>
        <v>14945</v>
      </c>
    </row>
    <row r="355" spans="1:97" x14ac:dyDescent="0.35">
      <c r="A355" s="14">
        <f t="shared" si="2564"/>
        <v>44261</v>
      </c>
      <c r="B355" s="9">
        <f t="shared" si="2742"/>
        <v>1575066</v>
      </c>
      <c r="C355">
        <f t="shared" ref="C355" si="3076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7">-(J355-J354)+L355</f>
        <v>6</v>
      </c>
      <c r="N355" s="7">
        <f t="shared" ref="N355" si="3078">B355-C355</f>
        <v>1235857</v>
      </c>
      <c r="O355" s="4">
        <f t="shared" ref="O355" si="3079">C355/B355</f>
        <v>0.21536176896714168</v>
      </c>
      <c r="R355">
        <f t="shared" ref="R355" si="3080">C355-C354</f>
        <v>538</v>
      </c>
      <c r="S355">
        <f t="shared" ref="S355" si="3081">N355-N354</f>
        <v>2527</v>
      </c>
      <c r="T355" s="8">
        <f t="shared" ref="T355" si="3082">R355/V355</f>
        <v>0.17553017944535074</v>
      </c>
      <c r="U355" s="8">
        <f t="shared" ref="U355" si="3083">SUM(R349:R355)/SUM(V349:V355)</f>
        <v>0.16852765515450532</v>
      </c>
      <c r="V355">
        <f t="shared" ref="V355" si="3084">B355-B354</f>
        <v>3065</v>
      </c>
      <c r="W355">
        <f t="shared" ref="W355" si="3085">C355-D355-E355</f>
        <v>13878</v>
      </c>
      <c r="X355" s="3">
        <f t="shared" ref="X355" si="3086">F355/W355</f>
        <v>1.2249603689292406E-2</v>
      </c>
      <c r="Y355">
        <f t="shared" ref="Y355" si="3087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8">Z355-AC355-AF355</f>
        <v>121</v>
      </c>
      <c r="AJ355">
        <f t="shared" ref="AJ355" si="3089">AA355-AD355-AG355</f>
        <v>40</v>
      </c>
      <c r="AK355">
        <f t="shared" ref="AK355" si="3090">AB355-AE355-AH355</f>
        <v>393</v>
      </c>
      <c r="AL355">
        <v>7</v>
      </c>
      <c r="AM355">
        <v>7</v>
      </c>
      <c r="AN355">
        <v>27</v>
      </c>
      <c r="AT355">
        <f t="shared" ref="AT355" si="3091">BN355-BN354</f>
        <v>15104</v>
      </c>
      <c r="AU355">
        <f t="shared" ref="AU355" si="3092">BO355-BO354</f>
        <v>578</v>
      </c>
      <c r="AV355">
        <f t="shared" ref="AV355" si="3093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4">AX355/AW355</f>
        <v>4.1916167664670656E-2</v>
      </c>
      <c r="BD355">
        <f t="shared" ref="BD355" si="3095">AZ355/AY355</f>
        <v>0.53125</v>
      </c>
      <c r="BE355">
        <f t="shared" si="1831"/>
        <v>1.8633540372670808E-2</v>
      </c>
      <c r="BF355">
        <f t="shared" ref="BF355" si="3096">SUM(AU349:AU355)/SUM(AT349:AT355)</f>
        <v>3.7934274305481415E-2</v>
      </c>
      <c r="BG355">
        <f t="shared" ref="BG355" si="3097">SUM(AU342:AU355)/SUM(AT342:AT355)</f>
        <v>4.0406537852524814E-2</v>
      </c>
      <c r="BH355">
        <f t="shared" ref="BH355" si="3098">SUM(AX349:AX355)/SUM(AW349:AW355)</f>
        <v>3.9586919104991396E-2</v>
      </c>
      <c r="BI355">
        <f t="shared" ref="BI355" si="3099">SUM(AZ349:AZ355)/SUM(AY349:AY355)</f>
        <v>0.1652754590984975</v>
      </c>
      <c r="BJ355">
        <f t="shared" ref="BJ355" si="3100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6"/>
        <v>1575066</v>
      </c>
      <c r="BU355" s="21">
        <f t="shared" si="2767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8"/>
        <v>11599</v>
      </c>
      <c r="CC355" s="21">
        <f t="shared" si="2769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70"/>
        <v>6709</v>
      </c>
      <c r="CK355" s="21">
        <f t="shared" si="2771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2"/>
        <v>66808</v>
      </c>
      <c r="CS355" s="21">
        <f t="shared" si="2773"/>
        <v>14962</v>
      </c>
    </row>
    <row r="356" spans="1:97" x14ac:dyDescent="0.35">
      <c r="A356" s="14">
        <f t="shared" si="2564"/>
        <v>44262</v>
      </c>
      <c r="B356" s="9">
        <f t="shared" si="2742"/>
        <v>1576999</v>
      </c>
      <c r="C356">
        <f t="shared" ref="C356" si="3101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2">-(J356-J355)+L356</f>
        <v>11</v>
      </c>
      <c r="N356" s="7">
        <f t="shared" ref="N356" si="3103">B356-C356</f>
        <v>1237453</v>
      </c>
      <c r="O356" s="4">
        <f t="shared" ref="O356" si="3104">C356/B356</f>
        <v>0.21531148719815293</v>
      </c>
      <c r="R356">
        <f t="shared" ref="R356" si="3105">C356-C355</f>
        <v>337</v>
      </c>
      <c r="S356">
        <f t="shared" ref="S356" si="3106">N356-N355</f>
        <v>1596</v>
      </c>
      <c r="T356" s="8">
        <f t="shared" ref="T356" si="3107">R356/V356</f>
        <v>0.17434040351784791</v>
      </c>
      <c r="U356" s="8">
        <f t="shared" ref="U356" si="3108">SUM(R350:R356)/SUM(V350:V356)</f>
        <v>0.16944182636925331</v>
      </c>
      <c r="V356">
        <f t="shared" ref="V356" si="3109">B356-B355</f>
        <v>1933</v>
      </c>
      <c r="W356">
        <f t="shared" ref="W356" si="3110">C356-D356-E356</f>
        <v>13939</v>
      </c>
      <c r="X356" s="3">
        <f t="shared" ref="X356" si="3111">F356/W356</f>
        <v>1.1980773369682186E-2</v>
      </c>
      <c r="Y356">
        <f t="shared" ref="Y356" si="3112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3">Z356-AC356-AF356</f>
        <v>118</v>
      </c>
      <c r="AJ356">
        <f t="shared" ref="AJ356" si="3114">AA356-AD356-AG356</f>
        <v>38</v>
      </c>
      <c r="AK356">
        <f t="shared" ref="AK356" si="3115">AB356-AE356-AH356</f>
        <v>378</v>
      </c>
      <c r="AL356">
        <v>7</v>
      </c>
      <c r="AM356">
        <v>7</v>
      </c>
      <c r="AN356">
        <v>27</v>
      </c>
      <c r="AT356">
        <f t="shared" ref="AT356" si="3116">BN356-BN355</f>
        <v>6877</v>
      </c>
      <c r="AU356">
        <f t="shared" ref="AU356" si="3117">BO356-BO355</f>
        <v>418</v>
      </c>
      <c r="AV356">
        <f t="shared" ref="AV356" si="3118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9">AX356/AW356</f>
        <v>9.0909090909090912E-2</v>
      </c>
      <c r="BD356">
        <f t="shared" ref="BD356" si="3120">AZ356/AY356</f>
        <v>7.3770491803278687E-2</v>
      </c>
      <c r="BE356">
        <f t="shared" si="1831"/>
        <v>0</v>
      </c>
      <c r="BF356">
        <f t="shared" ref="BF356" si="3121">SUM(AU350:AU356)/SUM(AT350:AT356)</f>
        <v>3.8132660341394328E-2</v>
      </c>
      <c r="BG356">
        <f t="shared" ref="BG356" si="3122">SUM(AU343:AU356)/SUM(AT343:AT356)</f>
        <v>4.0206207237222402E-2</v>
      </c>
      <c r="BH356">
        <f t="shared" ref="BH356" si="3123">SUM(AX350:AX356)/SUM(AW350:AW356)</f>
        <v>3.6909871244635191E-2</v>
      </c>
      <c r="BI356">
        <f t="shared" ref="BI356" si="3124">SUM(AZ350:AZ356)/SUM(AY350:AY356)</f>
        <v>0.15007656967840735</v>
      </c>
      <c r="BJ356">
        <f t="shared" ref="BJ356" si="3125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6"/>
        <v>1576999</v>
      </c>
      <c r="BU356" s="21">
        <f t="shared" si="2767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8"/>
        <v>11607</v>
      </c>
      <c r="CC356" s="21">
        <f t="shared" si="2769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70"/>
        <v>6710</v>
      </c>
      <c r="CK356" s="21">
        <f t="shared" si="2771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2"/>
        <v>66930</v>
      </c>
      <c r="CS356" s="21">
        <f t="shared" si="2773"/>
        <v>14971</v>
      </c>
    </row>
    <row r="357" spans="1:97" x14ac:dyDescent="0.35">
      <c r="A357" s="14">
        <f t="shared" si="2564"/>
        <v>44263</v>
      </c>
      <c r="B357" s="9">
        <f t="shared" si="2742"/>
        <v>1578111</v>
      </c>
      <c r="C357">
        <f t="shared" ref="C357" si="3126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7">-(J357-J356)+L357</f>
        <v>6</v>
      </c>
      <c r="N357" s="7">
        <f t="shared" ref="N357" si="3128">B357-C357</f>
        <v>1238417</v>
      </c>
      <c r="O357" s="4">
        <f t="shared" ref="O357" si="3129">C357/B357</f>
        <v>0.21525355314043182</v>
      </c>
      <c r="R357">
        <f t="shared" ref="R357" si="3130">C357-C356</f>
        <v>148</v>
      </c>
      <c r="S357">
        <f t="shared" ref="S357" si="3131">N357-N356</f>
        <v>964</v>
      </c>
      <c r="T357" s="8">
        <f t="shared" ref="T357" si="3132">R357/V357</f>
        <v>0.13309352517985612</v>
      </c>
      <c r="U357" s="8">
        <f t="shared" ref="U357" si="3133">SUM(R351:R357)/SUM(V351:V357)</f>
        <v>0.168506682161534</v>
      </c>
      <c r="V357">
        <f t="shared" ref="V357" si="3134">B357-B356</f>
        <v>1112</v>
      </c>
      <c r="W357">
        <f t="shared" ref="W357" si="3135">C357-D357-E357</f>
        <v>13818</v>
      </c>
      <c r="X357" s="3">
        <f t="shared" ref="X357" si="3136">F357/W357</f>
        <v>1.2158054711246201E-2</v>
      </c>
      <c r="Y357">
        <f t="shared" ref="Y357" si="3137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8">Z357-AC357-AF357</f>
        <v>121</v>
      </c>
      <c r="AJ357">
        <f t="shared" ref="AJ357" si="3139">AA357-AD357-AG357</f>
        <v>41</v>
      </c>
      <c r="AK357">
        <f t="shared" ref="AK357" si="3140">AB357-AE357-AH357</f>
        <v>392</v>
      </c>
      <c r="AL357">
        <v>7</v>
      </c>
      <c r="AM357">
        <v>7</v>
      </c>
      <c r="AN357">
        <v>27</v>
      </c>
      <c r="AT357">
        <f t="shared" ref="AT357" si="3141">BN357-BN356</f>
        <v>3809</v>
      </c>
      <c r="AU357">
        <f t="shared" ref="AU357" si="3142">BO357-BO356</f>
        <v>119</v>
      </c>
      <c r="AV357">
        <f t="shared" ref="AV357" si="3143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4">AX357/AW357</f>
        <v>0.1111111111111111</v>
      </c>
      <c r="BD357">
        <f t="shared" ref="BD357" si="3145">AZ357/AY357</f>
        <v>0.04</v>
      </c>
      <c r="BE357">
        <f t="shared" si="1831"/>
        <v>0.17647058823529413</v>
      </c>
      <c r="BF357">
        <f t="shared" ref="BF357" si="3146">SUM(AU351:AU357)/SUM(AT351:AT357)</f>
        <v>3.7608620837993635E-2</v>
      </c>
      <c r="BG357">
        <f t="shared" ref="BG357" si="3147">SUM(AU344:AU357)/SUM(AT344:AT357)</f>
        <v>4.0030293194850158E-2</v>
      </c>
      <c r="BH357">
        <f t="shared" ref="BH357" si="3148">SUM(AX351:AX357)/SUM(AW351:AW357)</f>
        <v>3.9792387543252594E-2</v>
      </c>
      <c r="BI357">
        <f t="shared" ref="BI357" si="3149">SUM(AZ351:AZ357)/SUM(AY351:AY357)</f>
        <v>0.14705882352941177</v>
      </c>
      <c r="BJ357">
        <f t="shared" ref="BJ357" si="3150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6"/>
        <v>1578111</v>
      </c>
      <c r="BU357" s="21">
        <f t="shared" si="2767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8"/>
        <v>11621</v>
      </c>
      <c r="CC357" s="21">
        <f t="shared" si="2769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70"/>
        <v>6714</v>
      </c>
      <c r="CK357" s="21">
        <f t="shared" si="2771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2"/>
        <v>66980</v>
      </c>
      <c r="CS357" s="21">
        <f t="shared" si="2773"/>
        <v>14973</v>
      </c>
    </row>
    <row r="358" spans="1:97" x14ac:dyDescent="0.35">
      <c r="A358" s="14">
        <f t="shared" si="2564"/>
        <v>44264</v>
      </c>
      <c r="B358" s="9">
        <f t="shared" si="2742"/>
        <v>1580961</v>
      </c>
      <c r="C358">
        <f t="shared" ref="C358" si="3151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2">-(J358-J357)+L358</f>
        <v>1</v>
      </c>
      <c r="N358" s="7">
        <f t="shared" ref="N358" si="3153">B358-C358</f>
        <v>1240753</v>
      </c>
      <c r="O358" s="4">
        <f t="shared" ref="O358" si="3154">C358/B358</f>
        <v>0.21519063405106134</v>
      </c>
      <c r="R358">
        <f t="shared" ref="R358" si="3155">C358-C357</f>
        <v>514</v>
      </c>
      <c r="S358">
        <f t="shared" ref="S358" si="3156">N358-N357</f>
        <v>2336</v>
      </c>
      <c r="T358" s="8">
        <f t="shared" ref="T358" si="3157">R358/V358</f>
        <v>0.18035087719298246</v>
      </c>
      <c r="U358" s="8">
        <f t="shared" ref="U358" si="3158">SUM(R352:R358)/SUM(V352:V358)</f>
        <v>0.16972044812061565</v>
      </c>
      <c r="V358">
        <f t="shared" ref="V358" si="3159">B358-B357</f>
        <v>2850</v>
      </c>
      <c r="W358">
        <f t="shared" ref="W358" si="3160">C358-D358-E358</f>
        <v>13118</v>
      </c>
      <c r="X358" s="3">
        <f t="shared" ref="X358" si="3161">F358/W358</f>
        <v>1.3645372770239366E-2</v>
      </c>
      <c r="Y358">
        <f t="shared" ref="Y358" si="316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3">Z358-AC358-AF358</f>
        <v>112</v>
      </c>
      <c r="AJ358">
        <f t="shared" ref="AJ358" si="3164">AA358-AD358-AG358</f>
        <v>39</v>
      </c>
      <c r="AK358">
        <f t="shared" ref="AK358" si="3165">AB358-AE358-AH358</f>
        <v>366</v>
      </c>
      <c r="AL358">
        <v>4</v>
      </c>
      <c r="AM358">
        <v>4</v>
      </c>
      <c r="AN358">
        <v>46</v>
      </c>
      <c r="AT358">
        <f t="shared" ref="AT358" si="3166">BN358-BN357</f>
        <v>19809</v>
      </c>
      <c r="AU358">
        <f t="shared" ref="AU358" si="3167">BO358-BO357</f>
        <v>584</v>
      </c>
      <c r="AV358">
        <f t="shared" ref="AV358" si="3168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9">AX358/AW358</f>
        <v>1.7543859649122806E-2</v>
      </c>
      <c r="BD358">
        <f t="shared" ref="BD358" si="3170">AZ358/AY358</f>
        <v>9.0090090090090086E-2</v>
      </c>
      <c r="BE358">
        <f t="shared" si="1831"/>
        <v>7.7519379844961239E-3</v>
      </c>
      <c r="BF358">
        <f t="shared" ref="BF358" si="3171">SUM(AU352:AU358)/SUM(AT352:AT358)</f>
        <v>3.6245684431363362E-2</v>
      </c>
      <c r="BG358">
        <f t="shared" ref="BG358" si="3172">SUM(AU345:AU358)/SUM(AT345:AT358)</f>
        <v>3.9124064674794623E-2</v>
      </c>
      <c r="BH358">
        <f t="shared" ref="BH358" si="3173">SUM(AX352:AX358)/SUM(AW352:AW358)</f>
        <v>3.5807860262008731E-2</v>
      </c>
      <c r="BI358">
        <f t="shared" ref="BI358" si="3174">SUM(AZ352:AZ358)/SUM(AY352:AY358)</f>
        <v>0.12965964343598055</v>
      </c>
      <c r="BJ358">
        <f t="shared" ref="BJ358" si="3175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6"/>
        <v>1580961</v>
      </c>
      <c r="BU358" s="21">
        <f t="shared" si="2767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8"/>
        <v>11655</v>
      </c>
      <c r="CC358" s="21">
        <f t="shared" si="2769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70"/>
        <v>6725</v>
      </c>
      <c r="CK358" s="21">
        <f t="shared" si="2771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2"/>
        <v>67091</v>
      </c>
      <c r="CS358" s="21">
        <f t="shared" si="2773"/>
        <v>14983</v>
      </c>
    </row>
    <row r="359" spans="1:97" x14ac:dyDescent="0.35">
      <c r="A359" s="14">
        <f t="shared" si="2564"/>
        <v>44265</v>
      </c>
      <c r="B359" s="9">
        <f t="shared" si="2742"/>
        <v>1585012</v>
      </c>
      <c r="C359">
        <f t="shared" ref="C359" si="3176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7">-(J359-J358)+L359</f>
        <v>8</v>
      </c>
      <c r="N359" s="7">
        <f t="shared" ref="N359" si="3178">B359-C359</f>
        <v>1244005</v>
      </c>
      <c r="O359" s="4">
        <f t="shared" ref="O359" si="3179">C359/B359</f>
        <v>0.21514474338364631</v>
      </c>
      <c r="R359">
        <f t="shared" ref="R359" si="3180">C359-C358</f>
        <v>799</v>
      </c>
      <c r="S359">
        <f t="shared" ref="S359" si="3181">N359-N358</f>
        <v>3252</v>
      </c>
      <c r="T359" s="8">
        <f t="shared" ref="T359" si="3182">R359/V359</f>
        <v>0.19723525055541841</v>
      </c>
      <c r="U359" s="8">
        <f t="shared" ref="U359" si="3183">SUM(R353:R359)/SUM(V353:V359)</f>
        <v>0.17415042351260332</v>
      </c>
      <c r="V359">
        <f t="shared" ref="V359" si="3184">B359-B358</f>
        <v>4051</v>
      </c>
      <c r="W359">
        <f t="shared" ref="W359" si="3185">C359-D359-E359</f>
        <v>13157</v>
      </c>
      <c r="X359" s="3">
        <f t="shared" ref="X359" si="3186">F359/W359</f>
        <v>1.3148894124800487E-2</v>
      </c>
      <c r="Y359">
        <f t="shared" ref="Y359" si="3187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8">Z359-AC359-AF359</f>
        <v>119</v>
      </c>
      <c r="AJ359">
        <f t="shared" ref="AJ359" si="3189">AA359-AD359-AG359</f>
        <v>37</v>
      </c>
      <c r="AK359">
        <f t="shared" ref="AK359" si="3190">AB359-AE359-AH359</f>
        <v>346</v>
      </c>
      <c r="AL359">
        <v>4</v>
      </c>
      <c r="AM359">
        <v>4</v>
      </c>
      <c r="AN359">
        <v>45</v>
      </c>
      <c r="AT359">
        <f t="shared" ref="AT359" si="3191">BN359-BN358</f>
        <v>19136</v>
      </c>
      <c r="AU359">
        <f t="shared" ref="AU359" si="3192">BO359-BO358</f>
        <v>884</v>
      </c>
      <c r="AV359">
        <f t="shared" ref="AV359" si="3193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4">AX359/AW359</f>
        <v>2.9702970297029702E-2</v>
      </c>
      <c r="BD359">
        <f t="shared" ref="BD359" si="3195">AZ359/AY359</f>
        <v>0.24806201550387597</v>
      </c>
      <c r="BE359">
        <f t="shared" si="1831"/>
        <v>0</v>
      </c>
      <c r="BF359">
        <f t="shared" ref="BF359" si="3196">SUM(AU353:AU359)/SUM(AT353:AT359)</f>
        <v>3.8219227038341755E-2</v>
      </c>
      <c r="BG359">
        <f t="shared" ref="BG359" si="3197">SUM(AU346:AU359)/SUM(AT346:AT359)</f>
        <v>3.9534433806882055E-2</v>
      </c>
      <c r="BH359">
        <f t="shared" ref="BH359" si="3198">SUM(AX353:AX359)/SUM(AW353:AW359)</f>
        <v>3.5807860262008731E-2</v>
      </c>
      <c r="BI359">
        <f t="shared" ref="BI359" si="3199">SUM(AZ353:AZ359)/SUM(AY353:AY359)</f>
        <v>0.17004680187207488</v>
      </c>
      <c r="BJ359">
        <f t="shared" ref="BJ359" si="3200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6"/>
        <v>1585012</v>
      </c>
      <c r="BU359" s="21">
        <f t="shared" si="2767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8"/>
        <v>11682</v>
      </c>
      <c r="CC359" s="21">
        <f t="shared" si="2769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70"/>
        <v>6737</v>
      </c>
      <c r="CK359" s="21">
        <f t="shared" si="2771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2"/>
        <v>67220</v>
      </c>
      <c r="CS359" s="21">
        <f t="shared" si="2773"/>
        <v>15015</v>
      </c>
    </row>
    <row r="360" spans="1:97" x14ac:dyDescent="0.35">
      <c r="A360" s="14">
        <f t="shared" si="2564"/>
        <v>44266</v>
      </c>
      <c r="B360" s="9">
        <f t="shared" si="2742"/>
        <v>1587918</v>
      </c>
      <c r="C360">
        <f t="shared" ref="C360" si="3201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2">-(J360-J359)+L360</f>
        <v>9</v>
      </c>
      <c r="N360" s="7">
        <f t="shared" ref="N360" si="3203">B360-C360</f>
        <v>1246496</v>
      </c>
      <c r="O360" s="4">
        <f t="shared" ref="O360" si="3204">C360/B360</f>
        <v>0.21501236209930236</v>
      </c>
      <c r="R360">
        <f t="shared" ref="R360" si="3205">C360-C359</f>
        <v>415</v>
      </c>
      <c r="S360">
        <f t="shared" ref="S360" si="3206">N360-N359</f>
        <v>2491</v>
      </c>
      <c r="T360" s="8">
        <f t="shared" ref="T360" si="3207">R360/V360</f>
        <v>0.14280798348245011</v>
      </c>
      <c r="U360" s="8">
        <f t="shared" ref="U360" si="3208">SUM(R354:R360)/SUM(V354:V360)</f>
        <v>0.17059900601621764</v>
      </c>
      <c r="V360">
        <f t="shared" ref="V360" si="3209">B360-B359</f>
        <v>2906</v>
      </c>
      <c r="W360">
        <f t="shared" ref="W360" si="3210">C360-D360-E360</f>
        <v>12825</v>
      </c>
      <c r="X360" s="3">
        <f t="shared" ref="X360" si="3211">F360/W360</f>
        <v>1.2943469785575049E-2</v>
      </c>
      <c r="Y360">
        <f t="shared" ref="Y360" si="3212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3">Z360-AC360-AF360</f>
        <v>114</v>
      </c>
      <c r="AJ360">
        <f t="shared" ref="AJ360" si="3214">AA360-AD360-AG360</f>
        <v>34</v>
      </c>
      <c r="AK360">
        <f t="shared" ref="AK360" si="3215">AB360-AE360-AH360</f>
        <v>356</v>
      </c>
      <c r="AL360">
        <v>5</v>
      </c>
      <c r="AM360">
        <v>5</v>
      </c>
      <c r="AN360">
        <v>45</v>
      </c>
      <c r="AT360">
        <f t="shared" ref="AT360" si="3216">BN360-BN359</f>
        <v>16087</v>
      </c>
      <c r="AU360">
        <f t="shared" ref="AU360" si="3217">BO360-BO359</f>
        <v>447</v>
      </c>
      <c r="AV360">
        <f t="shared" ref="AV360" si="3218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9">AX360/AW360</f>
        <v>2.8846153846153848E-2</v>
      </c>
      <c r="BD360">
        <f t="shared" ref="BD360" si="3220">AZ360/AY360</f>
        <v>0.11023622047244094</v>
      </c>
      <c r="BE360">
        <f t="shared" si="1831"/>
        <v>1.0101010101010102E-2</v>
      </c>
      <c r="BF360">
        <f t="shared" ref="BF360" si="3221">SUM(AU354:AU360)/SUM(AT354:AT360)</f>
        <v>3.6956902502601509E-2</v>
      </c>
      <c r="BG360">
        <f t="shared" ref="BG360" si="3222">SUM(AU347:AU360)/SUM(AT347:AT360)</f>
        <v>3.8577920229422122E-2</v>
      </c>
      <c r="BH360">
        <f t="shared" ref="BH360" si="3223">SUM(AX354:AX360)/SUM(AW354:AW360)</f>
        <v>3.6874451273046532E-2</v>
      </c>
      <c r="BI360">
        <f t="shared" ref="BI360" si="3224">SUM(AZ354:AZ360)/SUM(AY354:AY360)</f>
        <v>0.15279878971255673</v>
      </c>
      <c r="BJ360">
        <f t="shared" ref="BJ360" si="3225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6"/>
        <v>1587918</v>
      </c>
      <c r="BU360" s="21">
        <f t="shared" si="2767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8"/>
        <v>11706</v>
      </c>
      <c r="CC360" s="21">
        <f t="shared" si="2769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70"/>
        <v>6751</v>
      </c>
      <c r="CK360" s="21">
        <f t="shared" si="2771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2"/>
        <v>67347</v>
      </c>
      <c r="CS360" s="21">
        <f t="shared" si="2773"/>
        <v>15029</v>
      </c>
    </row>
    <row r="361" spans="1:97" x14ac:dyDescent="0.35">
      <c r="A361" s="14">
        <f t="shared" si="2564"/>
        <v>44267</v>
      </c>
      <c r="B361" s="9">
        <f t="shared" si="2742"/>
        <v>1591292</v>
      </c>
      <c r="C361">
        <f t="shared" ref="C361" si="3226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7">-(J361-J360)+L361</f>
        <v>3</v>
      </c>
      <c r="N361" s="7">
        <f t="shared" ref="N361" si="3228">B361-C361</f>
        <v>1249382</v>
      </c>
      <c r="O361" s="4">
        <f t="shared" ref="O361" si="3229">C361/B361</f>
        <v>0.21486314265389381</v>
      </c>
      <c r="R361">
        <f t="shared" ref="R361" si="3230">C361-C360</f>
        <v>488</v>
      </c>
      <c r="S361">
        <f t="shared" ref="S361" si="3231">N361-N360</f>
        <v>2886</v>
      </c>
      <c r="T361" s="8">
        <f t="shared" ref="T361" si="3232">R361/V361</f>
        <v>0.14463544754001187</v>
      </c>
      <c r="U361" s="8">
        <f t="shared" ref="U361" si="3233">SUM(R355:R361)/SUM(V355:V361)</f>
        <v>0.16790213052718883</v>
      </c>
      <c r="V361">
        <f t="shared" ref="V361" si="3234">B361-B360</f>
        <v>3374</v>
      </c>
      <c r="W361">
        <f t="shared" ref="W361" si="3235">C361-D361-E361</f>
        <v>12656</v>
      </c>
      <c r="X361" s="3">
        <f t="shared" ref="X361" si="3236">F361/W361</f>
        <v>1.3274336283185841E-2</v>
      </c>
      <c r="Y361">
        <f t="shared" ref="Y361" si="3237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8">Z361-AC361-AF361</f>
        <v>117</v>
      </c>
      <c r="AJ361">
        <f t="shared" ref="AJ361" si="3239">AA361-AD361-AG361</f>
        <v>35</v>
      </c>
      <c r="AK361">
        <f t="shared" ref="AK361" si="3240">AB361-AE361-AH361</f>
        <v>343</v>
      </c>
      <c r="AL361">
        <v>5</v>
      </c>
      <c r="AM361">
        <v>5</v>
      </c>
      <c r="AN361">
        <v>41</v>
      </c>
      <c r="AT361">
        <f t="shared" ref="AT361" si="3241">BN361-BN360</f>
        <v>15933</v>
      </c>
      <c r="AU361">
        <f t="shared" ref="AU361" si="3242">BO361-BO360</f>
        <v>546</v>
      </c>
      <c r="AV361">
        <f t="shared" ref="AV361" si="3243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4">AX361/AW361</f>
        <v>8.8495575221238937E-3</v>
      </c>
      <c r="BD361">
        <f t="shared" ref="BD361" si="3245">AZ361/AY361</f>
        <v>0.12745098039215685</v>
      </c>
      <c r="BE361">
        <f t="shared" si="1831"/>
        <v>1.2903225806451613E-2</v>
      </c>
      <c r="BF361">
        <f t="shared" ref="BF361" si="3246">SUM(AU355:AU361)/SUM(AT355:AT361)</f>
        <v>3.6959330267169653E-2</v>
      </c>
      <c r="BG361">
        <f t="shared" ref="BG361" si="3247">SUM(AU348:AU361)/SUM(AT348:AT361)</f>
        <v>3.7701861057258021E-2</v>
      </c>
      <c r="BH361">
        <f t="shared" ref="BH361" si="3248">SUM(AX355:AX361)/SUM(AW355:AW361)</f>
        <v>2.9038112522686024E-2</v>
      </c>
      <c r="BI361">
        <f t="shared" ref="BI361" si="3249">SUM(AZ355:AZ361)/SUM(AY355:AY361)</f>
        <v>0.14413075780089152</v>
      </c>
      <c r="BJ361">
        <f t="shared" ref="BJ361" si="3250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6"/>
        <v>1591292</v>
      </c>
      <c r="BU361" s="21">
        <f t="shared" si="2767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8"/>
        <v>11734</v>
      </c>
      <c r="CC361" s="21">
        <f t="shared" si="2769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70"/>
        <v>6767</v>
      </c>
      <c r="CK361" s="21">
        <f t="shared" si="2771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2"/>
        <v>67449</v>
      </c>
      <c r="CS361" s="21">
        <f t="shared" si="2773"/>
        <v>15042</v>
      </c>
    </row>
    <row r="362" spans="1:97" x14ac:dyDescent="0.35">
      <c r="A362" s="14">
        <f t="shared" si="2564"/>
        <v>44268</v>
      </c>
      <c r="B362" s="9">
        <f t="shared" si="2742"/>
        <v>1594766</v>
      </c>
      <c r="C362">
        <f t="shared" ref="C362" si="3251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2">-(J362-J361)+L362</f>
        <v>5</v>
      </c>
      <c r="N362" s="7">
        <f t="shared" ref="N362" si="3253">B362-C362</f>
        <v>1252304</v>
      </c>
      <c r="O362" s="4">
        <f t="shared" ref="O362" si="3254">C362/B362</f>
        <v>0.21474122222319764</v>
      </c>
      <c r="R362">
        <f t="shared" ref="R362" si="3255">C362-C361</f>
        <v>552</v>
      </c>
      <c r="S362">
        <f t="shared" ref="S362" si="3256">N362-N361</f>
        <v>2922</v>
      </c>
      <c r="T362" s="8">
        <f t="shared" ref="T362" si="3257">R362/V362</f>
        <v>0.15889464594127806</v>
      </c>
      <c r="U362" s="8">
        <f t="shared" ref="U362" si="3258">SUM(R356:R362)/SUM(V356:V362)</f>
        <v>0.16512690355329948</v>
      </c>
      <c r="V362">
        <f t="shared" ref="V362" si="3259">B362-B361</f>
        <v>3474</v>
      </c>
      <c r="W362">
        <f t="shared" ref="W362" si="3260">C362-D362-E362</f>
        <v>12611</v>
      </c>
      <c r="X362" s="3">
        <f t="shared" ref="X362" si="3261">F362/W362</f>
        <v>1.4431845214495281E-2</v>
      </c>
      <c r="Y362">
        <f t="shared" ref="Y362" si="3262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3">Z362-AC362-AF362</f>
        <v>116</v>
      </c>
      <c r="AJ362">
        <f t="shared" ref="AJ362" si="3264">AA362-AD362-AG362</f>
        <v>35</v>
      </c>
      <c r="AK362">
        <f t="shared" ref="AK362" si="3265">AB362-AE362-AH362</f>
        <v>337</v>
      </c>
      <c r="AL362">
        <v>5</v>
      </c>
      <c r="AM362">
        <v>5</v>
      </c>
      <c r="AN362">
        <v>42</v>
      </c>
      <c r="AT362">
        <f t="shared" ref="AT362" si="3266">BN362-BN361</f>
        <v>16718</v>
      </c>
      <c r="AU362">
        <f t="shared" ref="AU362" si="3267">BO362-BO361</f>
        <v>592</v>
      </c>
      <c r="AV362">
        <f t="shared" ref="AV362" si="3268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9">AX362/AW362</f>
        <v>2.3346303501945526E-2</v>
      </c>
      <c r="BD362">
        <f t="shared" ref="BD362" si="3270">AZ362/AY362</f>
        <v>0.13333333333333333</v>
      </c>
      <c r="BE362">
        <f t="shared" si="1831"/>
        <v>5.681818181818182E-3</v>
      </c>
      <c r="BF362">
        <f t="shared" ref="BF362" si="3271">SUM(AU356:AU362)/SUM(AT356:AT362)</f>
        <v>3.6495237320700626E-2</v>
      </c>
      <c r="BG362">
        <f t="shared" ref="BG362" si="3272">SUM(AU349:AU362)/SUM(AT349:AT362)</f>
        <v>3.7197119215126723E-2</v>
      </c>
      <c r="BH362">
        <f t="shared" ref="BH362" si="3273">SUM(AX356:AX362)/SUM(AW356:AW362)</f>
        <v>2.6006711409395974E-2</v>
      </c>
      <c r="BI362">
        <f t="shared" ref="BI362" si="3274">SUM(AZ356:AZ362)/SUM(AY356:AY362)</f>
        <v>0.12655086848635236</v>
      </c>
      <c r="BJ362">
        <f t="shared" ref="BJ362" si="3275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6"/>
        <v>1594766</v>
      </c>
      <c r="BU362" s="21">
        <f t="shared" si="2767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8"/>
        <v>11770</v>
      </c>
      <c r="CC362" s="21">
        <f t="shared" si="2769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70"/>
        <v>6784</v>
      </c>
      <c r="CK362" s="21">
        <f t="shared" si="2771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2"/>
        <v>67614</v>
      </c>
      <c r="CS362" s="21">
        <f t="shared" si="2773"/>
        <v>15064</v>
      </c>
    </row>
    <row r="363" spans="1:97" x14ac:dyDescent="0.35">
      <c r="A363" s="14">
        <f t="shared" si="2564"/>
        <v>44269</v>
      </c>
      <c r="B363" s="9">
        <f t="shared" si="2742"/>
        <v>1596312</v>
      </c>
      <c r="C363">
        <f t="shared" ref="C363" si="3276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7">-(J363-J362)+L363</f>
        <v>8</v>
      </c>
      <c r="N363" s="7">
        <f t="shared" ref="N363" si="3278">B363-C363</f>
        <v>1253569</v>
      </c>
      <c r="O363" s="4">
        <f t="shared" ref="O363" si="3279">C363/B363</f>
        <v>0.21470927989014679</v>
      </c>
      <c r="R363">
        <f t="shared" ref="R363" si="3280">C363-C362</f>
        <v>281</v>
      </c>
      <c r="S363">
        <f t="shared" ref="S363" si="3281">N363-N362</f>
        <v>1265</v>
      </c>
      <c r="T363" s="8">
        <f t="shared" ref="T363" si="3282">R363/V363</f>
        <v>0.18175937904269082</v>
      </c>
      <c r="U363" s="8">
        <f t="shared" ref="U363" si="3283">SUM(R357:R363)/SUM(V357:V363)</f>
        <v>0.16553616734841817</v>
      </c>
      <c r="V363">
        <f t="shared" ref="V363" si="3284">B363-B362</f>
        <v>1546</v>
      </c>
      <c r="W363">
        <f t="shared" ref="W363" si="3285">C363-D363-E363</f>
        <v>12681</v>
      </c>
      <c r="X363" s="3">
        <f t="shared" ref="X363" si="3286">F363/W363</f>
        <v>1.2617301474647111E-2</v>
      </c>
      <c r="Y363">
        <f t="shared" ref="Y363" si="328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8">Z363-AC363-AF363</f>
        <v>122</v>
      </c>
      <c r="AJ363">
        <f t="shared" ref="AJ363" si="3289">AA363-AD363-AG363</f>
        <v>37</v>
      </c>
      <c r="AK363">
        <f t="shared" ref="AK363" si="3290">AB363-AE363-AH363</f>
        <v>358</v>
      </c>
      <c r="AL363">
        <v>5</v>
      </c>
      <c r="AM363">
        <v>5</v>
      </c>
      <c r="AN363">
        <v>42</v>
      </c>
      <c r="AT363">
        <f t="shared" ref="AT363" si="3291">BN363-BN362</f>
        <v>5150</v>
      </c>
      <c r="AU363">
        <f t="shared" ref="AU363" si="3292">BO363-BO362</f>
        <v>309</v>
      </c>
      <c r="AV363">
        <f t="shared" ref="AV363" si="3293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4">AX363/AW363</f>
        <v>3.7037037037037035E-2</v>
      </c>
      <c r="BD363">
        <f t="shared" ref="BD363" si="3295">AZ363/AY363</f>
        <v>0.3611111111111111</v>
      </c>
      <c r="BE363">
        <f t="shared" si="1831"/>
        <v>0</v>
      </c>
      <c r="BF363">
        <f t="shared" ref="BF363" si="3296">SUM(AU357:AU363)/SUM(AT357:AT363)</f>
        <v>3.6019536019536016E-2</v>
      </c>
      <c r="BG363">
        <f t="shared" ref="BG363" si="3297">SUM(AU350:AU363)/SUM(AT350:AT363)</f>
        <v>3.7060944314120631E-2</v>
      </c>
      <c r="BH363">
        <f t="shared" ref="BH363" si="3298">SUM(AX357:AX363)/SUM(AW357:AW363)</f>
        <v>2.3829787234042554E-2</v>
      </c>
      <c r="BI363">
        <f t="shared" ref="BI363" si="3299">SUM(AZ357:AZ363)/SUM(AY357:AY363)</f>
        <v>0.14722222222222223</v>
      </c>
      <c r="BJ363">
        <f t="shared" ref="BJ363" si="3300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6"/>
        <v>1596312</v>
      </c>
      <c r="BU363" s="21">
        <f t="shared" si="2767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8"/>
        <v>11774</v>
      </c>
      <c r="CC363" s="21">
        <f t="shared" si="2769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70"/>
        <v>6789</v>
      </c>
      <c r="CK363" s="21">
        <f t="shared" si="2771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2"/>
        <v>67650</v>
      </c>
      <c r="CS363" s="21">
        <f t="shared" si="2773"/>
        <v>15077</v>
      </c>
    </row>
    <row r="364" spans="1:97" x14ac:dyDescent="0.35">
      <c r="A364" s="14">
        <f t="shared" si="2564"/>
        <v>44270</v>
      </c>
      <c r="B364" s="9">
        <f t="shared" si="2742"/>
        <v>1596500</v>
      </c>
      <c r="C364">
        <f t="shared" ref="C364" si="3301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2">-(J364-J363)+L364</f>
        <v>5</v>
      </c>
      <c r="N364" s="7">
        <f t="shared" ref="N364" si="3303">B364-C364</f>
        <v>1253723</v>
      </c>
      <c r="O364" s="4">
        <f t="shared" ref="O364" si="3304">C364/B364</f>
        <v>0.21470529282806139</v>
      </c>
      <c r="R364">
        <f t="shared" ref="R364" si="3305">C364-C363</f>
        <v>34</v>
      </c>
      <c r="S364">
        <f t="shared" ref="S364" si="3306">N364-N363</f>
        <v>154</v>
      </c>
      <c r="T364" s="8">
        <f t="shared" ref="T364" si="3307">R364/V364</f>
        <v>0.18085106382978725</v>
      </c>
      <c r="U364" s="8">
        <f t="shared" ref="U364" si="3308">SUM(R358:R364)/SUM(V358:V364)</f>
        <v>0.16765457610528034</v>
      </c>
      <c r="V364">
        <f t="shared" ref="V364" si="3309">B364-B363</f>
        <v>188</v>
      </c>
      <c r="W364">
        <f t="shared" ref="W364" si="3310">C364-D364-E364</f>
        <v>12520</v>
      </c>
      <c r="X364" s="3">
        <f t="shared" ref="X364" si="3311">F364/W364</f>
        <v>1.2859424920127796E-2</v>
      </c>
      <c r="Y364">
        <f t="shared" ref="Y364" si="3312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3">Z364-AC364-AF364</f>
        <v>116</v>
      </c>
      <c r="AJ364">
        <f t="shared" ref="AJ364" si="3314">AA364-AD364-AG364</f>
        <v>37</v>
      </c>
      <c r="AK364">
        <f t="shared" ref="AK364" si="3315">AB364-AE364-AH364</f>
        <v>364</v>
      </c>
      <c r="AL364">
        <v>5</v>
      </c>
      <c r="AM364">
        <v>5</v>
      </c>
      <c r="AN364">
        <v>42</v>
      </c>
      <c r="AT364">
        <f t="shared" ref="AT364" si="3316">BN364-BN363</f>
        <v>547</v>
      </c>
      <c r="AU364">
        <f t="shared" ref="AU364" si="3317">BO364-BO363</f>
        <v>47</v>
      </c>
      <c r="AV364">
        <f t="shared" ref="AV364" si="3318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9">AX364/AW364</f>
        <v>0.125</v>
      </c>
      <c r="BD364">
        <f t="shared" ref="BD364" si="3320">AZ364/AY364</f>
        <v>0.13793103448275862</v>
      </c>
      <c r="BE364">
        <f t="shared" ref="BE364:BE427" si="3321">BB364/BA364</f>
        <v>0</v>
      </c>
      <c r="BF364">
        <f t="shared" ref="BF364" si="3322">SUM(AU358:AU364)/SUM(AT358:AT364)</f>
        <v>3.6506746626686654E-2</v>
      </c>
      <c r="BG364">
        <f t="shared" ref="BG364" si="3323">SUM(AU351:AU364)/SUM(AT351:AT364)</f>
        <v>3.7056513060462322E-2</v>
      </c>
      <c r="BH364">
        <f t="shared" ref="BH364" si="3324">SUM(AX358:AX364)/SUM(AW358:AW364)</f>
        <v>2.3890784982935155E-2</v>
      </c>
      <c r="BI364">
        <f t="shared" ref="BI364" si="3325">SUM(AZ358:AZ364)/SUM(AY358:AY364)</f>
        <v>0.15450643776824036</v>
      </c>
      <c r="BJ364">
        <f t="shared" ref="BJ364" si="3326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6"/>
        <v>1596500</v>
      </c>
      <c r="BU364" s="21">
        <f t="shared" si="2767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8"/>
        <v>11781</v>
      </c>
      <c r="CC364" s="21">
        <f t="shared" si="2769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70"/>
        <v>6792</v>
      </c>
      <c r="CK364" s="21">
        <f t="shared" si="2771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2"/>
        <v>67679</v>
      </c>
      <c r="CS364" s="21">
        <f t="shared" si="2773"/>
        <v>15081</v>
      </c>
    </row>
    <row r="365" spans="1:97" x14ac:dyDescent="0.35">
      <c r="A365" s="14">
        <f t="shared" si="2564"/>
        <v>44271</v>
      </c>
      <c r="B365" s="9">
        <f t="shared" si="2742"/>
        <v>1600033</v>
      </c>
      <c r="C365">
        <f t="shared" ref="C365" si="3327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8">-(J365-J364)+L365</f>
        <v>6</v>
      </c>
      <c r="N365" s="7">
        <f t="shared" ref="N365" si="3329">B365-C365</f>
        <v>1256686</v>
      </c>
      <c r="O365" s="4">
        <f t="shared" ref="O365" si="3330">C365/B365</f>
        <v>0.2145874491338616</v>
      </c>
      <c r="R365">
        <f t="shared" ref="R365" si="3331">C365-C364</f>
        <v>570</v>
      </c>
      <c r="S365">
        <f t="shared" ref="S365" si="3332">N365-N364</f>
        <v>2963</v>
      </c>
      <c r="T365" s="8">
        <f t="shared" ref="T365" si="3333">R365/V365</f>
        <v>0.1613359750919898</v>
      </c>
      <c r="U365" s="8">
        <f t="shared" ref="U365" si="3334">SUM(R359:R365)/SUM(V359:V365)</f>
        <v>0.1645868288590604</v>
      </c>
      <c r="V365">
        <f t="shared" ref="V365" si="3335">B365-B364</f>
        <v>3533</v>
      </c>
      <c r="W365">
        <f t="shared" ref="W365" si="3336">C365-D365-E365</f>
        <v>12336</v>
      </c>
      <c r="X365" s="3">
        <f t="shared" ref="X365" si="3337">F365/W365</f>
        <v>1.3132295719844358E-2</v>
      </c>
      <c r="Y365">
        <f t="shared" ref="Y365" si="3338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9">Z365-AC365-AF365</f>
        <v>110</v>
      </c>
      <c r="AJ365">
        <f t="shared" ref="AJ365" si="3340">AA365-AD365-AG365</f>
        <v>34</v>
      </c>
      <c r="AK365">
        <f t="shared" ref="AK365" si="3341">AB365-AE365-AH365</f>
        <v>353</v>
      </c>
      <c r="AL365">
        <v>4</v>
      </c>
      <c r="AM365">
        <v>4</v>
      </c>
      <c r="AN365">
        <v>36</v>
      </c>
      <c r="AT365">
        <f t="shared" ref="AT365" si="3342">BN365-BN364</f>
        <v>18632</v>
      </c>
      <c r="AU365">
        <f t="shared" ref="AU365" si="3343">BO365-BO364</f>
        <v>606</v>
      </c>
      <c r="AV365">
        <f t="shared" ref="AV365" si="3344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5">AX365/AW365</f>
        <v>4.3478260869565216E-2</v>
      </c>
      <c r="BD365">
        <f t="shared" ref="BD365" si="3346">AZ365/AY365</f>
        <v>7.2916666666666671E-2</v>
      </c>
      <c r="BE365">
        <f t="shared" si="3321"/>
        <v>0</v>
      </c>
      <c r="BF365">
        <f t="shared" ref="BF365" si="3347">SUM(AU359:AU365)/SUM(AT359:AT365)</f>
        <v>3.7211370562779955E-2</v>
      </c>
      <c r="BG365">
        <f t="shared" ref="BG365" si="3348">SUM(AU352:AU365)/SUM(AT352:AT365)</f>
        <v>3.6713341806989715E-2</v>
      </c>
      <c r="BH365">
        <f t="shared" ref="BH365" si="3349">SUM(AX359:AX365)/SUM(AW359:AW365)</f>
        <v>2.7027027027027029E-2</v>
      </c>
      <c r="BI365">
        <f t="shared" ref="BI365" si="3350">SUM(AZ359:AZ365)/SUM(AY359:AY365)</f>
        <v>0.15350877192982457</v>
      </c>
      <c r="BJ365">
        <f t="shared" ref="BJ365" si="3351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6"/>
        <v>1600033</v>
      </c>
      <c r="BU365" s="21">
        <f t="shared" si="2767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8"/>
        <v>11834</v>
      </c>
      <c r="CC365" s="21">
        <f t="shared" si="2769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70"/>
        <v>6804</v>
      </c>
      <c r="CK365" s="21">
        <f t="shared" si="2771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2"/>
        <v>67775</v>
      </c>
      <c r="CS365" s="21">
        <f t="shared" si="2773"/>
        <v>15088</v>
      </c>
    </row>
    <row r="366" spans="1:97" x14ac:dyDescent="0.35">
      <c r="A366" s="14">
        <f t="shared" si="2564"/>
        <v>44272</v>
      </c>
      <c r="B366" s="9">
        <f t="shared" si="2742"/>
        <v>1602903</v>
      </c>
      <c r="C366">
        <f t="shared" ref="C366" si="3352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3">-(J366-J365)+L366</f>
        <v>6</v>
      </c>
      <c r="N366" s="7">
        <f t="shared" ref="N366" si="3354">B366-C366</f>
        <v>1258994</v>
      </c>
      <c r="O366" s="4">
        <f t="shared" ref="O366" si="3355">C366/B366</f>
        <v>0.21455384386952922</v>
      </c>
      <c r="R366">
        <f t="shared" ref="R366" si="3356">C366-C365</f>
        <v>562</v>
      </c>
      <c r="S366">
        <f t="shared" ref="S366" si="3357">N366-N365</f>
        <v>2308</v>
      </c>
      <c r="T366" s="8">
        <f t="shared" ref="T366" si="3358">R366/V366</f>
        <v>0.19581881533101045</v>
      </c>
      <c r="U366" s="8">
        <f t="shared" ref="U366" si="3359">SUM(R360:R366)/SUM(V360:V366)</f>
        <v>0.16220446034318931</v>
      </c>
      <c r="V366">
        <f t="shared" ref="V366" si="3360">B366-B365</f>
        <v>2870</v>
      </c>
      <c r="W366">
        <f t="shared" ref="W366" si="3361">C366-D366-E366</f>
        <v>12316</v>
      </c>
      <c r="X366" s="3">
        <f t="shared" ref="X366" si="3362">F366/W366</f>
        <v>1.3072426112374148E-2</v>
      </c>
      <c r="Y366">
        <f t="shared" ref="Y366" si="3363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4">Z366-AC366-AF366</f>
        <v>110</v>
      </c>
      <c r="AJ366">
        <f t="shared" ref="AJ366" si="3365">AA366-AD366-AG366</f>
        <v>30</v>
      </c>
      <c r="AK366">
        <f t="shared" ref="AK366" si="3366">AB366-AE366-AH366</f>
        <v>347</v>
      </c>
      <c r="AL366">
        <v>7</v>
      </c>
      <c r="AM366">
        <v>7</v>
      </c>
      <c r="AN366">
        <v>40</v>
      </c>
      <c r="AT366">
        <f t="shared" ref="AT366" si="3367">BN366-BN365</f>
        <v>15622</v>
      </c>
      <c r="AU366">
        <f t="shared" ref="AU366" si="3368">BO366-BO365</f>
        <v>588</v>
      </c>
      <c r="AV366">
        <f t="shared" ref="AV366" si="3369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70">AX366/AW366</f>
        <v>2.1052631578947368E-2</v>
      </c>
      <c r="BD366">
        <f t="shared" ref="BD366" si="3371">AZ366/AY366</f>
        <v>7.3170731707317069E-2</v>
      </c>
      <c r="BE366">
        <f t="shared" si="3321"/>
        <v>0</v>
      </c>
      <c r="BF366">
        <f t="shared" ref="BF366" si="3372">SUM(AU360:AU366)/SUM(AT360:AT366)</f>
        <v>3.534823935324561E-2</v>
      </c>
      <c r="BG366">
        <f t="shared" ref="BG366" si="3373">SUM(AU353:AU366)/SUM(AT353:AT366)</f>
        <v>3.6854852537722908E-2</v>
      </c>
      <c r="BH366">
        <f t="shared" ref="BH366" si="3374">SUM(AX360:AX366)/SUM(AW360:AW366)</f>
        <v>2.5834230355220669E-2</v>
      </c>
      <c r="BI366">
        <f t="shared" ref="BI366" si="3375">SUM(AZ360:AZ366)/SUM(AY360:AY366)</f>
        <v>0.12401883830455258</v>
      </c>
      <c r="BJ366">
        <f t="shared" ref="BJ366" si="3376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6"/>
        <v>1602903</v>
      </c>
      <c r="BU366" s="21">
        <f t="shared" si="2767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8"/>
        <v>11810</v>
      </c>
      <c r="CC366" s="21">
        <f t="shared" si="2769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70"/>
        <v>6810</v>
      </c>
      <c r="CK366" s="21">
        <f t="shared" si="2771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2"/>
        <v>67857</v>
      </c>
      <c r="CS366" s="21">
        <f t="shared" si="2773"/>
        <v>15094</v>
      </c>
    </row>
    <row r="367" spans="1:97" x14ac:dyDescent="0.35">
      <c r="A367" s="14">
        <f t="shared" si="2564"/>
        <v>44273</v>
      </c>
      <c r="B367" s="9">
        <f t="shared" si="2742"/>
        <v>1603434</v>
      </c>
      <c r="C367">
        <f t="shared" ref="C367" si="3377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8">-(J367-J366)+L367</f>
        <v>2</v>
      </c>
      <c r="N367" s="7">
        <f t="shared" ref="N367" si="3379">B367-C367</f>
        <v>1259430</v>
      </c>
      <c r="O367" s="4">
        <f t="shared" ref="O367" si="3380">C367/B367</f>
        <v>0.21454203914847758</v>
      </c>
      <c r="R367">
        <f t="shared" ref="R367" si="3381">C367-C366</f>
        <v>95</v>
      </c>
      <c r="S367">
        <f t="shared" ref="S367" si="3382">N367-N366</f>
        <v>436</v>
      </c>
      <c r="T367" s="8">
        <f t="shared" ref="T367" si="3383">R367/V367</f>
        <v>0.17890772128060264</v>
      </c>
      <c r="U367" s="8">
        <f t="shared" ref="U367" si="3384">SUM(R361:R367)/SUM(V361:V367)</f>
        <v>0.16640886826501675</v>
      </c>
      <c r="V367">
        <f t="shared" ref="V367" si="3385">B367-B366</f>
        <v>531</v>
      </c>
      <c r="W367">
        <f t="shared" ref="W367" si="3386">C367-D367-E367</f>
        <v>11818</v>
      </c>
      <c r="X367" s="3">
        <f t="shared" ref="X367" si="3387">F367/W367</f>
        <v>1.4469453376205787E-2</v>
      </c>
      <c r="Y367">
        <f t="shared" ref="Y367" si="3388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9">Z367-AC367-AF367</f>
        <v>108</v>
      </c>
      <c r="AJ367">
        <f t="shared" ref="AJ367" si="3390">AA367-AD367-AG367</f>
        <v>30</v>
      </c>
      <c r="AK367">
        <f t="shared" ref="AK367" si="3391">AB367-AE367-AH367</f>
        <v>325</v>
      </c>
      <c r="AL367">
        <v>5</v>
      </c>
      <c r="AM367">
        <v>5</v>
      </c>
      <c r="AN367">
        <v>42</v>
      </c>
      <c r="AT367">
        <f t="shared" ref="AT367" si="3392">BN367-BN366</f>
        <v>2406</v>
      </c>
      <c r="AU367">
        <f t="shared" ref="AU367" si="3393">BO367-BO366</f>
        <v>106</v>
      </c>
      <c r="AV367">
        <f t="shared" ref="AV367" si="3394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5">AX367/AW367</f>
        <v>5.2631578947368418E-2</v>
      </c>
      <c r="BD367">
        <f t="shared" ref="BD367" si="3396">AZ367/AY367</f>
        <v>0.14634146341463414</v>
      </c>
      <c r="BE367">
        <f t="shared" si="3321"/>
        <v>3.3898305084745763E-2</v>
      </c>
      <c r="BF367">
        <f t="shared" ref="BF367" si="3397">SUM(AU361:AU367)/SUM(AT361:AT367)</f>
        <v>3.7249360068259386E-2</v>
      </c>
      <c r="BG367">
        <f t="shared" ref="BG367" si="3398">SUM(AU354:AU367)/SUM(AT354:AT367)</f>
        <v>3.7084391545153923E-2</v>
      </c>
      <c r="BH367">
        <f t="shared" ref="BH367" si="3399">SUM(AX361:AX367)/SUM(AW361:AW367)</f>
        <v>2.6350461133069828E-2</v>
      </c>
      <c r="BI367">
        <f t="shared" ref="BI367" si="3400">SUM(AZ361:AZ367)/SUM(AY361:AY367)</f>
        <v>0.13006756756756757</v>
      </c>
      <c r="BJ367">
        <f t="shared" ref="BJ367" si="3401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6"/>
        <v>1603434</v>
      </c>
      <c r="BU367" s="21">
        <f t="shared" si="2767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8"/>
        <v>11820</v>
      </c>
      <c r="CC367" s="21">
        <f t="shared" si="2769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70"/>
        <v>6814</v>
      </c>
      <c r="CK367" s="21">
        <f t="shared" si="2771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2"/>
        <v>66913</v>
      </c>
      <c r="CS367" s="21">
        <f t="shared" si="2773"/>
        <v>15106</v>
      </c>
    </row>
    <row r="368" spans="1:97" x14ac:dyDescent="0.35">
      <c r="A368" s="14">
        <f t="shared" si="2564"/>
        <v>44274</v>
      </c>
      <c r="B368" s="9">
        <f t="shared" si="2742"/>
        <v>1608290</v>
      </c>
      <c r="C368">
        <f t="shared" ref="C368" si="3402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3">-(J368-J367)+L368</f>
        <v>3</v>
      </c>
      <c r="N368" s="7">
        <f t="shared" ref="N368" si="3404">B368-C368</f>
        <v>1263380</v>
      </c>
      <c r="O368" s="4">
        <f t="shared" ref="O368" si="3405">C368/B368</f>
        <v>0.21445759160350433</v>
      </c>
      <c r="R368">
        <f t="shared" ref="R368" si="3406">C368-C367</f>
        <v>906</v>
      </c>
      <c r="S368">
        <f t="shared" ref="S368" si="3407">N368-N367</f>
        <v>3950</v>
      </c>
      <c r="T368" s="8">
        <f t="shared" ref="T368" si="3408">R368/V368</f>
        <v>0.18657331136738056</v>
      </c>
      <c r="U368" s="8">
        <f t="shared" ref="U368" si="3409">SUM(R362:R368)/SUM(V362:V368)</f>
        <v>0.17649135192375573</v>
      </c>
      <c r="V368">
        <f t="shared" ref="V368" si="3410">B368-B367</f>
        <v>4856</v>
      </c>
      <c r="W368">
        <f t="shared" ref="W368" si="3411">C368-D368-E368</f>
        <v>12108</v>
      </c>
      <c r="X368" s="3">
        <f t="shared" ref="X368" si="3412">F368/W368</f>
        <v>1.5609514370664023E-2</v>
      </c>
      <c r="Y368">
        <f t="shared" ref="Y368" si="3413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4">Z368-AC368-AF368</f>
        <v>110</v>
      </c>
      <c r="AJ368">
        <f t="shared" ref="AJ368" si="3415">AA368-AD368-AG368</f>
        <v>32</v>
      </c>
      <c r="AK368">
        <f t="shared" ref="AK368" si="3416">AB368-AE368-AH368</f>
        <v>325</v>
      </c>
      <c r="AL368">
        <v>5</v>
      </c>
      <c r="AM368">
        <v>5</v>
      </c>
      <c r="AN368">
        <v>42</v>
      </c>
      <c r="AT368">
        <f t="shared" ref="AT368" si="3417">BN368-BN367</f>
        <v>26715</v>
      </c>
      <c r="AU368">
        <f t="shared" ref="AU368" si="3418">BO368-BO367</f>
        <v>992</v>
      </c>
      <c r="AV368">
        <f t="shared" ref="AV368" si="3419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20">AX368/AW368</f>
        <v>9.4637223974763408E-3</v>
      </c>
      <c r="BD368">
        <f t="shared" ref="BD368" si="3421">AZ368/AY368</f>
        <v>0.1</v>
      </c>
      <c r="BE368">
        <f t="shared" si="3321"/>
        <v>3.6764705882352941E-3</v>
      </c>
      <c r="BF368">
        <f t="shared" ref="BF368" si="3422">SUM(AU362:AU368)/SUM(AT362:AT368)</f>
        <v>3.7766639468469518E-2</v>
      </c>
      <c r="BG368">
        <f t="shared" ref="BG368" si="3423">SUM(AU355:AU368)/SUM(AT355:AT368)</f>
        <v>3.733873839327289E-2</v>
      </c>
      <c r="BH368">
        <f t="shared" ref="BH368" si="3424">SUM(AX362:AX368)/SUM(AW362:AW368)</f>
        <v>2.4705882352941175E-2</v>
      </c>
      <c r="BI368">
        <f t="shared" ref="BI368" si="3425">SUM(AZ362:AZ368)/SUM(AY362:AY368)</f>
        <v>0.12142857142857143</v>
      </c>
      <c r="BJ368">
        <f t="shared" ref="BJ368" si="3426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6"/>
        <v>1608290</v>
      </c>
      <c r="BU368" s="21">
        <f t="shared" si="2767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8"/>
        <v>11856</v>
      </c>
      <c r="CC368" s="21">
        <f t="shared" si="2769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70"/>
        <v>6836</v>
      </c>
      <c r="CK368" s="21">
        <f t="shared" si="2771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2"/>
        <v>68067</v>
      </c>
      <c r="CS368" s="21">
        <f t="shared" si="2773"/>
        <v>15127</v>
      </c>
    </row>
    <row r="369" spans="1:97" x14ac:dyDescent="0.35">
      <c r="A369" s="14">
        <f t="shared" si="2564"/>
        <v>44275</v>
      </c>
      <c r="B369" s="9">
        <f t="shared" si="2742"/>
        <v>1610928</v>
      </c>
      <c r="C369">
        <f t="shared" ref="C369" si="3427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8">-(J369-J368)+L369</f>
        <v>10</v>
      </c>
      <c r="N369" s="7">
        <f t="shared" ref="N369" si="3429">B369-C369</f>
        <v>1265571</v>
      </c>
      <c r="O369" s="4">
        <f t="shared" ref="O369" si="3430">C369/B369</f>
        <v>0.21438388307857334</v>
      </c>
      <c r="R369">
        <f t="shared" ref="R369" si="3431">C369-C368</f>
        <v>447</v>
      </c>
      <c r="S369">
        <f t="shared" ref="S369" si="3432">N369-N368</f>
        <v>2191</v>
      </c>
      <c r="T369" s="8">
        <f t="shared" ref="T369" si="3433">R369/V369</f>
        <v>0.16944655041698256</v>
      </c>
      <c r="U369" s="8">
        <f t="shared" ref="U369" si="3434">SUM(R363:R369)/SUM(V363:V369)</f>
        <v>0.1791238708080683</v>
      </c>
      <c r="V369">
        <f t="shared" ref="V369" si="3435">B369-B368</f>
        <v>2638</v>
      </c>
      <c r="W369">
        <f t="shared" ref="W369" si="3436">C369-D369-E369</f>
        <v>12042</v>
      </c>
      <c r="X369" s="3">
        <f t="shared" ref="X369" si="3437">F369/W369</f>
        <v>1.4283341637601728E-2</v>
      </c>
      <c r="Y369">
        <f t="shared" ref="Y369" si="3438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9">Z369-AC369-AF369</f>
        <v>109</v>
      </c>
      <c r="AJ369">
        <f t="shared" ref="AJ369" si="3440">AA369-AD369-AG369</f>
        <v>36</v>
      </c>
      <c r="AK369">
        <f t="shared" ref="AK369" si="3441">AB369-AE369-AH369</f>
        <v>326</v>
      </c>
      <c r="AL369">
        <v>6</v>
      </c>
      <c r="AM369">
        <v>6</v>
      </c>
      <c r="AN369">
        <v>44</v>
      </c>
      <c r="AT369">
        <f t="shared" ref="AT369" si="3442">BN369-BN368</f>
        <v>12165</v>
      </c>
      <c r="AU369">
        <f t="shared" ref="AU369" si="3443">BO369-BO368</f>
        <v>491</v>
      </c>
      <c r="AV369">
        <f t="shared" ref="AV369" si="3444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5">AX369/AW369</f>
        <v>1.1363636363636364E-2</v>
      </c>
      <c r="BD369">
        <f t="shared" ref="BD369" si="3446">AZ369/AY369</f>
        <v>0.12658227848101267</v>
      </c>
      <c r="BE369">
        <f t="shared" si="3321"/>
        <v>7.1428571428571425E-2</v>
      </c>
      <c r="BF369">
        <f t="shared" ref="BF369" si="3447">SUM(AU363:AU369)/SUM(AT363:AT369)</f>
        <v>3.8640028558415501E-2</v>
      </c>
      <c r="BG369">
        <f t="shared" ref="BG369" si="3448">SUM(AU356:AU369)/SUM(AT356:AT369)</f>
        <v>3.7465340801532243E-2</v>
      </c>
      <c r="BH369">
        <f t="shared" ref="BH369" si="3449">SUM(AX363:AX369)/SUM(AW363:AW369)</f>
        <v>2.2106631989596878E-2</v>
      </c>
      <c r="BI369">
        <f t="shared" ref="BI369" si="3450">SUM(AZ363:AZ369)/SUM(AY363:AY369)</f>
        <v>0.11889250814332247</v>
      </c>
      <c r="BJ369">
        <f t="shared" ref="BJ369" si="3451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6"/>
        <v>1610928</v>
      </c>
      <c r="BU369" s="21">
        <f t="shared" si="2767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8"/>
        <v>11898</v>
      </c>
      <c r="CC369" s="21">
        <f t="shared" si="2769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70"/>
        <v>6844</v>
      </c>
      <c r="CK369" s="21">
        <f t="shared" si="2771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2"/>
        <v>68146</v>
      </c>
      <c r="CS369" s="21">
        <f t="shared" si="2773"/>
        <v>15137</v>
      </c>
    </row>
    <row r="370" spans="1:97" x14ac:dyDescent="0.35">
      <c r="A370" s="14">
        <f t="shared" si="2564"/>
        <v>44276</v>
      </c>
      <c r="B370" s="9">
        <f t="shared" si="2742"/>
        <v>1612715</v>
      </c>
      <c r="C370">
        <f t="shared" ref="C370" si="3452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3">-(J370-J369)+L370</f>
        <v>7</v>
      </c>
      <c r="N370" s="7">
        <f t="shared" ref="N370" si="3454">B370-C370</f>
        <v>1267041</v>
      </c>
      <c r="O370" s="4">
        <f t="shared" ref="O370" si="3455">C370/B370</f>
        <v>0.21434289381570829</v>
      </c>
      <c r="R370">
        <f t="shared" ref="R370" si="3456">C370-C369</f>
        <v>317</v>
      </c>
      <c r="S370">
        <f t="shared" ref="S370" si="3457">N370-N369</f>
        <v>1470</v>
      </c>
      <c r="T370" s="8">
        <f t="shared" ref="T370" si="3458">R370/V370</f>
        <v>0.17739227756015669</v>
      </c>
      <c r="U370" s="8">
        <f t="shared" ref="U370" si="3459">SUM(R364:R370)/SUM(V364:V370)</f>
        <v>0.17868682558068646</v>
      </c>
      <c r="V370">
        <f t="shared" ref="V370" si="3460">B370-B369</f>
        <v>1787</v>
      </c>
      <c r="W370">
        <f t="shared" ref="W370" si="3461">C370-D370-E370</f>
        <v>12142</v>
      </c>
      <c r="X370" s="3">
        <f t="shared" ref="X370" si="3462">F370/W370</f>
        <v>1.4330423323999341E-2</v>
      </c>
      <c r="Y370">
        <f t="shared" ref="Y370" si="3463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4">Z370-AC370-AF370</f>
        <v>108</v>
      </c>
      <c r="AJ370">
        <f t="shared" ref="AJ370" si="3465">AA370-AD370-AG370</f>
        <v>37</v>
      </c>
      <c r="AK370">
        <f t="shared" ref="AK370" si="3466">AB370-AE370-AH370</f>
        <v>331</v>
      </c>
      <c r="AL370">
        <v>6</v>
      </c>
      <c r="AM370">
        <v>6</v>
      </c>
      <c r="AN370">
        <v>44</v>
      </c>
      <c r="AT370">
        <f t="shared" ref="AT370" si="3467">BN370-BN369</f>
        <v>5818</v>
      </c>
      <c r="AU370">
        <f t="shared" ref="AU370" si="3468">BO370-BO369</f>
        <v>371</v>
      </c>
      <c r="AV370">
        <f t="shared" ref="AV370" si="3469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70">AX370/AW370</f>
        <v>3.5714285714285712E-2</v>
      </c>
      <c r="BD370">
        <f t="shared" ref="BD370" si="3471">AZ370/AY370</f>
        <v>0.12698412698412698</v>
      </c>
      <c r="BE370">
        <f t="shared" si="3321"/>
        <v>4.1666666666666664E-2</v>
      </c>
      <c r="BF370">
        <f t="shared" ref="BF370" si="3472">SUM(AU364:AU370)/SUM(AT364:AT370)</f>
        <v>3.9081863134118794E-2</v>
      </c>
      <c r="BG370">
        <f t="shared" ref="BG370" si="3473">SUM(AU357:AU370)/SUM(AT357:AT370)</f>
        <v>3.7424319646927696E-2</v>
      </c>
      <c r="BH370">
        <f t="shared" ref="BH370" si="3474">SUM(AX364:AX370)/SUM(AW364:AW370)</f>
        <v>2.2077922077922078E-2</v>
      </c>
      <c r="BI370">
        <f t="shared" ref="BI370" si="3475">SUM(AZ364:AZ370)/SUM(AY364:AY370)</f>
        <v>0.10608424336973479</v>
      </c>
      <c r="BJ370">
        <f t="shared" ref="BJ370" si="3476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6"/>
        <v>1612715</v>
      </c>
      <c r="BU370" s="21">
        <f t="shared" si="2767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8"/>
        <v>11909</v>
      </c>
      <c r="CC370" s="21">
        <f t="shared" si="2769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70"/>
        <v>6849</v>
      </c>
      <c r="CK370" s="21">
        <f t="shared" si="2771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2"/>
        <v>68209</v>
      </c>
      <c r="CS370" s="21">
        <f t="shared" si="2773"/>
        <v>15145</v>
      </c>
    </row>
    <row r="371" spans="1:97" x14ac:dyDescent="0.35">
      <c r="A371" s="14">
        <f t="shared" si="2564"/>
        <v>44277</v>
      </c>
      <c r="B371" s="9">
        <f t="shared" si="2742"/>
        <v>1613884</v>
      </c>
      <c r="C371">
        <f t="shared" ref="C371" si="3477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8">-(J371-J370)+L371</f>
        <v>3</v>
      </c>
      <c r="N371" s="7">
        <f t="shared" ref="N371" si="3479">B371-C371</f>
        <v>1268070</v>
      </c>
      <c r="O371" s="4">
        <f t="shared" ref="O371" si="3480">C371/B371</f>
        <v>0.21427438403255747</v>
      </c>
      <c r="R371">
        <f t="shared" ref="R371" si="3481">C371-C370</f>
        <v>140</v>
      </c>
      <c r="S371">
        <f t="shared" ref="S371" si="3482">N371-N370</f>
        <v>1029</v>
      </c>
      <c r="T371" s="8">
        <f t="shared" ref="T371" si="3483">R371/V371</f>
        <v>0.11976047904191617</v>
      </c>
      <c r="U371" s="8">
        <f t="shared" ref="U371" si="3484">SUM(R365:R371)/SUM(V365:V371)</f>
        <v>0.17470087436723425</v>
      </c>
      <c r="V371">
        <f t="shared" ref="V371" si="3485">B371-B370</f>
        <v>1169</v>
      </c>
      <c r="W371">
        <f t="shared" ref="W371" si="3486">C371-D371-E371</f>
        <v>12082</v>
      </c>
      <c r="X371" s="3">
        <f t="shared" ref="X371" si="3487">F371/W371</f>
        <v>1.4153285879821221E-2</v>
      </c>
      <c r="Y371">
        <f t="shared" ref="Y371" si="3488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9">Z371-AC371-AF371</f>
        <v>108</v>
      </c>
      <c r="AJ371">
        <f t="shared" ref="AJ371" si="3490">AA371-AD371-AG371</f>
        <v>36</v>
      </c>
      <c r="AK371">
        <f t="shared" ref="AK371" si="3491">AB371-AE371-AH371</f>
        <v>339</v>
      </c>
      <c r="AL371">
        <v>6</v>
      </c>
      <c r="AM371">
        <v>6</v>
      </c>
      <c r="AN371">
        <v>44</v>
      </c>
      <c r="AT371">
        <f t="shared" ref="AT371" si="3492">BN371-BN370</f>
        <v>4004</v>
      </c>
      <c r="AU371">
        <f t="shared" ref="AU371" si="3493">BO371-BO370</f>
        <v>140</v>
      </c>
      <c r="AV371">
        <f t="shared" ref="AV371" si="3494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5">AX371/AW371</f>
        <v>3.2258064516129031E-2</v>
      </c>
      <c r="BD371">
        <f t="shared" ref="BD371" si="3496">AZ371/AY371</f>
        <v>5.2631578947368418E-2</v>
      </c>
      <c r="BE371">
        <f t="shared" si="3321"/>
        <v>6.25E-2</v>
      </c>
      <c r="BF371">
        <f t="shared" ref="BF371" si="3497">SUM(AU365:AU371)/SUM(AT365:AT371)</f>
        <v>3.8588599142475574E-2</v>
      </c>
      <c r="BG371">
        <f t="shared" ref="BG371" si="3498">SUM(AU358:AU371)/SUM(AT358:AT371)</f>
        <v>3.7500979064797303E-2</v>
      </c>
      <c r="BH371">
        <f t="shared" ref="BH371" si="3499">SUM(AX365:AX371)/SUM(AW365:AW371)</f>
        <v>1.9305019305019305E-2</v>
      </c>
      <c r="BI371">
        <f t="shared" ref="BI371" si="3500">SUM(AZ365:AZ371)/SUM(AY365:AY371)</f>
        <v>0.10014947683109118</v>
      </c>
      <c r="BJ371">
        <f t="shared" ref="BJ371" si="3501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6"/>
        <v>1613884</v>
      </c>
      <c r="BU371" s="21">
        <f t="shared" si="2767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8"/>
        <v>11919</v>
      </c>
      <c r="CC371" s="21">
        <f t="shared" si="2769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70"/>
        <v>6852</v>
      </c>
      <c r="CK371" s="21">
        <f t="shared" si="2771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2"/>
        <v>68266</v>
      </c>
      <c r="CS371" s="21">
        <f t="shared" si="2773"/>
        <v>15148</v>
      </c>
    </row>
    <row r="372" spans="1:97" x14ac:dyDescent="0.35">
      <c r="A372" s="14">
        <f t="shared" si="2564"/>
        <v>44278</v>
      </c>
      <c r="B372" s="9">
        <f t="shared" si="2742"/>
        <v>1616588</v>
      </c>
      <c r="C372">
        <f t="shared" ref="C372" si="3502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3">-(J372-J371)+L372</f>
        <v>3</v>
      </c>
      <c r="N372" s="7">
        <f t="shared" ref="N372" si="3504">B372-C372</f>
        <v>1270285</v>
      </c>
      <c r="O372" s="4">
        <f t="shared" ref="O372" si="3505">C372/B372</f>
        <v>0.21421846506345463</v>
      </c>
      <c r="R372">
        <f t="shared" ref="R372" si="3506">C372-C371</f>
        <v>489</v>
      </c>
      <c r="S372">
        <f t="shared" ref="S372" si="3507">N372-N371</f>
        <v>2215</v>
      </c>
      <c r="T372" s="8">
        <f t="shared" ref="T372" si="3508">R372/V372</f>
        <v>0.18084319526627218</v>
      </c>
      <c r="U372" s="8">
        <f t="shared" ref="U372" si="3509">SUM(R366:R372)/SUM(V366:V372)</f>
        <v>0.17855632739353669</v>
      </c>
      <c r="V372">
        <f t="shared" ref="V372" si="3510">B372-B371</f>
        <v>2704</v>
      </c>
      <c r="W372">
        <f t="shared" ref="W372" si="3511">C372-D372-E372</f>
        <v>11758</v>
      </c>
      <c r="X372" s="3">
        <f t="shared" ref="X372" si="3512">F372/W372</f>
        <v>1.5733968361966322E-2</v>
      </c>
      <c r="Y372">
        <f t="shared" ref="Y372" si="3513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4">Z372-AC372-AF372</f>
        <v>108</v>
      </c>
      <c r="AJ372">
        <f t="shared" ref="AJ372" si="3515">AA372-AD372-AG372</f>
        <v>37</v>
      </c>
      <c r="AK372">
        <f t="shared" ref="AK372" si="3516">AB372-AE372-AH372</f>
        <v>325</v>
      </c>
      <c r="AL372">
        <v>7</v>
      </c>
      <c r="AM372">
        <v>7</v>
      </c>
      <c r="AN372">
        <v>20</v>
      </c>
      <c r="AT372">
        <f t="shared" ref="AT372" si="3517">BN372-BN371</f>
        <v>16034</v>
      </c>
      <c r="AU372">
        <f t="shared" ref="AU372" si="3518">BO372-BO371</f>
        <v>530</v>
      </c>
      <c r="AV372">
        <f t="shared" ref="AV372" si="3519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20">AX372/AW372</f>
        <v>3.0303030303030304E-2</v>
      </c>
      <c r="BD372">
        <f t="shared" ref="BD372" si="3521">AZ372/AY372</f>
        <v>0.10714285714285714</v>
      </c>
      <c r="BE372">
        <f t="shared" si="3321"/>
        <v>3.6101083032490976E-3</v>
      </c>
      <c r="BF372">
        <f t="shared" ref="BF372" si="3522">SUM(AU366:AU372)/SUM(AT366:AT372)</f>
        <v>3.8881639360108258E-2</v>
      </c>
      <c r="BG372">
        <f t="shared" ref="BG372" si="3523">SUM(AU359:AU372)/SUM(AT359:AT372)</f>
        <v>3.8001451702321012E-2</v>
      </c>
      <c r="BH372">
        <f t="shared" ref="BH372" si="3524">SUM(AX366:AX372)/SUM(AW366:AW372)</f>
        <v>1.7857142857142856E-2</v>
      </c>
      <c r="BI372">
        <f t="shared" ref="BI372" si="3525">SUM(AZ366:AZ372)/SUM(AY366:AY372)</f>
        <v>0.10510948905109489</v>
      </c>
      <c r="BJ372">
        <f t="shared" ref="BJ372" si="3526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6"/>
        <v>1616588</v>
      </c>
      <c r="BU372" s="21">
        <f t="shared" si="2767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8"/>
        <v>11938</v>
      </c>
      <c r="CC372" s="21">
        <f t="shared" si="2769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70"/>
        <v>6869</v>
      </c>
      <c r="CK372" s="21">
        <f t="shared" si="2771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2"/>
        <v>68378</v>
      </c>
      <c r="CS372" s="21">
        <f t="shared" si="2773"/>
        <v>15160</v>
      </c>
    </row>
    <row r="373" spans="1:97" x14ac:dyDescent="0.35">
      <c r="A373" s="14">
        <f t="shared" si="2564"/>
        <v>44279</v>
      </c>
      <c r="B373" s="9">
        <f t="shared" ref="B373:B404" si="3527">BT373</f>
        <v>1620048</v>
      </c>
      <c r="C373">
        <f t="shared" ref="C373" si="3528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9">-(J373-J372)+L373</f>
        <v>12</v>
      </c>
      <c r="N373" s="7">
        <f t="shared" ref="N373" si="3530">B373-C373</f>
        <v>1272987</v>
      </c>
      <c r="O373" s="4">
        <f t="shared" ref="O373" si="3531">C373/B373</f>
        <v>0.21422883766406922</v>
      </c>
      <c r="R373">
        <f t="shared" ref="R373" si="3532">C373-C372</f>
        <v>758</v>
      </c>
      <c r="S373">
        <f t="shared" ref="S373" si="3533">N373-N372</f>
        <v>2702</v>
      </c>
      <c r="T373" s="8">
        <f t="shared" ref="T373" si="3534">R373/V373</f>
        <v>0.21907514450867052</v>
      </c>
      <c r="U373" s="8">
        <f t="shared" ref="U373" si="3535">SUM(R367:R373)/SUM(V367:V373)</f>
        <v>0.18384368620589092</v>
      </c>
      <c r="V373">
        <f t="shared" ref="V373" si="3536">B373-B372</f>
        <v>3460</v>
      </c>
      <c r="W373">
        <f t="shared" ref="W373" si="3537">C373-D373-E373</f>
        <v>11916</v>
      </c>
      <c r="X373" s="3">
        <f t="shared" ref="X373" si="3538">F373/W373</f>
        <v>1.5944947969117152E-2</v>
      </c>
      <c r="Y373">
        <f t="shared" ref="Y373" si="3539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40">Z373-AC373-AF373</f>
        <v>104</v>
      </c>
      <c r="AJ373">
        <f t="shared" ref="AJ373" si="3541">AA373-AD373-AG373</f>
        <v>36</v>
      </c>
      <c r="AK373">
        <f t="shared" ref="AK373" si="3542">AB373-AE373-AH373</f>
        <v>316</v>
      </c>
      <c r="AL373">
        <v>8</v>
      </c>
      <c r="AM373">
        <v>8</v>
      </c>
      <c r="AN373">
        <v>31</v>
      </c>
      <c r="AT373">
        <f t="shared" ref="AT373" si="3543">BN373-BN372</f>
        <v>18081</v>
      </c>
      <c r="AU373">
        <f t="shared" ref="AU373" si="3544">BO373-BO372</f>
        <v>789</v>
      </c>
      <c r="AV373">
        <f t="shared" ref="AV373" si="3545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6">AX373/AW373</f>
        <v>1.282051282051282E-2</v>
      </c>
      <c r="BD373">
        <f t="shared" ref="BD373" si="3547">AZ373/AY373</f>
        <v>0.15646258503401361</v>
      </c>
      <c r="BE373">
        <f t="shared" si="3321"/>
        <v>3.3898305084745763E-2</v>
      </c>
      <c r="BF373">
        <f t="shared" ref="BF373" si="3548">SUM(AU367:AU373)/SUM(AT367:AT373)</f>
        <v>4.0118277929666872E-2</v>
      </c>
      <c r="BG373">
        <f t="shared" ref="BG373" si="3549">SUM(AU360:AU373)/SUM(AT360:AT373)</f>
        <v>3.7685726114356687E-2</v>
      </c>
      <c r="BH373">
        <f t="shared" ref="BH373" si="3550">SUM(AX367:AX373)/SUM(AW367:AW373)</f>
        <v>1.6568047337278107E-2</v>
      </c>
      <c r="BI373">
        <f t="shared" ref="BI373" si="3551">SUM(AZ367:AZ373)/SUM(AY367:AY373)</f>
        <v>0.11866666666666667</v>
      </c>
      <c r="BJ373">
        <f t="shared" ref="BJ373" si="3552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3">SUM(BP373:BQ373)</f>
        <v>1620048</v>
      </c>
      <c r="BU373" s="21">
        <f t="shared" si="2767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4">SUM(BX373:BY373)</f>
        <v>11967</v>
      </c>
      <c r="CC373" s="21">
        <f t="shared" si="2769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5">SUM(CF373:CG373)</f>
        <v>6876</v>
      </c>
      <c r="CK373" s="21">
        <f t="shared" si="2771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6">SUM(CN373:CO373)</f>
        <v>68525</v>
      </c>
      <c r="CS373" s="21">
        <f t="shared" si="2773"/>
        <v>15183</v>
      </c>
    </row>
    <row r="374" spans="1:97" x14ac:dyDescent="0.35">
      <c r="A374" s="14">
        <f t="shared" si="2564"/>
        <v>44280</v>
      </c>
      <c r="B374" s="9">
        <f t="shared" si="3527"/>
        <v>1620656</v>
      </c>
      <c r="C374">
        <f t="shared" ref="C374" si="3557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8">-(J374-J373)+L374</f>
        <v>7</v>
      </c>
      <c r="N374" s="7">
        <f t="shared" ref="N374" si="3559">B374-C374</f>
        <v>1273453</v>
      </c>
      <c r="O374" s="4">
        <f t="shared" ref="O374" si="3560">C374/B374</f>
        <v>0.21423608711534095</v>
      </c>
      <c r="R374">
        <f t="shared" ref="R374" si="3561">C374-C373</f>
        <v>142</v>
      </c>
      <c r="S374">
        <f t="shared" ref="S374" si="3562">N374-N373</f>
        <v>466</v>
      </c>
      <c r="T374" s="8">
        <f t="shared" ref="T374" si="3563">R374/V374</f>
        <v>0.23355263157894737</v>
      </c>
      <c r="U374" s="8">
        <f t="shared" ref="U374" si="3564">SUM(R368:R374)/SUM(V368:V374)</f>
        <v>0.18575078388108235</v>
      </c>
      <c r="V374">
        <f t="shared" ref="V374" si="3565">B374-B373</f>
        <v>608</v>
      </c>
      <c r="W374">
        <f t="shared" ref="W374" si="3566">C374-D374-E374</f>
        <v>11506</v>
      </c>
      <c r="X374" s="3">
        <f t="shared" ref="X374" si="3567">F374/W374</f>
        <v>1.7990613592908048E-2</v>
      </c>
      <c r="Y374">
        <f t="shared" ref="Y374" si="3568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9">Z374-AC374-AF374</f>
        <v>99</v>
      </c>
      <c r="AJ374">
        <f t="shared" ref="AJ374" si="3570">AA374-AD374-AG374</f>
        <v>34</v>
      </c>
      <c r="AK374">
        <f t="shared" ref="AK374" si="3571">AB374-AE374-AH374</f>
        <v>321</v>
      </c>
      <c r="AL374">
        <v>9</v>
      </c>
      <c r="AM374">
        <v>9</v>
      </c>
      <c r="AN374">
        <v>29</v>
      </c>
      <c r="AT374">
        <f t="shared" ref="AT374" si="3572">BN374-BN373</f>
        <v>2136</v>
      </c>
      <c r="AU374">
        <f t="shared" ref="AU374" si="3573">BO374-BO373</f>
        <v>177</v>
      </c>
      <c r="AV374">
        <f t="shared" ref="AV374" si="3574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5">AX374/AW374</f>
        <v>1.0526315789473684E-2</v>
      </c>
      <c r="BD374">
        <f t="shared" ref="BD374" si="3576">AZ374/AY374</f>
        <v>0.10344827586206896</v>
      </c>
      <c r="BE374">
        <f t="shared" si="3321"/>
        <v>0</v>
      </c>
      <c r="BF374">
        <f t="shared" ref="BF374" si="3577">SUM(AU368:AU374)/SUM(AT368:AT374)</f>
        <v>4.1081539204030466E-2</v>
      </c>
      <c r="BG374">
        <f t="shared" ref="BG374" si="3578">SUM(AU361:AU374)/SUM(AT361:AT374)</f>
        <v>3.9284575615306232E-2</v>
      </c>
      <c r="BH374">
        <f t="shared" ref="BH374" si="3579">SUM(AX368:AX374)/SUM(AW368:AW374)</f>
        <v>1.4042126379137413E-2</v>
      </c>
      <c r="BI374">
        <f t="shared" ref="BI374" si="3580">SUM(AZ368:AZ374)/SUM(AY368:AY374)</f>
        <v>0.11352040816326531</v>
      </c>
      <c r="BJ374">
        <f t="shared" ref="BJ374" si="3581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3"/>
        <v>1620656</v>
      </c>
      <c r="BU374" s="21">
        <f t="shared" si="2767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4"/>
        <v>11990</v>
      </c>
      <c r="CC374" s="21">
        <f t="shared" si="2769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5"/>
        <v>6883</v>
      </c>
      <c r="CK374" s="21">
        <f t="shared" si="2771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6"/>
        <v>68641</v>
      </c>
      <c r="CS374" s="21">
        <f t="shared" si="2773"/>
        <v>15195</v>
      </c>
    </row>
    <row r="375" spans="1:97" x14ac:dyDescent="0.35">
      <c r="A375" s="14">
        <f t="shared" si="2564"/>
        <v>44281</v>
      </c>
      <c r="B375" s="9">
        <f t="shared" si="3527"/>
        <v>1626136</v>
      </c>
      <c r="C375">
        <f t="shared" ref="C375" si="3582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3">-(J375-J374)+L375</f>
        <v>11</v>
      </c>
      <c r="N375" s="7">
        <f t="shared" ref="N375" si="3584">B375-C375</f>
        <v>1277525</v>
      </c>
      <c r="O375" s="4">
        <f t="shared" ref="O375" si="3585">C375/B375</f>
        <v>0.21437997805841577</v>
      </c>
      <c r="R375">
        <f t="shared" ref="R375" si="3586">C375-C374</f>
        <v>1408</v>
      </c>
      <c r="S375">
        <f t="shared" ref="S375" si="3587">N375-N374</f>
        <v>4072</v>
      </c>
      <c r="T375" s="8">
        <f t="shared" ref="T375" si="3588">R375/V375</f>
        <v>0.25693430656934307</v>
      </c>
      <c r="U375" s="8">
        <f t="shared" ref="U375" si="3589">SUM(R369:R375)/SUM(V369:V375)</f>
        <v>0.20738540849490081</v>
      </c>
      <c r="V375">
        <f t="shared" ref="V375" si="3590">B375-B374</f>
        <v>5480</v>
      </c>
      <c r="W375">
        <f t="shared" ref="W375" si="3591">C375-D375-E375</f>
        <v>12087</v>
      </c>
      <c r="X375" s="3">
        <f t="shared" ref="X375" si="3592">F375/W375</f>
        <v>1.7125837676842889E-2</v>
      </c>
      <c r="Y375">
        <f t="shared" ref="Y375" si="3593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4">Z375-AC375-AF375</f>
        <v>88</v>
      </c>
      <c r="AJ375">
        <f t="shared" ref="AJ375" si="3595">AA375-AD375-AG375</f>
        <v>36</v>
      </c>
      <c r="AK375">
        <f t="shared" ref="AK375" si="3596">AB375-AE375-AH375</f>
        <v>319</v>
      </c>
      <c r="AL375">
        <v>7</v>
      </c>
      <c r="AM375">
        <v>7</v>
      </c>
      <c r="AN375">
        <v>30</v>
      </c>
      <c r="AT375">
        <f t="shared" ref="AT375" si="3597">BN375-BN374</f>
        <v>27353</v>
      </c>
      <c r="AU375">
        <f t="shared" ref="AU375" si="3598">BO375-BO374</f>
        <v>1464</v>
      </c>
      <c r="AV375">
        <f t="shared" ref="AV375" si="3599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600">AX375/AW375</f>
        <v>2.5862068965517241E-2</v>
      </c>
      <c r="BD375">
        <f t="shared" ref="BD375" si="3601">AZ375/AY375</f>
        <v>0.17777777777777778</v>
      </c>
      <c r="BE375">
        <f t="shared" si="3321"/>
        <v>2.8301886792452831E-2</v>
      </c>
      <c r="BF375">
        <f t="shared" ref="BF375" si="3602">SUM(AU369:AU375)/SUM(AT369:AT375)</f>
        <v>4.6289913659146406E-2</v>
      </c>
      <c r="BG375">
        <f t="shared" ref="BG375" si="3603">SUM(AU362:AU375)/SUM(AT362:AT375)</f>
        <v>4.202332814022558E-2</v>
      </c>
      <c r="BH375">
        <f t="shared" ref="BH375" si="3604">SUM(AX369:AX375)/SUM(AW369:AW375)</f>
        <v>1.7587939698492462E-2</v>
      </c>
      <c r="BI375">
        <f t="shared" ref="BI375" si="3605">SUM(AZ369:AZ375)/SUM(AY369:AY375)</f>
        <v>0.12650602409638553</v>
      </c>
      <c r="BJ375">
        <f t="shared" ref="BJ375" si="3606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3"/>
        <v>1626136</v>
      </c>
      <c r="BU375" s="21">
        <f t="shared" si="2767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4"/>
        <v>12016</v>
      </c>
      <c r="CC375" s="21">
        <f t="shared" si="2769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5"/>
        <v>6897</v>
      </c>
      <c r="CK375" s="21">
        <f t="shared" si="2771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6"/>
        <v>68731</v>
      </c>
      <c r="CS375" s="21">
        <f t="shared" si="2773"/>
        <v>15211</v>
      </c>
    </row>
    <row r="376" spans="1:97" x14ac:dyDescent="0.35">
      <c r="A376" s="14">
        <f t="shared" si="2564"/>
        <v>44282</v>
      </c>
      <c r="B376" s="9">
        <f t="shared" si="3527"/>
        <v>1628838</v>
      </c>
      <c r="C376">
        <f t="shared" ref="C376" si="3607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8">-(J376-J375)+L376</f>
        <v>9</v>
      </c>
      <c r="N376" s="7">
        <f t="shared" ref="N376" si="3609">B376-C376</f>
        <v>1279697</v>
      </c>
      <c r="O376" s="4">
        <f t="shared" ref="O376" si="3610">C376/B376</f>
        <v>0.21434973889361619</v>
      </c>
      <c r="R376">
        <f t="shared" ref="R376" si="3611">C376-C375</f>
        <v>530</v>
      </c>
      <c r="S376">
        <f t="shared" ref="S376" si="3612">N376-N375</f>
        <v>2172</v>
      </c>
      <c r="T376" s="8">
        <f t="shared" ref="T376" si="3613">R376/V376</f>
        <v>0.19615099925980756</v>
      </c>
      <c r="U376" s="8">
        <f t="shared" ref="U376" si="3614">SUM(R370:R376)/SUM(V370:V376)</f>
        <v>0.21127861529871581</v>
      </c>
      <c r="V376">
        <f t="shared" ref="V376" si="3615">B376-B375</f>
        <v>2702</v>
      </c>
      <c r="W376">
        <f t="shared" ref="W376" si="3616">C376-D376-E376</f>
        <v>12157</v>
      </c>
      <c r="X376" s="3">
        <f t="shared" ref="X376" si="3617">F376/W376</f>
        <v>1.6533684297112775E-2</v>
      </c>
      <c r="Y376">
        <f t="shared" ref="Y376" si="3618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9">Z376-AC376-AF376</f>
        <v>86</v>
      </c>
      <c r="AJ376">
        <f t="shared" ref="AJ376" si="3620">AA376-AD376-AG376</f>
        <v>34</v>
      </c>
      <c r="AK376">
        <f t="shared" ref="AK376" si="3621">AB376-AE376-AH376</f>
        <v>325</v>
      </c>
      <c r="AL376">
        <v>7</v>
      </c>
      <c r="AM376">
        <v>7</v>
      </c>
      <c r="AN376">
        <v>32</v>
      </c>
      <c r="AT376">
        <f t="shared" ref="AT376" si="3622">BN376-BN375</f>
        <v>13617</v>
      </c>
      <c r="AU376">
        <f t="shared" ref="AU376" si="3623">BO376-BO375</f>
        <v>587</v>
      </c>
      <c r="AV376">
        <f t="shared" ref="AV376" si="3624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5">AX376/AW376</f>
        <v>1.9011406844106463E-2</v>
      </c>
      <c r="BD376">
        <f t="shared" ref="BD376" si="3626">AZ376/AY376</f>
        <v>0.14018691588785046</v>
      </c>
      <c r="BE376">
        <f t="shared" si="3321"/>
        <v>8.4033613445378148E-3</v>
      </c>
      <c r="BF376">
        <f t="shared" ref="BF376" si="3627">SUM(AU370:AU376)/SUM(AT370:AT376)</f>
        <v>4.6620635777719056E-2</v>
      </c>
      <c r="BG376">
        <f t="shared" ref="BG376" si="3628">SUM(AU363:AU376)/SUM(AT363:AT376)</f>
        <v>4.2768005704777755E-2</v>
      </c>
      <c r="BH376">
        <f t="shared" ref="BH376" si="3629">SUM(AX370:AX376)/SUM(AW370:AW376)</f>
        <v>1.9252548131370329E-2</v>
      </c>
      <c r="BI376">
        <f t="shared" ref="BI376" si="3630">SUM(AZ370:AZ376)/SUM(AY370:AY376)</f>
        <v>0.12861271676300579</v>
      </c>
      <c r="BJ376">
        <f t="shared" ref="BJ376" si="3631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3"/>
        <v>1628838</v>
      </c>
      <c r="BU376" s="21">
        <f t="shared" si="2767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4"/>
        <v>12038</v>
      </c>
      <c r="CC376" s="21">
        <f t="shared" si="2769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5"/>
        <v>6905</v>
      </c>
      <c r="CK376" s="21">
        <f t="shared" si="2771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6"/>
        <v>68838</v>
      </c>
      <c r="CS376" s="21">
        <f t="shared" si="2773"/>
        <v>15226</v>
      </c>
    </row>
    <row r="377" spans="1:97" x14ac:dyDescent="0.35">
      <c r="A377" s="14">
        <f t="shared" si="2564"/>
        <v>44283</v>
      </c>
      <c r="B377" s="9">
        <f t="shared" si="3527"/>
        <v>1630912</v>
      </c>
      <c r="C377">
        <f t="shared" ref="C377" si="3632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3">-(J377-J376)+L377</f>
        <v>15</v>
      </c>
      <c r="N377" s="7">
        <f t="shared" ref="N377" si="3634">B377-C377</f>
        <v>1281314</v>
      </c>
      <c r="O377" s="4">
        <f t="shared" ref="O377" si="3635">C377/B377</f>
        <v>0.2143573656947769</v>
      </c>
      <c r="R377">
        <f t="shared" ref="R377" si="3636">C377-C376</f>
        <v>457</v>
      </c>
      <c r="S377">
        <f t="shared" ref="S377" si="3637">N377-N376</f>
        <v>1617</v>
      </c>
      <c r="T377" s="8">
        <f t="shared" ref="T377" si="3638">R377/V377</f>
        <v>0.22034715525554485</v>
      </c>
      <c r="U377" s="8">
        <f t="shared" ref="U377" si="3639">SUM(R371:R377)/SUM(V371:V377)</f>
        <v>0.21563994064955763</v>
      </c>
      <c r="V377">
        <f t="shared" ref="V377" si="3640">B377-B376</f>
        <v>2074</v>
      </c>
      <c r="W377">
        <f t="shared" ref="W377" si="3641">C377-D377-E377</f>
        <v>12427</v>
      </c>
      <c r="X377" s="3">
        <f t="shared" ref="X377" si="3642">F377/W377</f>
        <v>1.5450229339341755E-2</v>
      </c>
      <c r="Y377">
        <f t="shared" ref="Y377" si="3643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4">Z377-AC377-AF377</f>
        <v>85</v>
      </c>
      <c r="AJ377">
        <f t="shared" ref="AJ377" si="3645">AA377-AD377-AG377</f>
        <v>33</v>
      </c>
      <c r="AK377">
        <f t="shared" ref="AK377" si="3646">AB377-AE377-AH377</f>
        <v>334</v>
      </c>
      <c r="AL377">
        <v>7</v>
      </c>
      <c r="AM377">
        <v>7</v>
      </c>
      <c r="AN377">
        <v>32</v>
      </c>
      <c r="AT377">
        <f t="shared" ref="AT377" si="3647">BN377-BN376</f>
        <v>6989</v>
      </c>
      <c r="AU377">
        <f t="shared" ref="AU377" si="3648">BO377-BO376</f>
        <v>479</v>
      </c>
      <c r="AV377">
        <f t="shared" ref="AV377" si="3649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50">AX377/AW377</f>
        <v>0.2</v>
      </c>
      <c r="BD377">
        <f t="shared" ref="BD377" si="3651">AZ377/AY377</f>
        <v>0.25423728813559321</v>
      </c>
      <c r="BE377">
        <f t="shared" si="3321"/>
        <v>7.1428571428571425E-2</v>
      </c>
      <c r="BF377">
        <f t="shared" ref="BF377" si="3652">SUM(AU371:AU377)/SUM(AT371:AT377)</f>
        <v>4.7226063890085476E-2</v>
      </c>
      <c r="BG377">
        <f t="shared" ref="BG377" si="3653">SUM(AU364:AU377)/SUM(AT364:AT377)</f>
        <v>4.3304980631205213E-2</v>
      </c>
      <c r="BH377">
        <f t="shared" ref="BH377" si="3654">SUM(AX371:AX377)/SUM(AW371:AW377)</f>
        <v>2.1839080459770115E-2</v>
      </c>
      <c r="BI377">
        <f t="shared" ref="BI377" si="3655">SUM(AZ371:AZ377)/SUM(AY371:AY377)</f>
        <v>0.13953488372093023</v>
      </c>
      <c r="BJ377">
        <f t="shared" ref="BJ377" si="3656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3"/>
        <v>1630912</v>
      </c>
      <c r="BU377" s="21">
        <f t="shared" si="2767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4"/>
        <v>12043</v>
      </c>
      <c r="CC377" s="21">
        <f t="shared" si="2769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5"/>
        <v>6906</v>
      </c>
      <c r="CK377" s="21">
        <f t="shared" si="2771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6"/>
        <v>68897</v>
      </c>
      <c r="CS377" s="21">
        <f t="shared" si="2773"/>
        <v>15241</v>
      </c>
    </row>
    <row r="378" spans="1:97" x14ac:dyDescent="0.35">
      <c r="A378" s="14">
        <f t="shared" si="2564"/>
        <v>44284</v>
      </c>
      <c r="B378" s="9">
        <f t="shared" si="3527"/>
        <v>1631951</v>
      </c>
      <c r="C378">
        <f t="shared" ref="C378" si="3657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8">-(J378-J377)+L378</f>
        <v>5</v>
      </c>
      <c r="N378" s="7">
        <f t="shared" ref="N378" si="3659">B378-C378</f>
        <v>1282215</v>
      </c>
      <c r="O378" s="4">
        <f t="shared" ref="O378" si="3660">C378/B378</f>
        <v>0.21430545402404852</v>
      </c>
      <c r="R378">
        <f t="shared" ref="R378" si="3661">C378-C377</f>
        <v>138</v>
      </c>
      <c r="S378">
        <f t="shared" ref="S378" si="3662">N378-N377</f>
        <v>901</v>
      </c>
      <c r="T378" s="8">
        <f t="shared" ref="T378" si="3663">R378/V378</f>
        <v>0.13282001924927817</v>
      </c>
      <c r="U378" s="8">
        <f t="shared" ref="U378" si="3664">SUM(R372:R378)/SUM(V372:V378)</f>
        <v>0.21708086566668511</v>
      </c>
      <c r="V378">
        <f t="shared" ref="V378" si="3665">B378-B377</f>
        <v>1039</v>
      </c>
      <c r="W378">
        <f t="shared" ref="W378" si="3666">C378-D378-E378</f>
        <v>12340</v>
      </c>
      <c r="X378" s="3">
        <f t="shared" ref="X378" si="3667">F378/W378</f>
        <v>1.5883306320907616E-2</v>
      </c>
      <c r="Y378">
        <f t="shared" ref="Y378" si="3668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9">Z378-AC378-AF378</f>
        <v>85</v>
      </c>
      <c r="AJ378">
        <f t="shared" ref="AJ378" si="3670">AA378-AD378-AG378</f>
        <v>31</v>
      </c>
      <c r="AK378">
        <f t="shared" ref="AK378" si="3671">AB378-AE378-AH378</f>
        <v>339</v>
      </c>
      <c r="AL378">
        <v>8</v>
      </c>
      <c r="AM378">
        <v>8</v>
      </c>
      <c r="AN378">
        <v>36</v>
      </c>
      <c r="AT378">
        <f t="shared" ref="AT378" si="3672">BN378-BN377</f>
        <v>3717</v>
      </c>
      <c r="AU378">
        <f t="shared" ref="AU378" si="3673">BO378-BO377</f>
        <v>157</v>
      </c>
      <c r="AV378">
        <f t="shared" ref="AV378" si="3674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5">AX378/AW378</f>
        <v>0.2</v>
      </c>
      <c r="BD378">
        <f t="shared" ref="BD378" si="3676">AZ378/AY378</f>
        <v>0.47619047619047616</v>
      </c>
      <c r="BE378">
        <f t="shared" si="3321"/>
        <v>5.8823529411764705E-2</v>
      </c>
      <c r="BF378">
        <f t="shared" ref="BF378" si="3677">SUM(AU372:AU378)/SUM(AT372:AT378)</f>
        <v>4.7573555335676185E-2</v>
      </c>
      <c r="BG378">
        <f t="shared" ref="BG378" si="3678">SUM(AU365:AU378)/SUM(AT365:AT378)</f>
        <v>4.3147574283422488E-2</v>
      </c>
      <c r="BH378">
        <f t="shared" ref="BH378" si="3679">SUM(AX372:AX378)/SUM(AW372:AW378)</f>
        <v>2.4590163934426229E-2</v>
      </c>
      <c r="BI378">
        <f t="shared" ref="BI378" si="3680">SUM(AZ372:AZ378)/SUM(AY372:AY378)</f>
        <v>0.15797546012269939</v>
      </c>
      <c r="BJ378">
        <f t="shared" ref="BJ378" si="3681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3"/>
        <v>1631951</v>
      </c>
      <c r="BU378" s="21">
        <f t="shared" si="2767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4"/>
        <v>12051</v>
      </c>
      <c r="CC378" s="21">
        <f t="shared" si="2769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5"/>
        <v>6911</v>
      </c>
      <c r="CK378" s="21">
        <f t="shared" si="2771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6"/>
        <v>68918</v>
      </c>
      <c r="CS378" s="21">
        <f t="shared" si="2773"/>
        <v>15251</v>
      </c>
    </row>
    <row r="379" spans="1:97" x14ac:dyDescent="0.35">
      <c r="A379" s="14">
        <f t="shared" si="2564"/>
        <v>44285</v>
      </c>
      <c r="B379" s="9">
        <f t="shared" si="3527"/>
        <v>1634662</v>
      </c>
      <c r="C379">
        <f t="shared" ref="C379" si="3682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3">-(J379-J378)+L379</f>
        <v>9</v>
      </c>
      <c r="N379" s="7">
        <f t="shared" ref="N379" si="3684">B379-C379</f>
        <v>1284340</v>
      </c>
      <c r="O379" s="4">
        <f t="shared" ref="O379" si="3685">C379/B379</f>
        <v>0.21430852371927653</v>
      </c>
      <c r="R379">
        <f t="shared" ref="R379" si="3686">C379-C378</f>
        <v>586</v>
      </c>
      <c r="S379">
        <f t="shared" ref="S379" si="3687">N379-N378</f>
        <v>2125</v>
      </c>
      <c r="T379" s="8">
        <f t="shared" ref="T379" si="3688">R379/V379</f>
        <v>0.21615639985245297</v>
      </c>
      <c r="U379" s="8">
        <f t="shared" ref="U379" si="3689">SUM(R373:R379)/SUM(V373:V379)</f>
        <v>0.22236361624432888</v>
      </c>
      <c r="V379">
        <f t="shared" ref="V379" si="3690">B379-B378</f>
        <v>2711</v>
      </c>
      <c r="W379">
        <f t="shared" ref="W379" si="3691">C379-D379-E379</f>
        <v>12153</v>
      </c>
      <c r="X379" s="3">
        <f t="shared" ref="X379" si="3692">F379/W379</f>
        <v>1.5304862996790916E-2</v>
      </c>
      <c r="Y379">
        <f t="shared" ref="Y379:Y382" si="3693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4">Z379-AC379-AF379</f>
        <v>75</v>
      </c>
      <c r="AJ379">
        <f t="shared" ref="AJ379" si="3695">AA379-AD379-AG379</f>
        <v>27</v>
      </c>
      <c r="AK379">
        <f t="shared" ref="AK379" si="3696">AB379-AE379-AH379</f>
        <v>330</v>
      </c>
      <c r="AL379">
        <v>6</v>
      </c>
      <c r="AM379">
        <v>6</v>
      </c>
      <c r="AN379">
        <v>27</v>
      </c>
      <c r="AT379">
        <f t="shared" ref="AT379" si="3697">BN379-BN378</f>
        <v>14455</v>
      </c>
      <c r="AU379">
        <f t="shared" ref="AU379" si="3698">BO379-BO378</f>
        <v>588</v>
      </c>
      <c r="AV379">
        <f t="shared" ref="AV379" si="3699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700">AX379/AW379</f>
        <v>1.3513513513513514E-2</v>
      </c>
      <c r="BD379">
        <f t="shared" ref="BD379" si="3701">AZ379/AY379</f>
        <v>8.1081081081081086E-2</v>
      </c>
      <c r="BE379">
        <f t="shared" si="3321"/>
        <v>1.6129032258064516E-2</v>
      </c>
      <c r="BF379">
        <f t="shared" ref="BF379" si="3702">SUM(AU373:AU379)/SUM(AT373:AT379)</f>
        <v>4.9115208227173759E-2</v>
      </c>
      <c r="BG379">
        <f t="shared" ref="BG379" si="3703">SUM(AU366:AU379)/SUM(AT366:AT379)</f>
        <v>4.4106864090070488E-2</v>
      </c>
      <c r="BH379">
        <f t="shared" ref="BH379" si="3704">SUM(AX373:AX379)/SUM(AW373:AW379)</f>
        <v>2.2148394241417499E-2</v>
      </c>
      <c r="BI379">
        <f t="shared" ref="BI379" si="3705">SUM(AZ373:AZ379)/SUM(AY373:AY379)</f>
        <v>0.15360983102918588</v>
      </c>
      <c r="BJ379">
        <f t="shared" ref="BJ379" si="3706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3"/>
        <v>1634662</v>
      </c>
      <c r="BU379" s="21">
        <f t="shared" si="2767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4"/>
        <v>12086</v>
      </c>
      <c r="CC379" s="21">
        <f t="shared" si="2769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5"/>
        <v>6922</v>
      </c>
      <c r="CK379" s="21">
        <f t="shared" si="2771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6"/>
        <v>69029</v>
      </c>
      <c r="CS379" s="21">
        <f t="shared" si="2773"/>
        <v>15260</v>
      </c>
    </row>
    <row r="380" spans="1:97" x14ac:dyDescent="0.35">
      <c r="A380" s="14">
        <f t="shared" si="2564"/>
        <v>44286</v>
      </c>
      <c r="B380" s="9">
        <f t="shared" si="3527"/>
        <v>1637371</v>
      </c>
      <c r="C380">
        <f t="shared" ref="C380" si="3707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8">-(J380-J379)+L380</f>
        <v>1</v>
      </c>
      <c r="N380" s="7">
        <f t="shared" ref="N380" si="3709">B380-C380</f>
        <v>1286528</v>
      </c>
      <c r="O380" s="4">
        <f t="shared" ref="O380" si="3710">C380/B380</f>
        <v>0.21427214724091243</v>
      </c>
      <c r="R380">
        <f t="shared" ref="R380" si="3711">C380-C379</f>
        <v>521</v>
      </c>
      <c r="S380">
        <f t="shared" ref="S380" si="3712">N380-N379</f>
        <v>2188</v>
      </c>
      <c r="T380" s="8">
        <f t="shared" ref="T380" si="3713">R380/V380</f>
        <v>0.19232188999630861</v>
      </c>
      <c r="U380" s="8">
        <f t="shared" ref="U380" si="3714">SUM(R374:R380)/SUM(V374:V380)</f>
        <v>0.21832246146741327</v>
      </c>
      <c r="V380">
        <f t="shared" ref="V380" si="3715">B380-B379</f>
        <v>2709</v>
      </c>
      <c r="W380">
        <f t="shared" ref="W380" si="3716">C380-D380-E380</f>
        <v>12139</v>
      </c>
      <c r="X380" s="3">
        <f t="shared" ref="X380" si="3717">F380/W380</f>
        <v>1.5734409753686465E-2</v>
      </c>
      <c r="Y380">
        <f t="shared" si="3693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8">Z380-AC380-AF380</f>
        <v>67</v>
      </c>
      <c r="AJ380">
        <f t="shared" ref="AJ380" si="3719">AA380-AD380-AG380</f>
        <v>25</v>
      </c>
      <c r="AK380">
        <f t="shared" ref="AK380" si="3720">AB380-AE380-AH380</f>
        <v>316</v>
      </c>
      <c r="AL380">
        <v>7</v>
      </c>
      <c r="AM380">
        <v>7</v>
      </c>
      <c r="AN380">
        <v>28</v>
      </c>
      <c r="AT380">
        <f t="shared" ref="AT380" si="3721">BN380-BN379</f>
        <v>16233</v>
      </c>
      <c r="AU380">
        <f t="shared" ref="AU380" si="3722">BO380-BO379</f>
        <v>592</v>
      </c>
      <c r="AV380">
        <f t="shared" ref="AV380" si="3723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4">AX380/AW380</f>
        <v>9.7560975609756097E-3</v>
      </c>
      <c r="BD380">
        <f t="shared" ref="BD380" si="3725">AZ380/AY380</f>
        <v>0.19148936170212766</v>
      </c>
      <c r="BE380">
        <f t="shared" si="3321"/>
        <v>2.0833333333333332E-2</v>
      </c>
      <c r="BF380">
        <f t="shared" ref="BF380" si="3726">SUM(AU374:AU380)/SUM(AT374:AT380)</f>
        <v>4.7857988165680473E-2</v>
      </c>
      <c r="BG380">
        <f t="shared" ref="BG380" si="3727">SUM(AU367:AU380)/SUM(AT367:AT380)</f>
        <v>4.3971647920435064E-2</v>
      </c>
      <c r="BH380">
        <f t="shared" ref="BH380" si="3728">SUM(AX374:AX380)/SUM(AW374:AW380)</f>
        <v>2.100840336134454E-2</v>
      </c>
      <c r="BI380">
        <f t="shared" ref="BI380" si="3729">SUM(AZ374:AZ380)/SUM(AY374:AY380)</f>
        <v>0.15886287625418061</v>
      </c>
      <c r="BJ380">
        <f t="shared" ref="BJ380" si="3730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3"/>
        <v>1637371</v>
      </c>
      <c r="BU380" s="21">
        <f t="shared" si="2767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4"/>
        <v>12105</v>
      </c>
      <c r="CC380" s="21">
        <f t="shared" si="2769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5"/>
        <v>6932</v>
      </c>
      <c r="CK380" s="21">
        <f t="shared" si="2771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6"/>
        <v>69123</v>
      </c>
      <c r="CS380" s="21">
        <f t="shared" si="2773"/>
        <v>15278</v>
      </c>
    </row>
    <row r="381" spans="1:97" x14ac:dyDescent="0.35">
      <c r="A381" s="14">
        <f t="shared" si="2564"/>
        <v>44287</v>
      </c>
      <c r="B381" s="9">
        <f t="shared" si="3527"/>
        <v>1641020</v>
      </c>
      <c r="C381">
        <f t="shared" ref="C381" si="3731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2">-(J381-J380)+L381</f>
        <v>7</v>
      </c>
      <c r="N381" s="7">
        <f t="shared" ref="N381" si="3733">B381-C381</f>
        <v>1289370</v>
      </c>
      <c r="O381" s="4">
        <f t="shared" ref="O381" si="3734">C381/B381</f>
        <v>0.21428745536312782</v>
      </c>
      <c r="R381">
        <f t="shared" ref="R381" si="3735">C381-C380</f>
        <v>807</v>
      </c>
      <c r="S381">
        <f t="shared" ref="S381" si="3736">N381-N380</f>
        <v>2842</v>
      </c>
      <c r="T381" s="8">
        <f t="shared" ref="T381" si="3737">R381/V381</f>
        <v>0.22115648122773363</v>
      </c>
      <c r="U381" s="8">
        <f t="shared" ref="U381" si="3738">SUM(R375:R381)/SUM(V375:V381)</f>
        <v>0.21837556472205855</v>
      </c>
      <c r="V381">
        <f t="shared" ref="V381" si="3739">B381-B380</f>
        <v>3649</v>
      </c>
      <c r="W381">
        <f t="shared" ref="W381:W382" si="3740">C381-D381-E381</f>
        <v>12389</v>
      </c>
      <c r="X381" s="3">
        <f t="shared" ref="X381:X382" si="3741">F381/W381</f>
        <v>1.541690209056421E-2</v>
      </c>
      <c r="Y381">
        <f t="shared" si="3693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2">Z381-AC381-AF381</f>
        <v>65</v>
      </c>
      <c r="AJ381">
        <f t="shared" ref="AJ381:AJ382" si="3743">AA381-AD381-AG381</f>
        <v>24</v>
      </c>
      <c r="AK381">
        <f t="shared" ref="AK381:AK382" si="3744">AB381-AE381-AH381</f>
        <v>327</v>
      </c>
      <c r="AL381">
        <v>7</v>
      </c>
      <c r="AM381">
        <v>7</v>
      </c>
      <c r="AN381">
        <v>28</v>
      </c>
      <c r="AT381">
        <f t="shared" ref="AT381" si="3745">BN381-BN380</f>
        <v>16545</v>
      </c>
      <c r="AU381">
        <f t="shared" ref="AU381" si="3746">BO381-BO380</f>
        <v>863</v>
      </c>
      <c r="AV381">
        <f t="shared" ref="AV381" si="3747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8">AX381/AW381</f>
        <v>2.8169014084507043E-2</v>
      </c>
      <c r="BD381">
        <f t="shared" ref="BD381" si="3749">AZ381/AY381</f>
        <v>0.15126050420168066</v>
      </c>
      <c r="BE381">
        <f t="shared" si="3321"/>
        <v>0</v>
      </c>
      <c r="BF381">
        <f t="shared" ref="BF381" si="3750">SUM(AU375:AU381)/SUM(AT375:AT381)</f>
        <v>4.7821735130271256E-2</v>
      </c>
      <c r="BG381">
        <f t="shared" ref="BG381" si="3751">SUM(AU368:AU381)/SUM(AT368:AT381)</f>
        <v>4.4707443626197912E-2</v>
      </c>
      <c r="BH381">
        <f t="shared" ref="BH381" si="3752">SUM(AX375:AX381)/SUM(AW375:AW381)</f>
        <v>2.4615384615384615E-2</v>
      </c>
      <c r="BI381">
        <f t="shared" ref="BI381" si="3753">SUM(AZ375:AZ381)/SUM(AY375:AY381)</f>
        <v>0.16805324459234608</v>
      </c>
      <c r="BJ381">
        <f t="shared" ref="BJ381" si="3754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3"/>
        <v>1641020</v>
      </c>
      <c r="BU381" s="21">
        <f t="shared" si="2767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4"/>
        <v>12121</v>
      </c>
      <c r="CC381" s="21">
        <f t="shared" si="2769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5"/>
        <v>6952</v>
      </c>
      <c r="CK381" s="21">
        <f t="shared" si="2771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6"/>
        <v>69242</v>
      </c>
      <c r="CS381" s="21">
        <f t="shared" si="2773"/>
        <v>15296</v>
      </c>
    </row>
    <row r="382" spans="1:97" x14ac:dyDescent="0.35">
      <c r="A382" s="14">
        <f t="shared" si="2564"/>
        <v>44288</v>
      </c>
      <c r="B382" s="9">
        <f t="shared" si="3527"/>
        <v>1643834</v>
      </c>
      <c r="C382">
        <f t="shared" ref="C382" si="3755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6">-(J382-J381)+L382</f>
        <v>5</v>
      </c>
      <c r="N382" s="7">
        <f t="shared" ref="N382" si="3757">B382-C382</f>
        <v>1291570</v>
      </c>
      <c r="O382" s="4">
        <f t="shared" ref="O382" si="3758">C382/B382</f>
        <v>0.21429414405590833</v>
      </c>
      <c r="R382">
        <f t="shared" ref="R382" si="3759">C382-C381</f>
        <v>614</v>
      </c>
      <c r="S382">
        <f t="shared" ref="S382" si="3760">N382-N381</f>
        <v>2200</v>
      </c>
      <c r="T382" s="8">
        <f t="shared" ref="T382" si="3761">R382/V382</f>
        <v>0.21819474058280028</v>
      </c>
      <c r="U382" s="8">
        <f t="shared" ref="U382" si="3762">SUM(R376:R382)/SUM(V376:V382)</f>
        <v>0.20640750367273139</v>
      </c>
      <c r="V382">
        <f t="shared" ref="V382" si="3763">B382-B381</f>
        <v>2814</v>
      </c>
      <c r="W382">
        <f t="shared" si="3740"/>
        <v>12505</v>
      </c>
      <c r="X382" s="3">
        <f t="shared" si="3741"/>
        <v>1.6313474610155938E-2</v>
      </c>
      <c r="Y382">
        <f t="shared" si="3693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2"/>
        <v>62</v>
      </c>
      <c r="AJ382">
        <f t="shared" si="3743"/>
        <v>24</v>
      </c>
      <c r="AK382">
        <f t="shared" si="3744"/>
        <v>327</v>
      </c>
      <c r="AL382">
        <v>8</v>
      </c>
      <c r="AM382">
        <v>8</v>
      </c>
      <c r="AN382">
        <v>29</v>
      </c>
      <c r="AT382">
        <f t="shared" ref="AT382" si="3764">BN382-BN381</f>
        <v>14810</v>
      </c>
      <c r="AU382">
        <f t="shared" ref="AU382" si="3765">BO382-BO381</f>
        <v>659</v>
      </c>
      <c r="AV382">
        <f t="shared" ref="AV382" si="3766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7">AX382/AW382</f>
        <v>1.1764705882352941E-2</v>
      </c>
      <c r="BD382">
        <f t="shared" ref="BD382" si="3768">AZ382/AY382</f>
        <v>0.15384615384615385</v>
      </c>
      <c r="BE382">
        <f t="shared" si="3321"/>
        <v>0.02</v>
      </c>
      <c r="BF382">
        <f t="shared" ref="BF382" si="3769">SUM(AU376:AU382)/SUM(AT376:AT382)</f>
        <v>4.544612463237848E-2</v>
      </c>
      <c r="BG382">
        <f t="shared" ref="BG382" si="3770">SUM(AU369:AU382)/SUM(AT369:AT382)</f>
        <v>4.586611769221375E-2</v>
      </c>
      <c r="BH382">
        <f t="shared" ref="BH382" si="3771">SUM(AX376:AX382)/SUM(AW376:AW382)</f>
        <v>2.2351797862001945E-2</v>
      </c>
      <c r="BI382">
        <f t="shared" ref="BI382" si="3772">SUM(AZ376:AZ382)/SUM(AY376:AY382)</f>
        <v>0.16401273885350318</v>
      </c>
      <c r="BJ382">
        <f t="shared" ref="BJ382" si="3773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3"/>
        <v>1643834</v>
      </c>
      <c r="BU382" s="21">
        <f t="shared" si="2767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4"/>
        <v>12156</v>
      </c>
      <c r="CC382" s="21">
        <f t="shared" si="2769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5"/>
        <v>6956</v>
      </c>
      <c r="CK382" s="21">
        <f t="shared" si="2771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6"/>
        <v>69359</v>
      </c>
      <c r="CS382" s="21">
        <f t="shared" si="2773"/>
        <v>15314</v>
      </c>
    </row>
    <row r="383" spans="1:97" x14ac:dyDescent="0.35">
      <c r="A383" s="14">
        <f t="shared" si="2564"/>
        <v>44289</v>
      </c>
      <c r="B383" s="9">
        <f t="shared" si="3527"/>
        <v>1646441</v>
      </c>
      <c r="C383">
        <f t="shared" ref="C383" si="3774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5">-(J383-J382)+L383</f>
        <v>7</v>
      </c>
      <c r="N383" s="7">
        <f t="shared" ref="N383" si="3776">B383-C383</f>
        <v>1293629</v>
      </c>
      <c r="O383" s="4">
        <f t="shared" ref="O383" si="3777">C383/B383</f>
        <v>0.21428766654863429</v>
      </c>
      <c r="R383">
        <f t="shared" ref="R383" si="3778">C383-C382</f>
        <v>548</v>
      </c>
      <c r="S383">
        <f t="shared" ref="S383" si="3779">N383-N382</f>
        <v>2059</v>
      </c>
      <c r="T383" s="8">
        <f t="shared" ref="T383" si="3780">R383/V383</f>
        <v>0.21020329881089375</v>
      </c>
      <c r="U383" s="8">
        <f t="shared" ref="U383" si="3781">SUM(R377:R383)/SUM(V377:V383)</f>
        <v>0.20854399818212804</v>
      </c>
      <c r="V383">
        <f t="shared" ref="V383" si="3782">B383-B382</f>
        <v>2607</v>
      </c>
      <c r="W383">
        <f t="shared" ref="W383" si="3783">C383-D383-E383</f>
        <v>12586</v>
      </c>
      <c r="X383" s="3">
        <f t="shared" ref="X383" si="3784">F383/W383</f>
        <v>1.589067217543302E-2</v>
      </c>
      <c r="Y383">
        <f t="shared" ref="Y383" si="3785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6">Z383-AC383-AF383</f>
        <v>61</v>
      </c>
      <c r="AJ383">
        <f t="shared" ref="AJ383" si="3787">AA383-AD383-AG383</f>
        <v>23</v>
      </c>
      <c r="AK383">
        <f t="shared" ref="AK383" si="3788">AB383-AE383-AH383</f>
        <v>325</v>
      </c>
      <c r="AL383">
        <v>8</v>
      </c>
      <c r="AM383">
        <v>8</v>
      </c>
      <c r="AN383">
        <v>29</v>
      </c>
      <c r="AT383">
        <f t="shared" ref="AT383" si="3789">BN383-BN382</f>
        <v>12313</v>
      </c>
      <c r="AU383">
        <f t="shared" ref="AU383" si="3790">BO383-BO382</f>
        <v>588</v>
      </c>
      <c r="AV383">
        <f t="shared" ref="AV383" si="3791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2">AX383/AW383</f>
        <v>1.5384615384615385E-2</v>
      </c>
      <c r="BD383">
        <f t="shared" ref="BD383" si="3793">AZ383/AY383</f>
        <v>0.17204301075268819</v>
      </c>
      <c r="BE383">
        <f t="shared" si="3321"/>
        <v>7.8947368421052627E-2</v>
      </c>
      <c r="BF383">
        <f t="shared" ref="BF383" si="3794">SUM(AU377:AU383)/SUM(AT377:AT383)</f>
        <v>4.6154569608050595E-2</v>
      </c>
      <c r="BG383">
        <f t="shared" ref="BG383" si="3795">SUM(AU370:AU383)/SUM(AT370:AT383)</f>
        <v>4.639028500043578E-2</v>
      </c>
      <c r="BH383">
        <f t="shared" ref="BH383" si="3796">SUM(AX377:AX383)/SUM(AW377:AW383)</f>
        <v>2.2864019253910951E-2</v>
      </c>
      <c r="BI383">
        <f t="shared" ref="BI383" si="3797">SUM(AZ377:AZ383)/SUM(AY377:AY383)</f>
        <v>0.16938110749185667</v>
      </c>
      <c r="BJ383">
        <f t="shared" ref="BJ383" si="3798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3"/>
        <v>1646441</v>
      </c>
      <c r="BU383" s="21">
        <f t="shared" si="2767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4"/>
        <v>12175</v>
      </c>
      <c r="CC383" s="21">
        <f t="shared" si="2769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5"/>
        <v>6962</v>
      </c>
      <c r="CK383" s="21">
        <f t="shared" si="2771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6"/>
        <v>69452</v>
      </c>
      <c r="CS383" s="21">
        <f t="shared" si="2773"/>
        <v>15330</v>
      </c>
    </row>
    <row r="384" spans="1:97" x14ac:dyDescent="0.35">
      <c r="A384" s="14">
        <f t="shared" si="2564"/>
        <v>44290</v>
      </c>
      <c r="B384" s="9">
        <f t="shared" si="3527"/>
        <v>1648288</v>
      </c>
      <c r="C384">
        <f t="shared" ref="C384" si="3799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800">-(J384-J383)+L384</f>
        <v>6</v>
      </c>
      <c r="N384" s="7">
        <f t="shared" ref="N384" si="3801">B384-C384</f>
        <v>1295045</v>
      </c>
      <c r="O384" s="4">
        <f t="shared" ref="O384" si="3802">C384/B384</f>
        <v>0.2143090285192879</v>
      </c>
      <c r="R384">
        <f t="shared" ref="R384" si="3803">C384-C383</f>
        <v>431</v>
      </c>
      <c r="S384">
        <f t="shared" ref="S384" si="3804">N384-N383</f>
        <v>1416</v>
      </c>
      <c r="T384" s="8">
        <f t="shared" ref="T384" si="3805">R384/V384</f>
        <v>0.23335138061721711</v>
      </c>
      <c r="U384" s="8">
        <f t="shared" ref="U384" si="3806">SUM(R378:R384)/SUM(V378:V384)</f>
        <v>0.20977209944751382</v>
      </c>
      <c r="V384">
        <f t="shared" ref="V384" si="3807">B384-B383</f>
        <v>1847</v>
      </c>
      <c r="W384">
        <f t="shared" ref="W384" si="3808">C384-D384-E384</f>
        <v>12801</v>
      </c>
      <c r="X384" s="3">
        <f t="shared" ref="X384" si="3809">F384/W384</f>
        <v>1.5701898289196155E-2</v>
      </c>
      <c r="Y384">
        <f t="shared" ref="Y384" si="3810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1">Z384-AC384-AF384</f>
        <v>59</v>
      </c>
      <c r="AJ384">
        <f t="shared" ref="AJ384" si="3812">AA384-AD384-AG384</f>
        <v>24</v>
      </c>
      <c r="AK384">
        <f t="shared" ref="AK384" si="3813">AB384-AE384-AH384</f>
        <v>343</v>
      </c>
      <c r="AL384">
        <v>8</v>
      </c>
      <c r="AM384">
        <v>8</v>
      </c>
      <c r="AN384">
        <v>29</v>
      </c>
      <c r="AT384">
        <f t="shared" ref="AT384" si="3814">BN384-BN383</f>
        <v>6947</v>
      </c>
      <c r="AU384">
        <f t="shared" ref="AU384" si="3815">BO384-BO383</f>
        <v>467</v>
      </c>
      <c r="AV384">
        <f t="shared" ref="AV384" si="3816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7">AX384/AW384</f>
        <v>4.3478260869565216E-2</v>
      </c>
      <c r="BD384">
        <f t="shared" ref="BD384" si="3818">AZ384/AY384</f>
        <v>0.12244897959183673</v>
      </c>
      <c r="BE384">
        <f t="shared" si="3321"/>
        <v>6.25E-2</v>
      </c>
      <c r="BF384">
        <f t="shared" ref="BF384" si="3819">SUM(AU378:AU384)/SUM(AT378:AT384)</f>
        <v>4.6036226770171725E-2</v>
      </c>
      <c r="BG384">
        <f t="shared" ref="BG384" si="3820">SUM(AU371:AU384)/SUM(AT371:AT384)</f>
        <v>4.6642114134638694E-2</v>
      </c>
      <c r="BH384">
        <f t="shared" ref="BH384" si="3821">SUM(AX378:AX384)/SUM(AW378:AW384)</f>
        <v>2.0262216924910609E-2</v>
      </c>
      <c r="BI384">
        <f t="shared" ref="BI384" si="3822">SUM(AZ378:AZ384)/SUM(AY378:AY384)</f>
        <v>0.15728476821192053</v>
      </c>
      <c r="BJ384">
        <f t="shared" ref="BJ384" si="3823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3"/>
        <v>1648288</v>
      </c>
      <c r="BU384" s="21">
        <f t="shared" si="2767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4"/>
        <v>12178</v>
      </c>
      <c r="CC384" s="21">
        <f t="shared" si="2769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5"/>
        <v>6966</v>
      </c>
      <c r="CK384" s="21">
        <f t="shared" si="2771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6"/>
        <v>69501</v>
      </c>
      <c r="CS384" s="21">
        <f t="shared" si="2773"/>
        <v>15336</v>
      </c>
    </row>
    <row r="385" spans="1:97" x14ac:dyDescent="0.35">
      <c r="A385" s="14">
        <f t="shared" si="2564"/>
        <v>44291</v>
      </c>
      <c r="B385" s="9">
        <f t="shared" si="3527"/>
        <v>1649172</v>
      </c>
      <c r="C385">
        <f t="shared" ref="C385" si="3824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5">-(J385-J384)+L385</f>
        <v>6</v>
      </c>
      <c r="N385" s="7">
        <f t="shared" ref="N385" si="3826">B385-C385</f>
        <v>1295782</v>
      </c>
      <c r="O385" s="4">
        <f t="shared" ref="O385" si="3827">C385/B385</f>
        <v>0.21428328882615033</v>
      </c>
      <c r="R385">
        <f t="shared" ref="R385" si="3828">C385-C384</f>
        <v>147</v>
      </c>
      <c r="S385">
        <f t="shared" ref="S385" si="3829">N385-N384</f>
        <v>737</v>
      </c>
      <c r="T385" s="8">
        <f t="shared" ref="T385" si="3830">R385/V385</f>
        <v>0.16628959276018099</v>
      </c>
      <c r="U385" s="8">
        <f t="shared" ref="U385" si="3831">SUM(R379:R385)/SUM(V379:V385)</f>
        <v>0.21218280006968238</v>
      </c>
      <c r="V385">
        <f t="shared" ref="V385" si="3832">B385-B384</f>
        <v>884</v>
      </c>
      <c r="W385">
        <f t="shared" ref="W385" si="3833">C385-D385-E385</f>
        <v>12734</v>
      </c>
      <c r="X385" s="3">
        <f t="shared" ref="X385" si="3834">F385/W385</f>
        <v>1.5784513899795821E-2</v>
      </c>
      <c r="Y385">
        <f t="shared" ref="Y385" si="3835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6">Z385-AC385-AF385</f>
        <v>59</v>
      </c>
      <c r="AJ385">
        <f t="shared" ref="AJ385" si="3837">AA385-AD385-AG385</f>
        <v>25</v>
      </c>
      <c r="AK385">
        <f t="shared" ref="AK385" si="3838">AB385-AE385-AH385</f>
        <v>344</v>
      </c>
      <c r="AL385">
        <v>8</v>
      </c>
      <c r="AM385">
        <v>8</v>
      </c>
      <c r="AN385">
        <v>29</v>
      </c>
      <c r="AT385">
        <f t="shared" ref="AT385" si="3839">BN385-BN384</f>
        <v>3096</v>
      </c>
      <c r="AU385">
        <f t="shared" ref="AU385" si="3840">BO385-BO384</f>
        <v>176</v>
      </c>
      <c r="AV385">
        <f t="shared" ref="AV385" si="3841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2">AX385/AW385</f>
        <v>0.33333333333333331</v>
      </c>
      <c r="BD385">
        <f t="shared" ref="BD385" si="3843">AZ385/AY385</f>
        <v>0.1</v>
      </c>
      <c r="BE385">
        <f t="shared" si="3321"/>
        <v>9.0909090909090912E-2</v>
      </c>
      <c r="BF385">
        <f t="shared" ref="BF385" si="3844">SUM(AU379:AU385)/SUM(AT379:AT385)</f>
        <v>4.6600078199978676E-2</v>
      </c>
      <c r="BG385">
        <f t="shared" ref="BG385" si="3845">SUM(AU372:AU385)/SUM(AT372:AT385)</f>
        <v>4.7096781681232082E-2</v>
      </c>
      <c r="BH385">
        <f t="shared" ref="BH385" si="3846">SUM(AX379:AX385)/SUM(AW379:AW385)</f>
        <v>2.0408163265306121E-2</v>
      </c>
      <c r="BI385">
        <f t="shared" ref="BI385" si="3847">SUM(AZ379:AZ385)/SUM(AY379:AY385)</f>
        <v>0.14218009478672985</v>
      </c>
      <c r="BJ385">
        <f t="shared" ref="BJ385" si="3848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3"/>
        <v>1649172</v>
      </c>
      <c r="BU385" s="21">
        <f t="shared" si="2767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4"/>
        <v>12181</v>
      </c>
      <c r="CC385" s="21">
        <f t="shared" si="2769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5"/>
        <v>6970</v>
      </c>
      <c r="CK385" s="21">
        <f t="shared" si="2771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6"/>
        <v>69551</v>
      </c>
      <c r="CS385" s="21">
        <f t="shared" si="2773"/>
        <v>15341</v>
      </c>
    </row>
    <row r="386" spans="1:97" x14ac:dyDescent="0.35">
      <c r="A386" s="14">
        <f t="shared" si="2564"/>
        <v>44292</v>
      </c>
      <c r="B386" s="9">
        <f t="shared" si="3527"/>
        <v>1651693</v>
      </c>
      <c r="C386">
        <f t="shared" ref="C386" si="3849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50">-(J386-J385)+L386</f>
        <v>-2</v>
      </c>
      <c r="N386" s="7">
        <f t="shared" ref="N386" si="3851">B386-C386</f>
        <v>1297791</v>
      </c>
      <c r="O386" s="4">
        <f t="shared" ref="O386" si="3852">C386/B386</f>
        <v>0.21426621048826872</v>
      </c>
      <c r="R386">
        <f t="shared" ref="R386" si="3853">C386-C385</f>
        <v>512</v>
      </c>
      <c r="S386">
        <f t="shared" ref="S386" si="3854">N386-N385</f>
        <v>2009</v>
      </c>
      <c r="T386" s="8">
        <f t="shared" ref="T386" si="3855">R386/V386</f>
        <v>0.20309401031336771</v>
      </c>
      <c r="U386" s="8">
        <f t="shared" ref="U386" si="3856">SUM(R380:R386)/SUM(V380:V386)</f>
        <v>0.21020492043919911</v>
      </c>
      <c r="V386">
        <f t="shared" ref="V386" si="3857">B386-B385</f>
        <v>2521</v>
      </c>
      <c r="W386">
        <f t="shared" ref="W386" si="3858">C386-D386-E386</f>
        <v>12424</v>
      </c>
      <c r="X386" s="3">
        <f t="shared" ref="X386" si="3859">F386/W386</f>
        <v>1.7466194462330973E-2</v>
      </c>
      <c r="Y386">
        <f t="shared" ref="Y386" si="3860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1">Z386-AC386-AF386</f>
        <v>53</v>
      </c>
      <c r="AJ386">
        <f t="shared" ref="AJ386" si="3862">AA386-AD386-AG386</f>
        <v>24</v>
      </c>
      <c r="AK386">
        <f t="shared" ref="AK386" si="3863">AB386-AE386-AH386</f>
        <v>310</v>
      </c>
      <c r="AL386">
        <v>9</v>
      </c>
      <c r="AM386">
        <v>9</v>
      </c>
      <c r="AN386">
        <v>28</v>
      </c>
      <c r="AT386">
        <f t="shared" ref="AT386" si="3864">BN386-BN385</f>
        <v>14628</v>
      </c>
      <c r="AU386">
        <f t="shared" ref="AU386" si="3865">BO386-BO385</f>
        <v>551</v>
      </c>
      <c r="AV386">
        <f t="shared" ref="AV386" si="3866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7">AX386/AW386</f>
        <v>8.5470085470085479E-3</v>
      </c>
      <c r="BD386">
        <f t="shared" ref="BD386" si="3868">AZ386/AY386</f>
        <v>0.12727272727272726</v>
      </c>
      <c r="BE386">
        <f t="shared" si="3321"/>
        <v>2.4390243902439025E-2</v>
      </c>
      <c r="BF386">
        <f t="shared" ref="BF386" si="3869">SUM(AU380:AU386)/SUM(AT380:AT386)</f>
        <v>4.6067256302322279E-2</v>
      </c>
      <c r="BG386">
        <f t="shared" ref="BG386" si="3870">SUM(AU373:AU386)/SUM(AT373:AT386)</f>
        <v>4.7607067633980808E-2</v>
      </c>
      <c r="BH386">
        <f t="shared" ref="BH386" si="3871">SUM(AX380:AX386)/SUM(AW380:AW386)</f>
        <v>1.9950124688279301E-2</v>
      </c>
      <c r="BI386">
        <f t="shared" ref="BI386" si="3872">SUM(AZ380:AZ386)/SUM(AY380:AY386)</f>
        <v>0.15031645569620253</v>
      </c>
      <c r="BJ386">
        <f t="shared" ref="BJ386" si="3873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3"/>
        <v>1651693</v>
      </c>
      <c r="BU386" s="21">
        <f t="shared" si="2767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4"/>
        <v>12199</v>
      </c>
      <c r="CC386" s="21">
        <f t="shared" si="2769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5"/>
        <v>6977</v>
      </c>
      <c r="CK386" s="21">
        <f t="shared" si="2771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6"/>
        <v>69661</v>
      </c>
      <c r="CS386" s="21">
        <f t="shared" si="2773"/>
        <v>15355</v>
      </c>
    </row>
    <row r="387" spans="1:97" x14ac:dyDescent="0.35">
      <c r="A387" s="14">
        <f t="shared" si="2564"/>
        <v>44293</v>
      </c>
      <c r="B387" s="9">
        <f t="shared" si="3527"/>
        <v>1655061</v>
      </c>
      <c r="C387">
        <f t="shared" ref="C387" si="3874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5">-(J387-J386)+L387</f>
        <v>9</v>
      </c>
      <c r="N387" s="7">
        <f t="shared" ref="N387" si="3876">B387-C387</f>
        <v>1300405</v>
      </c>
      <c r="O387" s="4">
        <f t="shared" ref="O387" si="3877">C387/B387</f>
        <v>0.21428575744338124</v>
      </c>
      <c r="R387">
        <f t="shared" ref="R387" si="3878">C387-C386</f>
        <v>754</v>
      </c>
      <c r="S387">
        <f t="shared" ref="S387" si="3879">N387-N386</f>
        <v>2614</v>
      </c>
      <c r="T387" s="8">
        <f t="shared" ref="T387" si="3880">R387/V387</f>
        <v>0.22387173396674584</v>
      </c>
      <c r="U387" s="8">
        <f t="shared" ref="U387" si="3881">SUM(R381:R387)/SUM(V381:V387)</f>
        <v>0.21554550593555682</v>
      </c>
      <c r="V387">
        <f t="shared" ref="V387" si="3882">B387-B386</f>
        <v>3368</v>
      </c>
      <c r="W387">
        <f t="shared" ref="W387" si="3883">C387-D387-E387</f>
        <v>12703</v>
      </c>
      <c r="X387" s="3">
        <f t="shared" ref="X387" si="3884">F387/W387</f>
        <v>1.7003857356529952E-2</v>
      </c>
      <c r="Y387">
        <f t="shared" ref="Y387" si="3885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6">Z387-AC387-AF387</f>
        <v>51</v>
      </c>
      <c r="AJ387">
        <f t="shared" ref="AJ387" si="3887">AA387-AD387-AG387</f>
        <v>24</v>
      </c>
      <c r="AK387">
        <f t="shared" ref="AK387" si="3888">AB387-AE387-AH387</f>
        <v>313</v>
      </c>
      <c r="AL387">
        <v>6</v>
      </c>
      <c r="AM387">
        <v>6</v>
      </c>
      <c r="AN387">
        <v>17</v>
      </c>
      <c r="AT387">
        <f t="shared" ref="AT387" si="3889">BN387-BN386</f>
        <v>18670</v>
      </c>
      <c r="AU387">
        <f t="shared" ref="AU387" si="3890">BO387-BO386</f>
        <v>803</v>
      </c>
      <c r="AV387">
        <f t="shared" ref="AV387" si="3891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2">AX387/AW387</f>
        <v>2.6923076923076925E-2</v>
      </c>
      <c r="BD387">
        <f t="shared" ref="BD387" si="3893">AZ387/AY387</f>
        <v>0.17857142857142858</v>
      </c>
      <c r="BE387">
        <f t="shared" si="3321"/>
        <v>1.5625E-2</v>
      </c>
      <c r="BF387">
        <f t="shared" ref="BF387" si="3894">SUM(AU381:AU387)/SUM(AT381:AT387)</f>
        <v>4.7202013584801569E-2</v>
      </c>
      <c r="BG387">
        <f t="shared" ref="BG387" si="3895">SUM(AU374:AU387)/SUM(AT374:AT387)</f>
        <v>4.7525202759038883E-2</v>
      </c>
      <c r="BH387">
        <f t="shared" ref="BH387" si="3896">SUM(AX381:AX387)/SUM(AW381:AW387)</f>
        <v>2.4504084014002333E-2</v>
      </c>
      <c r="BI387">
        <f t="shared" ref="BI387" si="3897">SUM(AZ381:AZ387)/SUM(AY381:AY387)</f>
        <v>0.15044247787610621</v>
      </c>
      <c r="BJ387">
        <f t="shared" ref="BJ387" si="3898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3"/>
        <v>1655061</v>
      </c>
      <c r="BU387" s="21">
        <f t="shared" si="2767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4"/>
        <v>12225</v>
      </c>
      <c r="CC387" s="21">
        <f t="shared" si="2769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5"/>
        <v>6987</v>
      </c>
      <c r="CK387" s="21">
        <f t="shared" si="2771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6"/>
        <v>69801</v>
      </c>
      <c r="CS387" s="21">
        <f t="shared" si="2773"/>
        <v>15380</v>
      </c>
    </row>
    <row r="388" spans="1:97" x14ac:dyDescent="0.35">
      <c r="A388" s="14">
        <f t="shared" si="2564"/>
        <v>44294</v>
      </c>
      <c r="B388" s="9">
        <f t="shared" si="3527"/>
        <v>1658099</v>
      </c>
      <c r="C388">
        <f t="shared" ref="C388" si="3899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900">-(J388-J387)+L388</f>
        <v>5</v>
      </c>
      <c r="N388" s="7">
        <f t="shared" ref="N388" si="3901">B388-C388</f>
        <v>1302771</v>
      </c>
      <c r="O388" s="4">
        <f t="shared" ref="O388" si="3902">C388/B388</f>
        <v>0.21429842247055211</v>
      </c>
      <c r="R388">
        <f t="shared" ref="R388" si="3903">C388-C387</f>
        <v>672</v>
      </c>
      <c r="S388">
        <f t="shared" ref="S388" si="3904">N388-N387</f>
        <v>2366</v>
      </c>
      <c r="T388" s="8">
        <f t="shared" ref="T388" si="3905">R388/V388</f>
        <v>0.22119815668202766</v>
      </c>
      <c r="U388" s="8">
        <f t="shared" ref="U388" si="3906">SUM(R382:R388)/SUM(V382:V388)</f>
        <v>0.21535218689618829</v>
      </c>
      <c r="V388">
        <f t="shared" ref="V388" si="3907">B388-B387</f>
        <v>3038</v>
      </c>
      <c r="W388">
        <f t="shared" ref="W388" si="3908">C388-D388-E388</f>
        <v>12820</v>
      </c>
      <c r="X388" s="3">
        <f t="shared" ref="X388" si="3909">F388/W388</f>
        <v>1.7082683307332293E-2</v>
      </c>
      <c r="Y388">
        <f t="shared" ref="Y388" si="3910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1">Z388-AC388-AF388</f>
        <v>51</v>
      </c>
      <c r="AJ388">
        <f t="shared" ref="AJ388" si="3912">AA388-AD388-AG388</f>
        <v>23</v>
      </c>
      <c r="AK388">
        <f t="shared" ref="AK388" si="3913">AB388-AE388-AH388</f>
        <v>318</v>
      </c>
      <c r="AL388">
        <v>5</v>
      </c>
      <c r="AM388">
        <v>5</v>
      </c>
      <c r="AN388">
        <v>16</v>
      </c>
      <c r="AT388">
        <f t="shared" ref="AT388" si="3914">BN388-BN387</f>
        <v>14987</v>
      </c>
      <c r="AU388">
        <f t="shared" ref="AU388" si="3915">BO388-BO387</f>
        <v>688</v>
      </c>
      <c r="AV388">
        <f t="shared" ref="AV388" si="3916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7">AX388/AW388</f>
        <v>8.130081300813009E-3</v>
      </c>
      <c r="BD388">
        <f t="shared" ref="BD388" si="3918">AZ388/AY388</f>
        <v>0.24369747899159663</v>
      </c>
      <c r="BE388">
        <f t="shared" si="3321"/>
        <v>1.5151515151515152E-2</v>
      </c>
      <c r="BF388">
        <f t="shared" ref="BF388" si="3919">SUM(AU382:AU388)/SUM(AT382:AT388)</f>
        <v>4.6014675076944685E-2</v>
      </c>
      <c r="BG388">
        <f t="shared" ref="BG388" si="3920">SUM(AU375:AU388)/SUM(AT375:AT388)</f>
        <v>4.6984161423302237E-2</v>
      </c>
      <c r="BH388">
        <f t="shared" ref="BH388" si="3921">SUM(AX382:AX388)/SUM(AW382:AW388)</f>
        <v>2.0860495436766623E-2</v>
      </c>
      <c r="BI388">
        <f t="shared" ref="BI388" si="3922">SUM(AZ382:AZ388)/SUM(AY382:AY388)</f>
        <v>0.16666666666666666</v>
      </c>
      <c r="BJ388">
        <f t="shared" ref="BJ388" si="3923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3"/>
        <v>1658099</v>
      </c>
      <c r="BU388" s="21">
        <f t="shared" si="2767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4"/>
        <v>12240</v>
      </c>
      <c r="CC388" s="21">
        <f t="shared" si="2769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5"/>
        <v>7000</v>
      </c>
      <c r="CK388" s="21">
        <f t="shared" si="2771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6"/>
        <v>69920</v>
      </c>
      <c r="CS388" s="21">
        <f t="shared" si="2773"/>
        <v>15409</v>
      </c>
    </row>
    <row r="389" spans="1:97" x14ac:dyDescent="0.35">
      <c r="A389" s="14">
        <f t="shared" si="2564"/>
        <v>44295</v>
      </c>
      <c r="B389" s="9">
        <f t="shared" si="3527"/>
        <v>1660684</v>
      </c>
      <c r="C389">
        <f t="shared" ref="C389" si="3924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5">-(J389-J388)+L389</f>
        <v>12</v>
      </c>
      <c r="N389" s="7">
        <f t="shared" ref="N389" si="3926">B389-C389</f>
        <v>1304838</v>
      </c>
      <c r="O389" s="4">
        <f t="shared" ref="O389" si="3927">C389/B389</f>
        <v>0.21427676788600361</v>
      </c>
      <c r="R389">
        <f t="shared" ref="R389" si="3928">C389-C388</f>
        <v>518</v>
      </c>
      <c r="S389">
        <f t="shared" ref="S389" si="3929">N389-N388</f>
        <v>2067</v>
      </c>
      <c r="T389" s="8">
        <f t="shared" ref="T389" si="3930">R389/V389</f>
        <v>0.20038684719535782</v>
      </c>
      <c r="U389" s="8">
        <f t="shared" ref="U389" si="3931">SUM(R383:R389)/SUM(V383:V389)</f>
        <v>0.21258160237388724</v>
      </c>
      <c r="V389">
        <f t="shared" ref="V389" si="3932">B389-B388</f>
        <v>2585</v>
      </c>
      <c r="W389">
        <f t="shared" ref="W389" si="3933">C389-D389-E389</f>
        <v>12870</v>
      </c>
      <c r="X389" s="3">
        <f t="shared" ref="X389" si="3934">F389/W389</f>
        <v>1.7715617715617717E-2</v>
      </c>
      <c r="Y389">
        <f t="shared" ref="Y389" si="3935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6">Z389-AC389-AF389</f>
        <v>51</v>
      </c>
      <c r="AJ389">
        <f t="shared" ref="AJ389" si="3937">AA389-AD389-AG389</f>
        <v>22</v>
      </c>
      <c r="AK389">
        <f t="shared" ref="AK389" si="3938">AB389-AE389-AH389</f>
        <v>328</v>
      </c>
      <c r="AL389">
        <v>5</v>
      </c>
      <c r="AM389">
        <v>5</v>
      </c>
      <c r="AN389">
        <v>19</v>
      </c>
      <c r="AT389">
        <f t="shared" ref="AT389" si="3939">BN389-BN388</f>
        <v>13714</v>
      </c>
      <c r="AU389">
        <f t="shared" ref="AU389" si="3940">BO389-BO388</f>
        <v>571</v>
      </c>
      <c r="AV389">
        <f t="shared" ref="AV389" si="3941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2">AX389/AW389</f>
        <v>2.4390243902439025E-2</v>
      </c>
      <c r="BD389">
        <f t="shared" ref="BD389" si="3943">AZ389/AY389</f>
        <v>0.21951219512195122</v>
      </c>
      <c r="BE389">
        <f t="shared" si="3321"/>
        <v>1.3157894736842105E-2</v>
      </c>
      <c r="BF389">
        <f t="shared" ref="BF389" si="3944">SUM(AU383:AU389)/SUM(AT383:AT389)</f>
        <v>4.5569320135143143E-2</v>
      </c>
      <c r="BG389">
        <f t="shared" ref="BG389" si="3945">SUM(AU376:AU389)/SUM(AT376:AT389)</f>
        <v>4.5506996795941917E-2</v>
      </c>
      <c r="BH389">
        <f t="shared" ref="BH389" si="3946">SUM(AX383:AX389)/SUM(AW383:AW389)</f>
        <v>2.361111111111111E-2</v>
      </c>
      <c r="BI389">
        <f t="shared" ref="BI389" si="3947">SUM(AZ383:AZ389)/SUM(AY383:AY389)</f>
        <v>0.17573872472783825</v>
      </c>
      <c r="BJ389">
        <f t="shared" ref="BJ389" si="3948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3"/>
        <v>1660684</v>
      </c>
      <c r="BU389" s="21">
        <f t="shared" si="2767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4"/>
        <v>12250</v>
      </c>
      <c r="CC389" s="21">
        <f t="shared" si="2769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5"/>
        <v>7007</v>
      </c>
      <c r="CK389" s="21">
        <f t="shared" si="2771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6"/>
        <v>70002</v>
      </c>
      <c r="CS389" s="21">
        <f t="shared" si="2773"/>
        <v>15427</v>
      </c>
    </row>
    <row r="390" spans="1:97" x14ac:dyDescent="0.35">
      <c r="A390" s="14">
        <f t="shared" si="2564"/>
        <v>44296</v>
      </c>
      <c r="B390" s="9">
        <f t="shared" si="3527"/>
        <v>1663690</v>
      </c>
      <c r="C390">
        <f t="shared" ref="C390" si="3949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50">-(J390-J389)+L390</f>
        <v>13</v>
      </c>
      <c r="N390" s="7">
        <f t="shared" ref="N390" si="3951">B390-C390</f>
        <v>1307229</v>
      </c>
      <c r="O390" s="4">
        <f t="shared" ref="O390" si="3952">C390/B390</f>
        <v>0.214259267050953</v>
      </c>
      <c r="R390">
        <f t="shared" ref="R390" si="3953">C390-C389</f>
        <v>615</v>
      </c>
      <c r="S390">
        <f t="shared" ref="S390" si="3954">N390-N389</f>
        <v>2391</v>
      </c>
      <c r="T390" s="8">
        <f t="shared" ref="T390" si="3955">R390/V390</f>
        <v>0.20459081836327345</v>
      </c>
      <c r="U390" s="8">
        <f t="shared" ref="U390" si="3956">SUM(R384:R390)/SUM(V384:V390)</f>
        <v>0.21154849556496028</v>
      </c>
      <c r="V390">
        <f t="shared" ref="V390" si="3957">B390-B389</f>
        <v>3006</v>
      </c>
      <c r="W390">
        <f t="shared" ref="W390" si="3958">C390-D390-E390</f>
        <v>13038</v>
      </c>
      <c r="X390" s="3">
        <f t="shared" ref="X390" si="3959">F390/W390</f>
        <v>1.672035588280411E-2</v>
      </c>
      <c r="Y390">
        <f t="shared" ref="Y390" si="3960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1">Z390-AC390-AF390</f>
        <v>48</v>
      </c>
      <c r="AJ390">
        <f t="shared" ref="AJ390" si="3962">AA390-AD390-AG390</f>
        <v>23</v>
      </c>
      <c r="AK390">
        <f t="shared" ref="AK390" si="3963">AB390-AE390-AH390</f>
        <v>338</v>
      </c>
      <c r="AL390">
        <v>2</v>
      </c>
      <c r="AM390">
        <v>2</v>
      </c>
      <c r="AN390">
        <v>14</v>
      </c>
      <c r="AT390">
        <f t="shared" ref="AT390" si="3964">BN390-BN389</f>
        <v>14684</v>
      </c>
      <c r="AU390">
        <f t="shared" ref="AU390" si="3965">BO390-BO389</f>
        <v>675</v>
      </c>
      <c r="AV390">
        <f t="shared" ref="AV390" si="3966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7">AX390/AW390</f>
        <v>1.7699115044247787E-2</v>
      </c>
      <c r="BD390">
        <f t="shared" ref="BD390" si="3968">AZ390/AY390</f>
        <v>0.16379310344827586</v>
      </c>
      <c r="BE390">
        <f t="shared" si="3321"/>
        <v>8.2644628099173556E-3</v>
      </c>
      <c r="BF390">
        <f t="shared" ref="BF390" si="3969">SUM(AU384:AU390)/SUM(AT384:AT390)</f>
        <v>4.5326660978253351E-2</v>
      </c>
      <c r="BG390">
        <f t="shared" ref="BG390" si="3970">SUM(AU377:AU390)/SUM(AT377:AT390)</f>
        <v>4.5736605583626327E-2</v>
      </c>
      <c r="BH390">
        <f t="shared" ref="BH390" si="3971">SUM(AX384:AX390)/SUM(AW384:AW390)</f>
        <v>2.34375E-2</v>
      </c>
      <c r="BI390">
        <f t="shared" ref="BI390" si="3972">SUM(AZ384:AZ390)/SUM(AY384:AY390)</f>
        <v>0.17417417417417416</v>
      </c>
      <c r="BJ390">
        <f t="shared" ref="BJ390" si="3973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3"/>
        <v>1663690</v>
      </c>
      <c r="BU390" s="21">
        <f t="shared" si="2767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4"/>
        <v>12269</v>
      </c>
      <c r="CC390" s="21">
        <f t="shared" si="2769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5"/>
        <v>7024</v>
      </c>
      <c r="CK390" s="21">
        <f t="shared" si="2771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6"/>
        <v>70118</v>
      </c>
      <c r="CS390" s="21">
        <f t="shared" si="2773"/>
        <v>15446</v>
      </c>
    </row>
    <row r="391" spans="1:97" x14ac:dyDescent="0.35">
      <c r="A391" s="14">
        <f t="shared" si="2564"/>
        <v>44297</v>
      </c>
      <c r="B391" s="9">
        <f t="shared" si="3527"/>
        <v>1665599</v>
      </c>
      <c r="C391">
        <f t="shared" ref="C391" si="3974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5">-(J391-J390)+L391</f>
        <v>6</v>
      </c>
      <c r="N391" s="7">
        <f t="shared" ref="N391" si="3976">B391-C391</f>
        <v>1308706</v>
      </c>
      <c r="O391" s="4">
        <f t="shared" ref="O391" si="3977">C391/B391</f>
        <v>0.21427306332436558</v>
      </c>
      <c r="R391">
        <f t="shared" ref="R391" si="3978">C391-C390</f>
        <v>432</v>
      </c>
      <c r="S391">
        <f t="shared" ref="S391" si="3979">N391-N390</f>
        <v>1477</v>
      </c>
      <c r="T391" s="8">
        <f t="shared" ref="T391" si="3980">R391/V391</f>
        <v>0.22629649030906235</v>
      </c>
      <c r="U391" s="8">
        <f t="shared" ref="U391" si="3981">SUM(R385:R391)/SUM(V385:V391)</f>
        <v>0.21084859337993184</v>
      </c>
      <c r="V391">
        <f t="shared" ref="V391" si="3982">B391-B390</f>
        <v>1909</v>
      </c>
      <c r="W391">
        <f t="shared" ref="W391" si="3983">C391-D391-E391</f>
        <v>13264</v>
      </c>
      <c r="X391" s="3">
        <f t="shared" ref="X391" si="3984">F391/W391</f>
        <v>1.5983112183353437E-2</v>
      </c>
      <c r="Y391">
        <f t="shared" ref="Y391" si="3985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6">Z391-AC391-AF391</f>
        <v>50</v>
      </c>
      <c r="AJ391">
        <f t="shared" ref="AJ391" si="3987">AA391-AD391-AG391</f>
        <v>24</v>
      </c>
      <c r="AK391">
        <f t="shared" ref="AK391" si="3988">AB391-AE391-AH391</f>
        <v>353</v>
      </c>
      <c r="AL391">
        <v>2</v>
      </c>
      <c r="AM391">
        <v>2</v>
      </c>
      <c r="AN391">
        <v>14</v>
      </c>
      <c r="AT391">
        <f t="shared" ref="AT391" si="3989">BN391-BN390</f>
        <v>7141</v>
      </c>
      <c r="AU391">
        <f t="shared" ref="AU391" si="3990">BO391-BO390</f>
        <v>478</v>
      </c>
      <c r="AV391">
        <f t="shared" ref="AV391" si="3991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2">AX391/AW391</f>
        <v>4.5454545454545456E-2</v>
      </c>
      <c r="BD391">
        <f t="shared" ref="BD391" si="3993">AZ391/AY391</f>
        <v>0.26530612244897961</v>
      </c>
      <c r="BE391">
        <f t="shared" si="3321"/>
        <v>0</v>
      </c>
      <c r="BF391">
        <f t="shared" ref="BF391" si="3994">SUM(AU385:AU391)/SUM(AT385:AT391)</f>
        <v>4.535204786010124E-2</v>
      </c>
      <c r="BG391">
        <f t="shared" ref="BG391" si="3995">SUM(AU378:AU391)/SUM(AT378:AT391)</f>
        <v>4.5690357101314409E-2</v>
      </c>
      <c r="BH391">
        <f t="shared" ref="BH391" si="3996">SUM(AX385:AX391)/SUM(AW385:AW391)</f>
        <v>2.3468057366362451E-2</v>
      </c>
      <c r="BI391">
        <f t="shared" ref="BI391" si="3997">SUM(AZ385:AZ391)/SUM(AY385:AY391)</f>
        <v>0.18468468468468469</v>
      </c>
      <c r="BJ391">
        <f t="shared" ref="BJ391" si="3998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3"/>
        <v>1665599</v>
      </c>
      <c r="BU391" s="21">
        <f t="shared" si="2767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4"/>
        <v>12278</v>
      </c>
      <c r="CC391" s="21">
        <f t="shared" si="2769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5"/>
        <v>7031</v>
      </c>
      <c r="CK391" s="21">
        <f t="shared" si="2771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6"/>
        <v>70167</v>
      </c>
      <c r="CS391" s="21">
        <f t="shared" si="2773"/>
        <v>15459</v>
      </c>
    </row>
    <row r="392" spans="1:97" x14ac:dyDescent="0.35">
      <c r="A392" s="14">
        <f t="shared" si="2564"/>
        <v>44298</v>
      </c>
      <c r="B392" s="9">
        <f t="shared" si="3527"/>
        <v>1666618</v>
      </c>
      <c r="C392">
        <f t="shared" ref="C392" si="3999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4000">-(J392-J391)+L392</f>
        <v>4</v>
      </c>
      <c r="N392" s="7">
        <f t="shared" ref="N392" si="4001">B392-C392</f>
        <v>1309581</v>
      </c>
      <c r="O392" s="4">
        <f t="shared" ref="O392" si="4002">C392/B392</f>
        <v>0.21422845547089975</v>
      </c>
      <c r="R392">
        <f t="shared" ref="R392" si="4003">C392-C391</f>
        <v>144</v>
      </c>
      <c r="S392">
        <f t="shared" ref="S392" si="4004">N392-N391</f>
        <v>875</v>
      </c>
      <c r="T392" s="8">
        <f t="shared" ref="T392" si="4005">R392/V392</f>
        <v>0.14131501472031405</v>
      </c>
      <c r="U392" s="8">
        <f t="shared" ref="U392" si="4006">SUM(R386:R392)/SUM(V386:V392)</f>
        <v>0.20904505330734838</v>
      </c>
      <c r="V392">
        <f t="shared" ref="V392" si="4007">B392-B391</f>
        <v>1019</v>
      </c>
      <c r="W392">
        <f t="shared" ref="W392" si="4008">C392-D392-E392</f>
        <v>13212</v>
      </c>
      <c r="X392" s="3">
        <f t="shared" ref="X392" si="4009">F392/W392</f>
        <v>1.6651528913109295E-2</v>
      </c>
      <c r="Y392">
        <f t="shared" ref="Y392" si="4010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1">Z392-AC392-AF392</f>
        <v>48</v>
      </c>
      <c r="AJ392">
        <f t="shared" ref="AJ392" si="4012">AA392-AD392-AG392</f>
        <v>24</v>
      </c>
      <c r="AK392">
        <f t="shared" ref="AK392" si="4013">AB392-AE392-AH392</f>
        <v>361</v>
      </c>
      <c r="AL392">
        <v>2</v>
      </c>
      <c r="AM392">
        <v>2</v>
      </c>
      <c r="AN392">
        <v>14</v>
      </c>
      <c r="AT392">
        <f t="shared" ref="AT392" si="4014">BN392-BN391</f>
        <v>4351</v>
      </c>
      <c r="AU392">
        <f t="shared" ref="AU392" si="4015">BO392-BO391</f>
        <v>144</v>
      </c>
      <c r="AV392">
        <f t="shared" ref="AV392" si="4016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7">AX392/AW392</f>
        <v>6.6666666666666666E-2</v>
      </c>
      <c r="BD392">
        <f t="shared" ref="BD392" si="4018">AZ392/AY392</f>
        <v>0.25</v>
      </c>
      <c r="BE392">
        <f t="shared" si="3321"/>
        <v>0</v>
      </c>
      <c r="BF392">
        <f t="shared" ref="BF392" si="4019">SUM(AU386:AU392)/SUM(AT386:AT392)</f>
        <v>4.4343634817125034E-2</v>
      </c>
      <c r="BG392">
        <f t="shared" ref="BG392" si="4020">SUM(AU379:AU392)/SUM(AT379:AT392)</f>
        <v>4.5447170489181454E-2</v>
      </c>
      <c r="BH392">
        <f t="shared" ref="BH392" si="4021">SUM(AX386:AX392)/SUM(AW386:AW392)</f>
        <v>2.0698576972833119E-2</v>
      </c>
      <c r="BI392">
        <f t="shared" ref="BI392" si="4022">SUM(AZ386:AZ392)/SUM(AY386:AY392)</f>
        <v>0.19444444444444445</v>
      </c>
      <c r="BJ392">
        <f t="shared" ref="BJ392" si="4023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3"/>
        <v>1666618</v>
      </c>
      <c r="BU392" s="21">
        <f t="shared" si="2767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4"/>
        <v>12285</v>
      </c>
      <c r="CC392" s="21">
        <f t="shared" si="2769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5"/>
        <v>7032</v>
      </c>
      <c r="CK392" s="21">
        <f t="shared" si="2771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6"/>
        <v>70199</v>
      </c>
      <c r="CS392" s="21">
        <f t="shared" si="2773"/>
        <v>15467</v>
      </c>
    </row>
    <row r="393" spans="1:97" x14ac:dyDescent="0.35">
      <c r="A393" s="14">
        <f t="shared" si="2564"/>
        <v>44299</v>
      </c>
      <c r="B393" s="9">
        <f t="shared" si="3527"/>
        <v>1668910</v>
      </c>
      <c r="C393">
        <f t="shared" ref="C393" si="4024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5">-(J393-J392)+L393</f>
        <v>7</v>
      </c>
      <c r="N393" s="7">
        <f t="shared" ref="N393" si="4026">B393-C393</f>
        <v>1311426</v>
      </c>
      <c r="O393" s="4">
        <f t="shared" ref="O393" si="4027">C393/B393</f>
        <v>0.21420208399494281</v>
      </c>
      <c r="R393">
        <f t="shared" ref="R393" si="4028">C393-C392</f>
        <v>447</v>
      </c>
      <c r="S393">
        <f t="shared" ref="S393" si="4029">N393-N392</f>
        <v>1845</v>
      </c>
      <c r="T393" s="8">
        <f t="shared" ref="T393" si="4030">R393/V393</f>
        <v>0.1950261780104712</v>
      </c>
      <c r="U393" s="8">
        <f t="shared" ref="U393" si="4031">SUM(R387:R393)/SUM(V387:V393)</f>
        <v>0.20805018295870362</v>
      </c>
      <c r="V393">
        <f t="shared" ref="V393" si="4032">B393-B392</f>
        <v>2292</v>
      </c>
      <c r="W393">
        <f t="shared" ref="W393" si="4033">C393-D393-E393</f>
        <v>13043</v>
      </c>
      <c r="X393" s="3">
        <f t="shared" ref="X393" si="4034">F393/W393</f>
        <v>1.686728513378824E-2</v>
      </c>
      <c r="Y393">
        <f t="shared" ref="Y393" si="4035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6">Z393-AC393-AF393</f>
        <v>46</v>
      </c>
      <c r="AJ393">
        <f t="shared" ref="AJ393" si="4037">AA393-AD393-AG393</f>
        <v>23</v>
      </c>
      <c r="AK393">
        <f t="shared" ref="AK393" si="4038">AB393-AE393-AH393</f>
        <v>361</v>
      </c>
      <c r="AL393">
        <v>1</v>
      </c>
      <c r="AM393">
        <v>1</v>
      </c>
      <c r="AN393">
        <v>9</v>
      </c>
      <c r="AT393">
        <f t="shared" ref="AT393" si="4039">BN393-BN392</f>
        <v>15606</v>
      </c>
      <c r="AU393">
        <f t="shared" ref="AU393" si="4040">BO393-BO392</f>
        <v>573</v>
      </c>
      <c r="AV393">
        <f t="shared" ref="AV393" si="4041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2">AX393/AW393</f>
        <v>5.8479532163742687E-3</v>
      </c>
      <c r="BD393">
        <f t="shared" ref="BD393" si="4043">AZ393/AY393</f>
        <v>7.1428571428571425E-2</v>
      </c>
      <c r="BE393">
        <f t="shared" si="3321"/>
        <v>0.1276595744680851</v>
      </c>
      <c r="BF393">
        <f t="shared" ref="BF393" si="4044">SUM(AU387:AU393)/SUM(AT387:AT393)</f>
        <v>4.4103956120377326E-2</v>
      </c>
      <c r="BG393">
        <f t="shared" ref="BG393" si="4045">SUM(AU380:AU393)/SUM(AT380:AT393)</f>
        <v>4.5059720823140019E-2</v>
      </c>
      <c r="BH393">
        <f t="shared" ref="BH393" si="4046">SUM(AX387:AX393)/SUM(AW387:AW393)</f>
        <v>1.9347037484885126E-2</v>
      </c>
      <c r="BI393">
        <f t="shared" ref="BI393" si="4047">SUM(AZ387:AZ393)/SUM(AY387:AY393)</f>
        <v>0.1871069182389937</v>
      </c>
      <c r="BJ393">
        <f t="shared" ref="BJ393" si="4048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3"/>
        <v>1668910</v>
      </c>
      <c r="BU393" s="21">
        <f t="shared" si="2767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4"/>
        <v>12304</v>
      </c>
      <c r="CC393" s="21">
        <f t="shared" si="2769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5"/>
        <v>7042</v>
      </c>
      <c r="CK393" s="21">
        <f t="shared" si="2771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6"/>
        <v>70297</v>
      </c>
      <c r="CS393" s="21">
        <f t="shared" si="2773"/>
        <v>15474</v>
      </c>
    </row>
    <row r="394" spans="1:97" x14ac:dyDescent="0.35">
      <c r="A394" s="14">
        <f t="shared" si="2564"/>
        <v>44300</v>
      </c>
      <c r="B394" s="9">
        <f t="shared" si="3527"/>
        <v>1671928</v>
      </c>
      <c r="C394">
        <f t="shared" ref="C394" si="4049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50">-(J394-J393)+L394</f>
        <v>10</v>
      </c>
      <c r="N394" s="7">
        <f t="shared" ref="N394" si="4051">B394-C394</f>
        <v>1313789</v>
      </c>
      <c r="O394" s="4">
        <f t="shared" ref="O394" si="4052">C394/B394</f>
        <v>0.21420719074027111</v>
      </c>
      <c r="R394">
        <f t="shared" ref="R394" si="4053">C394-C393</f>
        <v>655</v>
      </c>
      <c r="S394">
        <f t="shared" ref="S394" si="4054">N394-N393</f>
        <v>2363</v>
      </c>
      <c r="T394" s="8">
        <f t="shared" ref="T394" si="4055">R394/V394</f>
        <v>0.21703114645460569</v>
      </c>
      <c r="U394" s="8">
        <f t="shared" ref="U394" si="4056">SUM(R388:R394)/SUM(V388:V394)</f>
        <v>0.2064978952985119</v>
      </c>
      <c r="V394">
        <f t="shared" ref="V394" si="4057">B394-B393</f>
        <v>3018</v>
      </c>
      <c r="W394">
        <f t="shared" ref="W394" si="4058">C394-D394-E394</f>
        <v>13705</v>
      </c>
      <c r="X394" s="3">
        <f t="shared" ref="X394" si="4059">F394/W394</f>
        <v>1.5906603429405326E-2</v>
      </c>
      <c r="Y394">
        <f t="shared" ref="Y394" si="4060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1">Z394-AC394-AF394</f>
        <v>46</v>
      </c>
      <c r="AJ394">
        <f t="shared" ref="AJ394" si="4062">AA394-AD394-AG394</f>
        <v>25</v>
      </c>
      <c r="AK394">
        <f t="shared" ref="AK394" si="4063">AB394-AE394-AH394</f>
        <v>367</v>
      </c>
      <c r="AL394">
        <v>1</v>
      </c>
      <c r="AM394">
        <v>1</v>
      </c>
      <c r="AN394">
        <v>9</v>
      </c>
      <c r="AT394">
        <f t="shared" ref="AT394" si="4064">BN394-BN393</f>
        <v>16516</v>
      </c>
      <c r="AU394">
        <f t="shared" ref="AU394" si="4065">BO394-BO393</f>
        <v>733</v>
      </c>
      <c r="AV394">
        <f t="shared" ref="AV394" si="4066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7">AX394/AW394</f>
        <v>8.5470085470085479E-3</v>
      </c>
      <c r="BD394">
        <f t="shared" ref="BD394" si="4068">AZ394/AY394</f>
        <v>0.14516129032258066</v>
      </c>
      <c r="BE394">
        <f t="shared" si="3321"/>
        <v>3.2786885245901641E-2</v>
      </c>
      <c r="BF394">
        <f t="shared" ref="BF394" si="4069">SUM(AU388:AU394)/SUM(AT388:AT394)</f>
        <v>4.4391314842699342E-2</v>
      </c>
      <c r="BG394">
        <f t="shared" ref="BG394" si="4070">SUM(AU381:AU394)/SUM(AT381:AT394)</f>
        <v>4.5796744977242426E-2</v>
      </c>
      <c r="BH394">
        <f t="shared" ref="BH394" si="4071">SUM(AX388:AX394)/SUM(AW388:AW394)</f>
        <v>1.4619883040935672E-2</v>
      </c>
      <c r="BI394">
        <f t="shared" ref="BI394" si="4072">SUM(AZ388:AZ394)/SUM(AY388:AY394)</f>
        <v>0.18064516129032257</v>
      </c>
      <c r="BJ394">
        <f t="shared" ref="BJ394" si="4073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3"/>
        <v>1671928</v>
      </c>
      <c r="BU394" s="21">
        <f t="shared" si="2767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4"/>
        <v>12323</v>
      </c>
      <c r="CC394" s="21">
        <f t="shared" si="2769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5"/>
        <v>7046</v>
      </c>
      <c r="CK394" s="21">
        <f t="shared" si="2771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6"/>
        <v>70421</v>
      </c>
      <c r="CS394" s="21">
        <f t="shared" si="2773"/>
        <v>15492</v>
      </c>
    </row>
    <row r="395" spans="1:97" x14ac:dyDescent="0.35">
      <c r="A395" s="14">
        <f t="shared" si="2564"/>
        <v>44301</v>
      </c>
      <c r="B395" s="9">
        <f t="shared" si="3527"/>
        <v>1674868</v>
      </c>
      <c r="C395">
        <f t="shared" ref="C395" si="4074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5">-(J395-J394)+L395</f>
        <v>4</v>
      </c>
      <c r="N395" s="7">
        <f t="shared" ref="N395" si="4076">B395-C395</f>
        <v>1316191</v>
      </c>
      <c r="O395" s="4">
        <f t="shared" ref="O395" si="4077">C395/B395</f>
        <v>0.21415239887561288</v>
      </c>
      <c r="R395">
        <f t="shared" ref="R395" si="4078">C395-C394</f>
        <v>538</v>
      </c>
      <c r="S395">
        <f t="shared" ref="S395" si="4079">N395-N394</f>
        <v>2402</v>
      </c>
      <c r="T395" s="8">
        <f t="shared" ref="T395" si="4080">R395/V395</f>
        <v>0.18299319727891156</v>
      </c>
      <c r="U395" s="8">
        <f t="shared" ref="U395" si="4081">SUM(R389:R395)/SUM(V389:V395)</f>
        <v>0.19971375752877332</v>
      </c>
      <c r="V395">
        <f t="shared" ref="V395" si="4082">B395-B394</f>
        <v>2940</v>
      </c>
      <c r="W395">
        <f t="shared" ref="W395" si="4083">C395-D395-E395</f>
        <v>13233</v>
      </c>
      <c r="X395" s="3">
        <f t="shared" ref="X395" si="4084">F395/W395</f>
        <v>1.6247260636288067E-2</v>
      </c>
      <c r="Y395">
        <f t="shared" ref="Y395" si="4085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6">Z395-AC395-AF395</f>
        <v>45</v>
      </c>
      <c r="AJ395">
        <f t="shared" ref="AJ395" si="4087">AA395-AD395-AG395</f>
        <v>24</v>
      </c>
      <c r="AK395">
        <f t="shared" ref="AK395" si="4088">AB395-AE395-AH395</f>
        <v>357</v>
      </c>
      <c r="AL395">
        <v>2</v>
      </c>
      <c r="AM395">
        <v>2</v>
      </c>
      <c r="AN395">
        <v>18</v>
      </c>
      <c r="AT395">
        <f t="shared" ref="AT395" si="4089">BN395-BN394</f>
        <v>15098</v>
      </c>
      <c r="AU395">
        <f t="shared" ref="AU395" si="4090">BO395-BO394</f>
        <v>603</v>
      </c>
      <c r="AV395">
        <f t="shared" ref="AV395" si="4091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2">AX395/AW395</f>
        <v>1.8518518518518517E-2</v>
      </c>
      <c r="BD395">
        <f t="shared" ref="BD395" si="4093">AZ395/AY395</f>
        <v>0.18446601941747573</v>
      </c>
      <c r="BE395">
        <f t="shared" si="3321"/>
        <v>6.0975609756097563E-3</v>
      </c>
      <c r="BF395">
        <f t="shared" ref="BF395" si="4094">SUM(AU389:AU395)/SUM(AT389:AT395)</f>
        <v>4.3358971415451725E-2</v>
      </c>
      <c r="BG395">
        <f t="shared" ref="BG395" si="4095">SUM(AU382:AU395)/SUM(AT382:AT395)</f>
        <v>4.4674057289885896E-2</v>
      </c>
      <c r="BH395">
        <f t="shared" ref="BH395" si="4096">SUM(AX389:AX395)/SUM(AW389:AW395)</f>
        <v>1.6442451420029897E-2</v>
      </c>
      <c r="BI395">
        <f t="shared" ref="BI395" si="4097">SUM(AZ389:AZ395)/SUM(AY389:AY395)</f>
        <v>0.16887417218543047</v>
      </c>
      <c r="BJ395">
        <f t="shared" ref="BJ395" si="4098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3"/>
        <v>1674868</v>
      </c>
      <c r="BU395" s="21">
        <f t="shared" si="2767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4"/>
        <v>12343</v>
      </c>
      <c r="CC395" s="21">
        <f t="shared" si="2769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5"/>
        <v>7060</v>
      </c>
      <c r="CK395" s="21">
        <f t="shared" si="2771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6"/>
        <v>70524</v>
      </c>
      <c r="CS395" s="21">
        <f t="shared" si="2773"/>
        <v>15511</v>
      </c>
    </row>
    <row r="396" spans="1:97" x14ac:dyDescent="0.35">
      <c r="A396" s="14">
        <f t="shared" si="2564"/>
        <v>44302</v>
      </c>
      <c r="B396" s="9">
        <f t="shared" si="3527"/>
        <v>1677382</v>
      </c>
      <c r="C396">
        <f t="shared" ref="C396" si="4099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100">-(J396-J395)+L396</f>
        <v>5</v>
      </c>
      <c r="N396" s="7">
        <f t="shared" ref="N396" si="4101">B396-C396</f>
        <v>1318237</v>
      </c>
      <c r="O396" s="4">
        <f t="shared" ref="O396" si="4102">C396/B396</f>
        <v>0.21411044115174718</v>
      </c>
      <c r="R396">
        <f t="shared" ref="R396" si="4103">C396-C395</f>
        <v>468</v>
      </c>
      <c r="S396">
        <f t="shared" ref="S396" si="4104">N396-N395</f>
        <v>2046</v>
      </c>
      <c r="T396" s="8">
        <f t="shared" ref="T396" si="4105">R396/V396</f>
        <v>0.18615751789976134</v>
      </c>
      <c r="U396" s="8">
        <f t="shared" ref="U396" si="4106">SUM(R390:R396)/SUM(V390:V396)</f>
        <v>0.19756857108635764</v>
      </c>
      <c r="V396">
        <f t="shared" ref="V396" si="4107">B396-B395</f>
        <v>2514</v>
      </c>
      <c r="W396">
        <f t="shared" ref="W396" si="4108">C396-D396-E396</f>
        <v>13707</v>
      </c>
      <c r="X396" s="3">
        <f t="shared" ref="X396" si="4109">F396/W396</f>
        <v>1.6487925877288978E-2</v>
      </c>
      <c r="Y396">
        <f t="shared" ref="Y396" si="4110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1">Z396-AC396-AF396</f>
        <v>47</v>
      </c>
      <c r="AJ396">
        <f t="shared" ref="AJ396" si="4112">AA396-AD396-AG396</f>
        <v>25</v>
      </c>
      <c r="AK396">
        <f t="shared" ref="AK396" si="4113">AB396-AE396-AH396</f>
        <v>379</v>
      </c>
      <c r="AL396">
        <v>2</v>
      </c>
      <c r="AM396">
        <v>2</v>
      </c>
      <c r="AN396">
        <v>19</v>
      </c>
      <c r="AT396">
        <f t="shared" ref="AT396" si="4114">BN396-BN395</f>
        <v>9681</v>
      </c>
      <c r="AU396">
        <f t="shared" ref="AU396" si="4115">BO396-BO395</f>
        <v>428</v>
      </c>
      <c r="AV396">
        <f t="shared" ref="AV396" si="4116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7">AX396/AW396</f>
        <v>0.12307692307692308</v>
      </c>
      <c r="BD396">
        <f t="shared" ref="BD396" si="4118">AZ396/AY396</f>
        <v>0.11450381679389313</v>
      </c>
      <c r="BE396">
        <f t="shared" si="3321"/>
        <v>1.0309278350515464E-2</v>
      </c>
      <c r="BF396">
        <f t="shared" ref="BF396" si="4119">SUM(AU390:AU396)/SUM(AT390:AT396)</f>
        <v>4.3742552090229543E-2</v>
      </c>
      <c r="BG396">
        <f t="shared" ref="BG396" si="4120">SUM(AU383:AU396)/SUM(AT383:AT396)</f>
        <v>4.4662907926800131E-2</v>
      </c>
      <c r="BH396">
        <f t="shared" ref="BH396" si="4121">SUM(AX390:AX396)/SUM(AW390:AW396)</f>
        <v>2.6186579378068741E-2</v>
      </c>
      <c r="BI396">
        <f t="shared" ref="BI396" si="4122">SUM(AZ390:AZ396)/SUM(AY390:AY396)</f>
        <v>0.15160796324655437</v>
      </c>
      <c r="BJ396">
        <f t="shared" ref="BJ396" si="4123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3"/>
        <v>1677382</v>
      </c>
      <c r="BU396" s="21">
        <f t="shared" si="2767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4"/>
        <v>12363</v>
      </c>
      <c r="CC396" s="21">
        <f t="shared" si="2769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5"/>
        <v>7072</v>
      </c>
      <c r="CK396" s="21">
        <f t="shared" si="2771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6"/>
        <v>70655</v>
      </c>
      <c r="CS396" s="21">
        <f t="shared" si="2773"/>
        <v>15526</v>
      </c>
    </row>
    <row r="397" spans="1:97" x14ac:dyDescent="0.35">
      <c r="A397" s="14">
        <f t="shared" si="2564"/>
        <v>44303</v>
      </c>
      <c r="B397" s="9">
        <f t="shared" si="3527"/>
        <v>1677920</v>
      </c>
      <c r="C397">
        <f t="shared" ref="C397" si="4124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5">-(J397-J396)+L397</f>
        <v>15</v>
      </c>
      <c r="N397" s="7">
        <f t="shared" ref="N397" si="4126">B397-C397</f>
        <v>1318660</v>
      </c>
      <c r="O397" s="4">
        <f t="shared" ref="O397" si="4127">C397/B397</f>
        <v>0.21411032707161248</v>
      </c>
      <c r="R397">
        <f t="shared" ref="R397" si="4128">C397-C396</f>
        <v>115</v>
      </c>
      <c r="S397">
        <f t="shared" ref="S397" si="4129">N397-N396</f>
        <v>423</v>
      </c>
      <c r="T397" s="8">
        <f t="shared" ref="T397" si="4130">R397/V397</f>
        <v>0.21375464684014869</v>
      </c>
      <c r="U397" s="8">
        <f t="shared" ref="U397" si="4131">SUM(R391:R397)/SUM(V391:V397)</f>
        <v>0.19669711876317639</v>
      </c>
      <c r="V397">
        <f t="shared" ref="V397" si="4132">B397-B396</f>
        <v>538</v>
      </c>
      <c r="W397">
        <f t="shared" ref="W397" si="4133">C397-D397-E397</f>
        <v>13392</v>
      </c>
      <c r="X397" s="3">
        <f t="shared" ref="X397" si="4134">F397/W397</f>
        <v>1.7398446833930704E-2</v>
      </c>
      <c r="Y397">
        <f t="shared" ref="Y397" si="4135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6">Z397-AC397-AF397</f>
        <v>52</v>
      </c>
      <c r="AJ397">
        <f t="shared" ref="AJ397" si="4137">AA397-AD397-AG397</f>
        <v>24</v>
      </c>
      <c r="AK397">
        <f t="shared" ref="AK397" si="4138">AB397-AE397-AH397</f>
        <v>384</v>
      </c>
      <c r="AL397">
        <v>1</v>
      </c>
      <c r="AM397">
        <v>1</v>
      </c>
      <c r="AN397">
        <v>16</v>
      </c>
      <c r="AT397">
        <f t="shared" ref="AT397" si="4139">BN397-BN396</f>
        <v>3799</v>
      </c>
      <c r="AU397">
        <f t="shared" ref="AU397" si="4140">BO397-BO396</f>
        <v>98</v>
      </c>
      <c r="AV397">
        <f t="shared" ref="AV397" si="4141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2">AX397/AW397</f>
        <v>2.6086956521739129E-2</v>
      </c>
      <c r="BD397">
        <f t="shared" ref="BD397" si="4143">AZ397/AY397</f>
        <v>0.4</v>
      </c>
      <c r="BE397">
        <f t="shared" si="3321"/>
        <v>0.33333333333333331</v>
      </c>
      <c r="BF397">
        <f t="shared" ref="BF397" si="4144">SUM(AU391:AU397)/SUM(AT391:AT397)</f>
        <v>4.2345412234042555E-2</v>
      </c>
      <c r="BG397">
        <f t="shared" ref="BG397" si="4145">SUM(AU384:AU397)/SUM(AT384:AT397)</f>
        <v>4.3972363105500949E-2</v>
      </c>
      <c r="BH397">
        <f t="shared" ref="BH397" si="4146">SUM(AX391:AX397)/SUM(AW391:AW397)</f>
        <v>2.7732463295269169E-2</v>
      </c>
      <c r="BI397">
        <f t="shared" ref="BI397" si="4147">SUM(AZ391:AZ397)/SUM(AY391:AY397)</f>
        <v>0.15579710144927536</v>
      </c>
      <c r="BJ397">
        <f t="shared" ref="BJ397" si="4148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3"/>
        <v>1677920</v>
      </c>
      <c r="BU397" s="21">
        <f t="shared" si="2767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4"/>
        <v>12370</v>
      </c>
      <c r="CC397" s="21">
        <f t="shared" si="2769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5"/>
        <v>7071</v>
      </c>
      <c r="CK397" s="21">
        <f t="shared" si="2771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6"/>
        <v>70670</v>
      </c>
      <c r="CS397" s="21">
        <f t="shared" si="2773"/>
        <v>15532</v>
      </c>
    </row>
    <row r="398" spans="1:97" x14ac:dyDescent="0.35">
      <c r="A398" s="14">
        <f t="shared" si="2564"/>
        <v>44304</v>
      </c>
      <c r="B398" s="9">
        <f t="shared" si="3527"/>
        <v>1681849</v>
      </c>
      <c r="C398">
        <f t="shared" ref="C398" si="4149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50">-(J398-J397)+L398</f>
        <v>15</v>
      </c>
      <c r="N398" s="7">
        <f t="shared" ref="N398" si="4151">B398-C398</f>
        <v>1321883</v>
      </c>
      <c r="O398" s="4">
        <f t="shared" ref="O398" si="4152">C398/B398</f>
        <v>0.21402991588424405</v>
      </c>
      <c r="R398">
        <f t="shared" ref="R398" si="4153">C398-C397</f>
        <v>706</v>
      </c>
      <c r="S398">
        <f t="shared" ref="S398" si="4154">N398-N397</f>
        <v>3223</v>
      </c>
      <c r="T398" s="8">
        <f t="shared" ref="T398" si="4155">R398/V398</f>
        <v>0.17968948841944515</v>
      </c>
      <c r="U398" s="8">
        <f t="shared" ref="U398" si="4156">SUM(R392:R398)/SUM(V392:V398)</f>
        <v>0.18910769230769231</v>
      </c>
      <c r="V398">
        <f t="shared" ref="V398" si="4157">B398-B397</f>
        <v>3929</v>
      </c>
      <c r="W398">
        <f t="shared" ref="W398" si="4158">C398-D398-E398</f>
        <v>13406</v>
      </c>
      <c r="X398" s="3">
        <f t="shared" ref="X398" si="4159">F398/W398</f>
        <v>1.521706698493212E-2</v>
      </c>
      <c r="Y398">
        <f t="shared" ref="Y398" si="4160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1">Z398-AC398-AF398</f>
        <v>50</v>
      </c>
      <c r="AJ398">
        <f t="shared" ref="AJ398" si="4162">AA398-AD398-AG398</f>
        <v>24</v>
      </c>
      <c r="AK398">
        <f t="shared" ref="AK398" si="4163">AB398-AE398-AH398</f>
        <v>371</v>
      </c>
      <c r="AL398">
        <v>1</v>
      </c>
      <c r="AM398">
        <v>1</v>
      </c>
      <c r="AN398">
        <v>16</v>
      </c>
      <c r="AT398">
        <f t="shared" ref="AT398" si="4164">BN398-BN397</f>
        <v>18032</v>
      </c>
      <c r="AU398">
        <f t="shared" ref="AU398" si="4165">BO398-BO397</f>
        <v>841</v>
      </c>
      <c r="AV398">
        <f t="shared" ref="AV398" si="4166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7">AX398/AW398</f>
        <v>1.4492753623188406E-2</v>
      </c>
      <c r="BD398">
        <f t="shared" ref="BD398" si="4168">AZ398/AY398</f>
        <v>0.19014084507042253</v>
      </c>
      <c r="BE398">
        <f t="shared" si="3321"/>
        <v>1.9230769230769232E-2</v>
      </c>
      <c r="BF398">
        <f t="shared" ref="BF398" si="4169">SUM(AU392:AU398)/SUM(AT392:AT398)</f>
        <v>4.1163655621486946E-2</v>
      </c>
      <c r="BG398">
        <f t="shared" ref="BG398" si="4170">SUM(AU385:AU398)/SUM(AT385:AT398)</f>
        <v>4.3305118144973911E-2</v>
      </c>
      <c r="BH398">
        <f t="shared" ref="BH398" si="4171">SUM(AX392:AX398)/SUM(AW392:AW398)</f>
        <v>2.5757575757575757E-2</v>
      </c>
      <c r="BI398">
        <f t="shared" ref="BI398" si="4172">SUM(AZ392:AZ398)/SUM(AY392:AY398)</f>
        <v>0.15503875968992248</v>
      </c>
      <c r="BJ398">
        <f t="shared" ref="BJ398" si="4173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3"/>
        <v>1681849</v>
      </c>
      <c r="BU398" s="21">
        <f t="shared" si="2767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4"/>
        <v>12390</v>
      </c>
      <c r="CC398" s="21">
        <f t="shared" si="2769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5"/>
        <v>7082</v>
      </c>
      <c r="CK398" s="21">
        <f t="shared" si="2771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6"/>
        <v>70812</v>
      </c>
      <c r="CS398" s="21">
        <f t="shared" si="2773"/>
        <v>15559</v>
      </c>
    </row>
    <row r="399" spans="1:97" x14ac:dyDescent="0.35">
      <c r="A399" s="14">
        <f t="shared" si="2564"/>
        <v>44305</v>
      </c>
      <c r="B399" s="9">
        <f t="shared" si="3527"/>
        <v>1682961</v>
      </c>
      <c r="C399">
        <f t="shared" ref="C399" si="4174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5">-(J399-J398)+L399</f>
        <v>2</v>
      </c>
      <c r="N399" s="7">
        <f t="shared" ref="N399" si="4176">B399-C399</f>
        <v>1322827</v>
      </c>
      <c r="O399" s="4">
        <f t="shared" ref="O399" si="4177">C399/B399</f>
        <v>0.21398832177335067</v>
      </c>
      <c r="R399">
        <f t="shared" ref="R399" si="4178">C399-C398</f>
        <v>168</v>
      </c>
      <c r="S399">
        <f t="shared" ref="S399" si="4179">N399-N398</f>
        <v>944</v>
      </c>
      <c r="T399" s="8">
        <f t="shared" ref="T399" si="4180">R399/V399</f>
        <v>0.15107913669064749</v>
      </c>
      <c r="U399" s="8">
        <f t="shared" ref="U399" si="4181">SUM(R393:R399)/SUM(V393:V399)</f>
        <v>0.18950009178241448</v>
      </c>
      <c r="V399">
        <f t="shared" ref="V399" si="4182">B399-B398</f>
        <v>1112</v>
      </c>
      <c r="W399">
        <f t="shared" ref="W399" si="4183">C399-D399-E399</f>
        <v>13582</v>
      </c>
      <c r="X399" s="3">
        <f t="shared" ref="X399" si="4184">F399/W399</f>
        <v>1.5093506111029303E-2</v>
      </c>
      <c r="Y399">
        <f t="shared" ref="Y399" si="4185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6">Z399-AC399-AF399</f>
        <v>52</v>
      </c>
      <c r="AJ399">
        <f t="shared" ref="AJ399" si="4187">AA399-AD399-AG399</f>
        <v>24</v>
      </c>
      <c r="AK399">
        <f t="shared" ref="AK399" si="4188">AB399-AE399-AH399</f>
        <v>396</v>
      </c>
      <c r="AL399">
        <v>1</v>
      </c>
      <c r="AM399">
        <v>1</v>
      </c>
      <c r="AN399">
        <v>16</v>
      </c>
      <c r="AT399">
        <f t="shared" ref="AT399" si="4189">BN399-BN398</f>
        <v>2526</v>
      </c>
      <c r="AU399">
        <f t="shared" ref="AU399" si="4190">BO399-BO398</f>
        <v>136</v>
      </c>
      <c r="AV399">
        <f t="shared" ref="AV399" si="4191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2">AX399/AW399</f>
        <v>0.14285714285714285</v>
      </c>
      <c r="BD399">
        <f t="shared" ref="BD399" si="4193">AZ399/AY399</f>
        <v>0.14814814814814814</v>
      </c>
      <c r="BE399">
        <f t="shared" si="3321"/>
        <v>0.14285714285714285</v>
      </c>
      <c r="BF399">
        <f t="shared" ref="BF399" si="4194">SUM(AU393:AU399)/SUM(AT393:AT399)</f>
        <v>4.198971178222452E-2</v>
      </c>
      <c r="BG399">
        <f t="shared" ref="BG399" si="4195">SUM(AU386:AU399)/SUM(AT386:AT399)</f>
        <v>4.3214722043521628E-2</v>
      </c>
      <c r="BH399">
        <f t="shared" ref="BH399" si="4196">SUM(AX393:AX399)/SUM(AW393:AW399)</f>
        <v>2.6073619631901839E-2</v>
      </c>
      <c r="BI399">
        <f t="shared" ref="BI399" si="4197">SUM(AZ393:AZ399)/SUM(AY393:AY399)</f>
        <v>0.15</v>
      </c>
      <c r="BJ399">
        <f t="shared" ref="BJ399" si="4198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3"/>
        <v>1682961</v>
      </c>
      <c r="BU399" s="21">
        <f t="shared" si="2767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4"/>
        <v>12393</v>
      </c>
      <c r="CC399" s="21">
        <f t="shared" si="2769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5"/>
        <v>7083</v>
      </c>
      <c r="CK399" s="21">
        <f t="shared" si="2771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6"/>
        <v>70839</v>
      </c>
      <c r="CS399" s="21">
        <f t="shared" si="2773"/>
        <v>15563</v>
      </c>
    </row>
    <row r="400" spans="1:97" x14ac:dyDescent="0.35">
      <c r="A400" s="14">
        <f t="shared" si="2564"/>
        <v>44306</v>
      </c>
      <c r="B400" s="9">
        <f t="shared" si="3527"/>
        <v>1686043</v>
      </c>
      <c r="C400">
        <f t="shared" ref="C400" si="4199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200">-(J400-J399)+L400</f>
        <v>6</v>
      </c>
      <c r="N400" s="7">
        <f t="shared" ref="N400" si="4201">B400-C400</f>
        <v>1325360</v>
      </c>
      <c r="O400" s="4">
        <f t="shared" ref="O400" si="4202">C400/B400</f>
        <v>0.21392277658398984</v>
      </c>
      <c r="R400">
        <f t="shared" ref="R400" si="4203">C400-C399</f>
        <v>549</v>
      </c>
      <c r="S400">
        <f t="shared" ref="S400" si="4204">N400-N399</f>
        <v>2533</v>
      </c>
      <c r="T400" s="8">
        <f t="shared" ref="T400" si="4205">R400/V400</f>
        <v>0.17813108371187542</v>
      </c>
      <c r="U400" s="8">
        <f t="shared" ref="U400" si="4206">SUM(R394:R400)/SUM(V394:V400)</f>
        <v>0.18671569485787662</v>
      </c>
      <c r="V400">
        <f t="shared" ref="V400" si="4207">B400-B399</f>
        <v>3082</v>
      </c>
      <c r="W400">
        <f t="shared" ref="W400" si="4208">C400-D400-E400</f>
        <v>13025</v>
      </c>
      <c r="X400" s="3">
        <f t="shared" ref="X400" si="4209">F400/W400</f>
        <v>1.6506717850287907E-2</v>
      </c>
      <c r="Y400">
        <f t="shared" ref="Y400" si="4210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1">Z400-AC400-AF400</f>
        <v>47</v>
      </c>
      <c r="AJ400">
        <f t="shared" ref="AJ400:AJ401" si="4212">AA400-AD400-AG400</f>
        <v>22</v>
      </c>
      <c r="AK400">
        <f t="shared" ref="AK400:AK401" si="4213">AB400-AE400-AH400</f>
        <v>369</v>
      </c>
      <c r="AL400">
        <v>1</v>
      </c>
      <c r="AM400">
        <v>1</v>
      </c>
      <c r="AN400">
        <v>14</v>
      </c>
      <c r="AT400">
        <f t="shared" ref="AT400" si="4214">BN400-BN399</f>
        <v>16979</v>
      </c>
      <c r="AU400">
        <f t="shared" ref="AU400" si="4215">BO400-BO399</f>
        <v>595</v>
      </c>
      <c r="AV400">
        <f t="shared" ref="AV400" si="4216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7">AX400/AW400</f>
        <v>6.1728395061728392E-3</v>
      </c>
      <c r="BD400">
        <f t="shared" ref="BD400" si="4218">AZ400/AY400</f>
        <v>0.15037593984962405</v>
      </c>
      <c r="BE400">
        <f t="shared" si="3321"/>
        <v>0</v>
      </c>
      <c r="BF400">
        <f t="shared" ref="BF400" si="4219">SUM(AU394:AU400)/SUM(AT394:AT400)</f>
        <v>4.1558252955912429E-2</v>
      </c>
      <c r="BG400">
        <f t="shared" ref="BG400" si="4220">SUM(AU387:AU400)/SUM(AT387:AT400)</f>
        <v>4.2879429981837656E-2</v>
      </c>
      <c r="BH400">
        <f t="shared" ref="BH400" si="4221">SUM(AX394:AX400)/SUM(AW394:AW400)</f>
        <v>2.236024844720497E-2</v>
      </c>
      <c r="BI400">
        <f t="shared" ref="BI400" si="4222">SUM(AZ394:AZ400)/SUM(AY394:AY400)</f>
        <v>0.16148148148148148</v>
      </c>
      <c r="BJ400">
        <f t="shared" ref="BJ400" si="4223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3"/>
        <v>1686043</v>
      </c>
      <c r="BU400" s="21">
        <f t="shared" si="2767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4"/>
        <v>12423</v>
      </c>
      <c r="CC400" s="21">
        <f t="shared" si="2769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5"/>
        <v>7095</v>
      </c>
      <c r="CK400" s="21">
        <f t="shared" si="2771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6"/>
        <v>70972</v>
      </c>
      <c r="CS400" s="21">
        <f t="shared" si="2773"/>
        <v>15583</v>
      </c>
    </row>
    <row r="401" spans="1:97" x14ac:dyDescent="0.35">
      <c r="A401" s="14">
        <f t="shared" si="2564"/>
        <v>44307</v>
      </c>
      <c r="B401" s="9">
        <f t="shared" si="3527"/>
        <v>1688663</v>
      </c>
      <c r="C401">
        <f t="shared" ref="C401" si="4224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5">-(J401-J400)+L401</f>
        <v>6</v>
      </c>
      <c r="N401" s="7">
        <f t="shared" ref="N401" si="4226">B401-C401</f>
        <v>1327479</v>
      </c>
      <c r="O401" s="4">
        <f t="shared" ref="O401" si="4227">C401/B401</f>
        <v>0.21388755482887942</v>
      </c>
      <c r="R401">
        <f t="shared" ref="R401" si="4228">C401-C400</f>
        <v>501</v>
      </c>
      <c r="S401">
        <f t="shared" ref="S401" si="4229">N401-N400</f>
        <v>2119</v>
      </c>
      <c r="T401" s="8">
        <f t="shared" ref="T401" si="4230">R401/V401</f>
        <v>0.19122137404580153</v>
      </c>
      <c r="U401" s="8">
        <f t="shared" ref="U401" si="4231">SUM(R395:R401)/SUM(V395:V401)</f>
        <v>0.18195398864654916</v>
      </c>
      <c r="V401">
        <f t="shared" ref="V401" si="4232">B401-B400</f>
        <v>2620</v>
      </c>
      <c r="W401">
        <f t="shared" ref="W401" si="4233">C401-D401-E401</f>
        <v>12892</v>
      </c>
      <c r="X401" s="3">
        <f t="shared" ref="X401" si="4234">F401/W401</f>
        <v>1.6987278932671424E-2</v>
      </c>
      <c r="Y401">
        <f t="shared" ref="Y401" si="4235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1"/>
        <v>51</v>
      </c>
      <c r="AJ401">
        <f t="shared" si="4212"/>
        <v>21</v>
      </c>
      <c r="AK401">
        <f t="shared" si="4213"/>
        <v>376</v>
      </c>
      <c r="AL401">
        <v>1</v>
      </c>
      <c r="AM401">
        <v>1</v>
      </c>
      <c r="AN401">
        <v>15</v>
      </c>
      <c r="AT401">
        <f t="shared" ref="AT401" si="4236">BN401-BN400</f>
        <v>12553</v>
      </c>
      <c r="AU401">
        <f t="shared" ref="AU401" si="4237">BO401-BO400</f>
        <v>579</v>
      </c>
      <c r="AV401">
        <f t="shared" ref="AV401" si="4238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9">AX401/AW401</f>
        <v>3.7499999999999999E-2</v>
      </c>
      <c r="BD401">
        <f t="shared" ref="BD401" si="4240">AZ401/AY401</f>
        <v>8.0645161290322578E-2</v>
      </c>
      <c r="BE401">
        <f t="shared" si="3321"/>
        <v>0</v>
      </c>
      <c r="BF401">
        <f t="shared" ref="BF401" si="4241">SUM(AU395:AU401)/SUM(AT395:AT401)</f>
        <v>4.1694208572736056E-2</v>
      </c>
      <c r="BG401">
        <f t="shared" ref="BG401" si="4242">SUM(AU388:AU401)/SUM(AT388:AT401)</f>
        <v>4.311057724229931E-2</v>
      </c>
      <c r="BH401">
        <f t="shared" ref="BH401" si="4243">SUM(AX395:AX401)/SUM(AW395:AW401)</f>
        <v>2.6041666666666668E-2</v>
      </c>
      <c r="BI401">
        <f t="shared" ref="BI401" si="4244">SUM(AZ395:AZ401)/SUM(AY395:AY401)</f>
        <v>0.14962962962962964</v>
      </c>
      <c r="BJ401">
        <f t="shared" ref="BJ401" si="4245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3"/>
        <v>1688663</v>
      </c>
      <c r="BU401" s="21">
        <f t="shared" si="2767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4"/>
        <v>12436</v>
      </c>
      <c r="CC401" s="21">
        <f t="shared" si="2769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5"/>
        <v>7119</v>
      </c>
      <c r="CK401" s="21">
        <f t="shared" si="2771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6"/>
        <v>71096</v>
      </c>
      <c r="CS401" s="21">
        <f t="shared" si="2773"/>
        <v>15593</v>
      </c>
    </row>
    <row r="402" spans="1:97" x14ac:dyDescent="0.35">
      <c r="A402" s="14">
        <f t="shared" si="2564"/>
        <v>44308</v>
      </c>
      <c r="B402" s="9">
        <f t="shared" si="3527"/>
        <v>1689313</v>
      </c>
      <c r="C402">
        <f t="shared" ref="C402" si="4246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7">-(J402-J401)+L402</f>
        <v>9</v>
      </c>
      <c r="N402" s="7">
        <f t="shared" ref="N402" si="4248">B402-C402</f>
        <v>1328001</v>
      </c>
      <c r="O402" s="4">
        <f t="shared" ref="O402" si="4249">C402/B402</f>
        <v>0.21388102737621742</v>
      </c>
      <c r="R402">
        <f t="shared" ref="R402" si="4250">C402-C401</f>
        <v>128</v>
      </c>
      <c r="S402">
        <f t="shared" ref="S402" si="4251">N402-N401</f>
        <v>522</v>
      </c>
      <c r="T402" s="8">
        <f t="shared" ref="T402" si="4252">R402/V402</f>
        <v>0.19692307692307692</v>
      </c>
      <c r="U402" s="8">
        <f t="shared" ref="U402" si="4253">SUM(R396:R402)/SUM(V396:V402)</f>
        <v>0.18241606092073381</v>
      </c>
      <c r="V402">
        <f t="shared" ref="V402" si="4254">B402-B401</f>
        <v>650</v>
      </c>
      <c r="W402">
        <f t="shared" ref="W402" si="4255">C402-D402-E402</f>
        <v>12336</v>
      </c>
      <c r="X402" s="3">
        <f t="shared" ref="X402" si="4256">F402/W402</f>
        <v>1.9049935149156941E-2</v>
      </c>
      <c r="Y402">
        <f t="shared" ref="Y402" si="4257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8">Z402-AC402-AF402</f>
        <v>47</v>
      </c>
      <c r="AJ402">
        <f t="shared" ref="AJ402" si="4259">AA402-AD402-AG402</f>
        <v>20</v>
      </c>
      <c r="AK402">
        <f t="shared" ref="AK402" si="4260">AB402-AE402-AH402</f>
        <v>371</v>
      </c>
      <c r="AL402">
        <v>1</v>
      </c>
      <c r="AM402">
        <v>1</v>
      </c>
      <c r="AN402">
        <v>14</v>
      </c>
      <c r="AT402">
        <f t="shared" ref="AT402" si="4261">BN402-BN401</f>
        <v>4517</v>
      </c>
      <c r="AU402">
        <f t="shared" ref="AU402" si="4262">BO402-BO401</f>
        <v>109</v>
      </c>
      <c r="AV402">
        <f t="shared" ref="AV402" si="4263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4">AX402/AW402</f>
        <v>9.8039215686274508E-3</v>
      </c>
      <c r="BD402">
        <f t="shared" ref="BD402" si="4265">AZ402/AY402</f>
        <v>0.25510204081632654</v>
      </c>
      <c r="BE402">
        <f t="shared" si="3321"/>
        <v>2.4390243902439025E-2</v>
      </c>
      <c r="BF402">
        <f t="shared" ref="BF402" si="4266">SUM(AU396:AU402)/SUM(AT396:AT402)</f>
        <v>4.0918236961534508E-2</v>
      </c>
      <c r="BG402">
        <f t="shared" ref="BG402" si="4267">SUM(AU389:AU402)/SUM(AT389:AT402)</f>
        <v>4.2288188560345885E-2</v>
      </c>
      <c r="BH402">
        <f t="shared" ref="BH402" si="4268">SUM(AX396:AX402)/SUM(AW396:AW402)</f>
        <v>2.4934383202099737E-2</v>
      </c>
      <c r="BI402">
        <f t="shared" ref="BI402" si="4269">SUM(AZ396:AZ402)/SUM(AY396:AY402)</f>
        <v>0.15970149253731344</v>
      </c>
      <c r="BJ402">
        <f t="shared" ref="BJ402" si="4270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3"/>
        <v>1689313</v>
      </c>
      <c r="BU402" s="21">
        <f t="shared" si="2767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4"/>
        <v>12453</v>
      </c>
      <c r="CC402" s="21">
        <f t="shared" si="2769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5"/>
        <v>7129</v>
      </c>
      <c r="CK402" s="21">
        <f t="shared" si="2771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6"/>
        <v>71194</v>
      </c>
      <c r="CS402" s="21">
        <f t="shared" si="2773"/>
        <v>15618</v>
      </c>
    </row>
    <row r="403" spans="1:97" x14ac:dyDescent="0.35">
      <c r="A403" s="14">
        <f t="shared" si="2564"/>
        <v>44309</v>
      </c>
      <c r="B403" s="9">
        <f t="shared" si="3527"/>
        <v>1694543</v>
      </c>
      <c r="C403">
        <f t="shared" ref="C403" si="4271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2">-(J403-J402)+L403</f>
        <v>11</v>
      </c>
      <c r="N403" s="7">
        <f t="shared" ref="N403" si="4273">B403-C403</f>
        <v>1332301</v>
      </c>
      <c r="O403" s="4">
        <f t="shared" ref="O403" si="4274">C403/B403</f>
        <v>0.21376973024585388</v>
      </c>
      <c r="R403">
        <f t="shared" ref="R403" si="4275">C403-C402</f>
        <v>930</v>
      </c>
      <c r="S403">
        <f t="shared" ref="S403" si="4276">N403-N402</f>
        <v>4300</v>
      </c>
      <c r="T403" s="8">
        <f t="shared" ref="T403" si="4277">R403/V403</f>
        <v>0.17782026768642448</v>
      </c>
      <c r="U403" s="8">
        <f t="shared" ref="U403" si="4278">SUM(R397:R403)/SUM(V397:V403)</f>
        <v>0.18046733873317405</v>
      </c>
      <c r="V403">
        <f t="shared" ref="V403" si="4279">B403-B402</f>
        <v>5230</v>
      </c>
      <c r="W403">
        <f t="shared" ref="W403" si="4280">C403-D403-E403</f>
        <v>12721</v>
      </c>
      <c r="X403" s="3">
        <f t="shared" ref="X403" si="4281">F403/W403</f>
        <v>1.7058407357912114E-2</v>
      </c>
      <c r="Y403">
        <f t="shared" ref="Y403" si="4282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3">Z403-AC403-AF403</f>
        <v>46</v>
      </c>
      <c r="AJ403">
        <f t="shared" ref="AJ403" si="4284">AA403-AD403-AG403</f>
        <v>20</v>
      </c>
      <c r="AK403">
        <f t="shared" ref="AK403" si="4285">AB403-AE403-AH403</f>
        <v>371</v>
      </c>
      <c r="AL403">
        <v>1</v>
      </c>
      <c r="AM403">
        <v>1</v>
      </c>
      <c r="AN403">
        <v>16</v>
      </c>
      <c r="AT403">
        <f t="shared" ref="AT403" si="4286">BN403-BN402</f>
        <v>27642</v>
      </c>
      <c r="AU403">
        <f t="shared" ref="AU403" si="4287">BO403-BO402</f>
        <v>1025</v>
      </c>
      <c r="AV403">
        <f t="shared" ref="AV403" si="4288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9">AX403/AW403</f>
        <v>1.7751479289940829E-2</v>
      </c>
      <c r="BD403">
        <f t="shared" ref="BD403" si="4290">AZ403/AY403</f>
        <v>9.4827586206896547E-2</v>
      </c>
      <c r="BE403">
        <f t="shared" si="3321"/>
        <v>0</v>
      </c>
      <c r="BF403">
        <f t="shared" ref="BF403" si="4291">SUM(AU397:AU403)/SUM(AT397:AT403)</f>
        <v>3.9315265898103385E-2</v>
      </c>
      <c r="BG403">
        <f t="shared" ref="BG403" si="4292">SUM(AU390:AU403)/SUM(AT390:AT403)</f>
        <v>4.1490022172949004E-2</v>
      </c>
      <c r="BH403">
        <f t="shared" ref="BH403" si="4293">SUM(AX397:AX403)/SUM(AW397:AW403)</f>
        <v>1.6166281755196306E-2</v>
      </c>
      <c r="BI403">
        <f t="shared" ref="BI403" si="4294">SUM(AZ397:AZ403)/SUM(AY397:AY403)</f>
        <v>0.15725190839694655</v>
      </c>
      <c r="BJ403">
        <f t="shared" ref="BJ403" si="4295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3"/>
        <v>1694543</v>
      </c>
      <c r="BU403" s="21">
        <f t="shared" si="2767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4"/>
        <v>12477</v>
      </c>
      <c r="CC403" s="21">
        <f t="shared" si="2769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5"/>
        <v>7140</v>
      </c>
      <c r="CK403" s="21">
        <f t="shared" si="2771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6"/>
        <v>71310</v>
      </c>
      <c r="CS403" s="21">
        <f t="shared" si="2773"/>
        <v>15629</v>
      </c>
    </row>
    <row r="404" spans="1:97" x14ac:dyDescent="0.35">
      <c r="A404" s="14">
        <f t="shared" si="2564"/>
        <v>44310</v>
      </c>
      <c r="B404" s="9">
        <f t="shared" si="3527"/>
        <v>1697048</v>
      </c>
      <c r="C404">
        <f t="shared" ref="C404" si="4296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7">-(J404-J403)+L404</f>
        <v>5</v>
      </c>
      <c r="N404" s="7">
        <f t="shared" ref="N404" si="4298">B404-C404</f>
        <v>1334370</v>
      </c>
      <c r="O404" s="4">
        <f t="shared" ref="O404" si="4299">C404/B404</f>
        <v>0.21371110304481664</v>
      </c>
      <c r="R404">
        <f t="shared" ref="R404" si="4300">C404-C403</f>
        <v>436</v>
      </c>
      <c r="S404">
        <f t="shared" ref="S404" si="4301">N404-N403</f>
        <v>2069</v>
      </c>
      <c r="T404" s="8">
        <f t="shared" ref="T404" si="4302">R404/V404</f>
        <v>0.17405189620758482</v>
      </c>
      <c r="U404" s="8">
        <f t="shared" ref="U404" si="4303">SUM(R398:R404)/SUM(V398:V404)</f>
        <v>0.17869092429945629</v>
      </c>
      <c r="V404">
        <f t="shared" ref="V404" si="4304">B404-B403</f>
        <v>2505</v>
      </c>
      <c r="W404">
        <f t="shared" ref="W404" si="4305">C404-D404-E404</f>
        <v>12638</v>
      </c>
      <c r="X404" s="3">
        <f t="shared" ref="X404" si="4306">F404/W404</f>
        <v>1.6537426808039248E-2</v>
      </c>
      <c r="Y404">
        <f t="shared" ref="Y404" si="4307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8">Z404-AC404-AF404</f>
        <v>46</v>
      </c>
      <c r="AJ404">
        <f t="shared" ref="AJ404" si="4309">AA404-AD404-AG404</f>
        <v>20</v>
      </c>
      <c r="AK404">
        <f t="shared" ref="AK404" si="4310">AB404-AE404-AH404</f>
        <v>364</v>
      </c>
      <c r="AL404">
        <v>1</v>
      </c>
      <c r="AM404">
        <v>1</v>
      </c>
      <c r="AN404">
        <v>13</v>
      </c>
      <c r="AT404">
        <f t="shared" ref="AT404" si="4311">BN404-BN403</f>
        <v>12506</v>
      </c>
      <c r="AU404">
        <f t="shared" ref="AU404" si="4312">BO404-BO403</f>
        <v>489</v>
      </c>
      <c r="AV404">
        <f t="shared" ref="AV404" si="4313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4">AX404/AW404</f>
        <v>0</v>
      </c>
      <c r="BD404">
        <f t="shared" ref="BD404" si="4315">AZ404/AY404</f>
        <v>0.12037037037037036</v>
      </c>
      <c r="BE404">
        <f t="shared" si="3321"/>
        <v>2.2556390977443608E-2</v>
      </c>
      <c r="BF404">
        <f t="shared" ref="BF404" si="4316">SUM(AU398:AU404)/SUM(AT398:AT404)</f>
        <v>3.9829032768719332E-2</v>
      </c>
      <c r="BG404">
        <f t="shared" ref="BG404" si="4317">SUM(AU391:AU404)/SUM(AT391:AT404)</f>
        <v>4.0917177307768331E-2</v>
      </c>
      <c r="BH404">
        <f t="shared" ref="BH404" si="4318">SUM(AX398:AX404)/SUM(AW398:AW404)</f>
        <v>1.2835472578763127E-2</v>
      </c>
      <c r="BI404">
        <f t="shared" ref="BI404" si="4319">SUM(AZ398:AZ404)/SUM(AY398:AY404)</f>
        <v>0.14705882352941177</v>
      </c>
      <c r="BJ404">
        <f t="shared" ref="BJ404" si="4320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3"/>
        <v>1697048</v>
      </c>
      <c r="BU404" s="21">
        <f t="shared" si="2767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4"/>
        <v>12490</v>
      </c>
      <c r="CC404" s="21">
        <f t="shared" si="2769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5"/>
        <v>7154</v>
      </c>
      <c r="CK404" s="21">
        <f t="shared" si="2771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6"/>
        <v>71418</v>
      </c>
      <c r="CS404" s="21">
        <f t="shared" si="2773"/>
        <v>15642</v>
      </c>
    </row>
    <row r="405" spans="1:97" x14ac:dyDescent="0.35">
      <c r="A405" s="14">
        <f t="shared" si="2564"/>
        <v>44311</v>
      </c>
      <c r="B405" s="9">
        <f t="shared" ref="B405:B436" si="4321">BT405</f>
        <v>1697974</v>
      </c>
      <c r="C405">
        <f t="shared" ref="C405" si="4322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3">-(J405-J404)+L405</f>
        <v>10</v>
      </c>
      <c r="N405" s="7">
        <f t="shared" ref="N405" si="4324">B405-C405</f>
        <v>1335123</v>
      </c>
      <c r="O405" s="4">
        <f t="shared" ref="O405" si="4325">C405/B405</f>
        <v>0.21369644058154011</v>
      </c>
      <c r="R405">
        <f t="shared" ref="R405" si="4326">C405-C404</f>
        <v>173</v>
      </c>
      <c r="S405">
        <f t="shared" ref="S405" si="4327">N405-N404</f>
        <v>753</v>
      </c>
      <c r="T405" s="8">
        <f t="shared" ref="T405" si="4328">R405/V405</f>
        <v>0.18682505399568033</v>
      </c>
      <c r="U405" s="8">
        <f t="shared" ref="U405" si="4329">SUM(R399:R405)/SUM(V399:V405)</f>
        <v>0.17891472868217054</v>
      </c>
      <c r="V405">
        <f t="shared" ref="V405" si="4330">B405-B404</f>
        <v>926</v>
      </c>
      <c r="W405">
        <f t="shared" ref="W405" si="4331">C405-D405-E405</f>
        <v>12575</v>
      </c>
      <c r="X405" s="3">
        <f t="shared" ref="X405" si="4332">F405/W405</f>
        <v>1.4870775347912524E-2</v>
      </c>
      <c r="Y405">
        <f t="shared" ref="Y405" si="4333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4">Z405-AC405-AF405</f>
        <v>50</v>
      </c>
      <c r="AJ405">
        <f t="shared" ref="AJ405" si="4335">AA405-AD405-AG405</f>
        <v>21</v>
      </c>
      <c r="AK405">
        <f t="shared" ref="AK405" si="4336">AB405-AE405-AH405</f>
        <v>371</v>
      </c>
      <c r="AL405">
        <v>1</v>
      </c>
      <c r="AM405">
        <v>1</v>
      </c>
      <c r="AN405">
        <v>13</v>
      </c>
      <c r="AT405">
        <f t="shared" ref="AT405" si="4337">BN405-BN404</f>
        <v>3951</v>
      </c>
      <c r="AU405">
        <f t="shared" ref="AU405" si="4338">BO405-BO404</f>
        <v>192</v>
      </c>
      <c r="AV405">
        <f t="shared" ref="AV405" si="4339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40">AX405/AW405</f>
        <v>0</v>
      </c>
      <c r="BD405">
        <f t="shared" ref="BD405" si="4341">AZ405/AY405</f>
        <v>0.21739130434782608</v>
      </c>
      <c r="BE405">
        <f t="shared" si="3321"/>
        <v>0</v>
      </c>
      <c r="BF405">
        <f t="shared" ref="BF405" si="4342">SUM(AU399:AU405)/SUM(AT399:AT405)</f>
        <v>3.8736147953491833E-2</v>
      </c>
      <c r="BG405">
        <f t="shared" ref="BG405" si="4343">SUM(AU392:AU405)/SUM(AT392:AT405)</f>
        <v>3.9967757103513135E-2</v>
      </c>
      <c r="BH405">
        <f t="shared" ref="BH405" si="4344">SUM(AX399:AX405)/SUM(AW399:AW405)</f>
        <v>1.2594458438287154E-2</v>
      </c>
      <c r="BI405">
        <f t="shared" ref="BI405" si="4345">SUM(AZ399:AZ405)/SUM(AY399:AY405)</f>
        <v>0.13990461049284578</v>
      </c>
      <c r="BJ405">
        <f t="shared" ref="BJ405" si="4346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7">SUM(BP405:BQ405)</f>
        <v>1697974</v>
      </c>
      <c r="BU405" s="21">
        <f t="shared" si="2767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8">SUM(BX405:BY405)</f>
        <v>12493</v>
      </c>
      <c r="CC405" s="21">
        <f t="shared" si="2769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9">SUM(CF405:CG405)</f>
        <v>7156</v>
      </c>
      <c r="CK405" s="21">
        <f t="shared" si="2771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50">SUM(CN405:CO405)</f>
        <v>71441</v>
      </c>
      <c r="CS405" s="21">
        <f t="shared" si="2773"/>
        <v>15647</v>
      </c>
    </row>
    <row r="406" spans="1:97" x14ac:dyDescent="0.35">
      <c r="A406" s="14">
        <f t="shared" si="2564"/>
        <v>44312</v>
      </c>
      <c r="B406" s="9">
        <f t="shared" si="4321"/>
        <v>1698324</v>
      </c>
      <c r="C406">
        <f t="shared" ref="C406" si="4351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2">-(J406-J405)+L406</f>
        <v>5</v>
      </c>
      <c r="N406" s="7">
        <f t="shared" ref="N406" si="4353">B406-C406</f>
        <v>1335426</v>
      </c>
      <c r="O406" s="4">
        <f t="shared" ref="O406" si="4354">C406/B406</f>
        <v>0.21368007518000098</v>
      </c>
      <c r="R406">
        <f t="shared" ref="R406" si="4355">C406-C405</f>
        <v>47</v>
      </c>
      <c r="S406">
        <f t="shared" ref="S406" si="4356">N406-N405</f>
        <v>303</v>
      </c>
      <c r="T406" s="8">
        <f t="shared" ref="T406" si="4357">R406/V406</f>
        <v>0.13428571428571429</v>
      </c>
      <c r="U406" s="8">
        <f t="shared" ref="U406" si="4358">SUM(R400:R406)/SUM(V400:V406)</f>
        <v>0.17991277745232051</v>
      </c>
      <c r="V406">
        <f t="shared" ref="V406" si="4359">B406-B405</f>
        <v>350</v>
      </c>
      <c r="W406">
        <f t="shared" ref="W406" si="4360">C406-D406-E406</f>
        <v>12405</v>
      </c>
      <c r="X406" s="3">
        <f t="shared" ref="X406" si="4361">F406/W406</f>
        <v>1.4429665457476823E-2</v>
      </c>
      <c r="Y406">
        <f t="shared" ref="Y406" si="4362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3">Z406-AC406-AF406</f>
        <v>51</v>
      </c>
      <c r="AJ406">
        <f t="shared" ref="AJ406" si="4364">AA406-AD406-AG406</f>
        <v>20</v>
      </c>
      <c r="AK406">
        <f t="shared" ref="AK406" si="4365">AB406-AE406-AH406</f>
        <v>367</v>
      </c>
      <c r="AL406">
        <v>1</v>
      </c>
      <c r="AM406">
        <v>1</v>
      </c>
      <c r="AN406">
        <v>13</v>
      </c>
      <c r="AT406">
        <f t="shared" ref="AT406" si="4366">BN406-BN405</f>
        <v>1261</v>
      </c>
      <c r="AU406">
        <f t="shared" ref="AU406" si="4367">BO406-BO405</f>
        <v>74</v>
      </c>
      <c r="AV406">
        <f t="shared" ref="AV406" si="4368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9">AX406/AW406</f>
        <v>0</v>
      </c>
      <c r="BD406">
        <f t="shared" ref="BD406" si="4370">AZ406/AY406</f>
        <v>8.1081081081081086E-2</v>
      </c>
      <c r="BE406">
        <f t="shared" si="3321"/>
        <v>0</v>
      </c>
      <c r="BF406">
        <f t="shared" ref="BF406" si="4371">SUM(AU400:AU406)/SUM(AT400:AT406)</f>
        <v>3.8572454003954211E-2</v>
      </c>
      <c r="BG406">
        <f t="shared" ref="BG406" si="4372">SUM(AU393:AU406)/SUM(AT393:AT406)</f>
        <v>4.0300746264011901E-2</v>
      </c>
      <c r="BH406">
        <f t="shared" ref="BH406" si="4373">SUM(AX400:AX406)/SUM(AW400:AW406)</f>
        <v>1.1335012594458438E-2</v>
      </c>
      <c r="BI406">
        <f t="shared" ref="BI406" si="4374">SUM(AZ400:AZ406)/SUM(AY400:AY406)</f>
        <v>0.13615023474178403</v>
      </c>
      <c r="BJ406">
        <f t="shared" ref="BJ406" si="4375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7"/>
        <v>1698324</v>
      </c>
      <c r="BU406" s="21">
        <f t="shared" si="2767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8"/>
        <v>12498</v>
      </c>
      <c r="CC406" s="21">
        <f t="shared" si="2769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9"/>
        <v>7161</v>
      </c>
      <c r="CK406" s="21">
        <f t="shared" si="2771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50"/>
        <v>71478</v>
      </c>
      <c r="CS406" s="21">
        <f t="shared" si="2773"/>
        <v>15650</v>
      </c>
    </row>
    <row r="407" spans="1:97" x14ac:dyDescent="0.35">
      <c r="A407" s="14">
        <f t="shared" si="2564"/>
        <v>44313</v>
      </c>
      <c r="B407" s="9">
        <f t="shared" si="4321"/>
        <v>1701544</v>
      </c>
      <c r="C407">
        <f t="shared" ref="C407" si="4376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7">-(J407-J406)+L407</f>
        <v>1</v>
      </c>
      <c r="N407" s="7">
        <f t="shared" ref="N407" si="4378">B407-C407</f>
        <v>1338169</v>
      </c>
      <c r="O407" s="4">
        <f t="shared" ref="O407" si="4379">C407/B407</f>
        <v>0.21355604086641308</v>
      </c>
      <c r="R407">
        <f t="shared" ref="R407" si="4380">C407-C406</f>
        <v>477</v>
      </c>
      <c r="S407">
        <f t="shared" ref="S407" si="4381">N407-N406</f>
        <v>2743</v>
      </c>
      <c r="T407" s="8">
        <f t="shared" ref="T407" si="4382">R407/V407</f>
        <v>0.14813664596273293</v>
      </c>
      <c r="U407" s="8">
        <f t="shared" ref="U407" si="4383">SUM(R401:R407)/SUM(V401:V407)</f>
        <v>0.17366621508289787</v>
      </c>
      <c r="V407">
        <f t="shared" ref="V407" si="4384">B407-B406</f>
        <v>3220</v>
      </c>
      <c r="W407">
        <f t="shared" ref="W407" si="4385">C407-D407-E407</f>
        <v>12047</v>
      </c>
      <c r="X407" s="3">
        <f t="shared" ref="X407" si="4386">F407/W407</f>
        <v>1.5273512077695691E-2</v>
      </c>
      <c r="Y407">
        <f t="shared" ref="Y407" si="4387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8">Z407-AC407-AF407</f>
        <v>49</v>
      </c>
      <c r="AJ407">
        <f t="shared" ref="AJ407" si="4389">AA407-AD407-AG407</f>
        <v>20</v>
      </c>
      <c r="AK407">
        <f t="shared" ref="AK407" si="4390">AB407-AE407-AH407</f>
        <v>347</v>
      </c>
      <c r="AL407">
        <v>1</v>
      </c>
      <c r="AM407">
        <v>1</v>
      </c>
      <c r="AN407">
        <v>13</v>
      </c>
      <c r="AT407">
        <f t="shared" ref="AT407" si="4391">BN407-BN406</f>
        <v>14422</v>
      </c>
      <c r="AU407">
        <f t="shared" ref="AU407" si="4392">BO407-BO406</f>
        <v>496</v>
      </c>
      <c r="AV407">
        <f t="shared" ref="AV407" si="4393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4">AX407/AW407</f>
        <v>4.8192771084337352E-2</v>
      </c>
      <c r="BD407">
        <f t="shared" ref="BD407" si="4395">AZ407/AY407</f>
        <v>0.1</v>
      </c>
      <c r="BE407">
        <f t="shared" si="3321"/>
        <v>0</v>
      </c>
      <c r="BF407">
        <f t="shared" ref="BF407" si="4396">SUM(AU401:AU407)/SUM(AT401:AT407)</f>
        <v>3.8567636496122416E-2</v>
      </c>
      <c r="BG407">
        <f t="shared" ref="BG407" si="4397">SUM(AU394:AU407)/SUM(AT394:AT407)</f>
        <v>4.0117128471373123E-2</v>
      </c>
      <c r="BH407">
        <f t="shared" ref="BH407" si="4398">SUM(AX401:AX407)/SUM(AW401:AW407)</f>
        <v>1.9891500904159132E-2</v>
      </c>
      <c r="BI407">
        <f t="shared" ref="BI407" si="4399">SUM(AZ401:AZ407)/SUM(AY401:AY407)</f>
        <v>0.12706270627062707</v>
      </c>
      <c r="BJ407">
        <f t="shared" ref="BJ407" si="4400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7"/>
        <v>1701544</v>
      </c>
      <c r="BU407" s="21">
        <f t="shared" si="2767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8"/>
        <v>12515</v>
      </c>
      <c r="CC407" s="21">
        <f t="shared" si="2769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9"/>
        <v>7171</v>
      </c>
      <c r="CK407" s="21">
        <f t="shared" si="2771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50"/>
        <v>71578</v>
      </c>
      <c r="CS407" s="21">
        <f t="shared" si="2773"/>
        <v>15660</v>
      </c>
    </row>
    <row r="408" spans="1:97" x14ac:dyDescent="0.35">
      <c r="A408" s="14">
        <f t="shared" si="2564"/>
        <v>44314</v>
      </c>
      <c r="B408" s="9">
        <f t="shared" si="4321"/>
        <v>1704202</v>
      </c>
      <c r="C408">
        <f t="shared" ref="C408" si="4401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2">-(J408-J407)+L408</f>
        <v>2</v>
      </c>
      <c r="N408" s="7">
        <f t="shared" ref="N408" si="4403">B408-C408</f>
        <v>1340359</v>
      </c>
      <c r="O408" s="4">
        <f t="shared" ref="O408" si="4404">C408/B408</f>
        <v>0.21349757833871807</v>
      </c>
      <c r="R408">
        <f t="shared" ref="R408" si="4405">C408-C407</f>
        <v>468</v>
      </c>
      <c r="S408">
        <f t="shared" ref="S408" si="4406">N408-N407</f>
        <v>2190</v>
      </c>
      <c r="T408" s="8">
        <f t="shared" ref="T408" si="4407">R408/V408</f>
        <v>0.17607223476297967</v>
      </c>
      <c r="U408" s="8">
        <f t="shared" ref="U408" si="4408">SUM(R402:R408)/SUM(V402:V408)</f>
        <v>0.17111783255035717</v>
      </c>
      <c r="V408">
        <f t="shared" ref="V408" si="4409">B408-B407</f>
        <v>2658</v>
      </c>
      <c r="W408">
        <f t="shared" ref="W408" si="4410">C408-D408-E408</f>
        <v>11937</v>
      </c>
      <c r="X408" s="3">
        <f t="shared" ref="X408" si="4411">F408/W408</f>
        <v>1.5414258188824663E-2</v>
      </c>
      <c r="Y408">
        <f t="shared" ref="Y408" si="4412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3">Z408-AC408-AF408</f>
        <v>46</v>
      </c>
      <c r="AJ408">
        <f t="shared" ref="AJ408" si="4414">AA408-AD408-AG408</f>
        <v>19</v>
      </c>
      <c r="AK408">
        <f t="shared" ref="AK408" si="4415">AB408-AE408-AH408</f>
        <v>338</v>
      </c>
      <c r="AL408">
        <v>1</v>
      </c>
      <c r="AM408">
        <v>1</v>
      </c>
      <c r="AN408">
        <v>13</v>
      </c>
      <c r="AT408">
        <f t="shared" ref="AT408" si="4416">BN408-BN407</f>
        <v>14471</v>
      </c>
      <c r="AU408">
        <f t="shared" ref="AU408" si="4417">BO408-BO407</f>
        <v>516</v>
      </c>
      <c r="AV408">
        <f t="shared" ref="AV408" si="4418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9">AX408/AW408</f>
        <v>0.03</v>
      </c>
      <c r="BD408">
        <f t="shared" ref="BD408" si="4420">AZ408/AY408</f>
        <v>0.14893617021276595</v>
      </c>
      <c r="BE408">
        <f t="shared" si="3321"/>
        <v>0</v>
      </c>
      <c r="BF408">
        <f t="shared" ref="BF408" si="4421">SUM(AU402:AU408)/SUM(AT402:AT408)</f>
        <v>3.6828741906817314E-2</v>
      </c>
      <c r="BG408">
        <f t="shared" ref="BG408" si="4422">SUM(AU395:AU408)/SUM(AT395:AT408)</f>
        <v>3.9259899134897545E-2</v>
      </c>
      <c r="BH408">
        <f t="shared" ref="BH408" si="4423">SUM(AX402:AX408)/SUM(AW402:AW408)</f>
        <v>1.9197207678883072E-2</v>
      </c>
      <c r="BI408">
        <f t="shared" ref="BI408" si="4424">SUM(AZ402:AZ408)/SUM(AY402:AY408)</f>
        <v>0.140625</v>
      </c>
      <c r="BJ408">
        <f t="shared" ref="BJ408" si="4425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7"/>
        <v>1704202</v>
      </c>
      <c r="BU408" s="21">
        <f t="shared" si="2767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8"/>
        <v>12534</v>
      </c>
      <c r="CC408" s="21">
        <f t="shared" si="2769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9"/>
        <v>7187</v>
      </c>
      <c r="CK408" s="21">
        <f t="shared" si="2771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50"/>
        <v>71672</v>
      </c>
      <c r="CS408" s="21">
        <f t="shared" si="2773"/>
        <v>15674</v>
      </c>
    </row>
    <row r="409" spans="1:97" x14ac:dyDescent="0.35">
      <c r="A409" s="14">
        <f t="shared" si="2564"/>
        <v>44315</v>
      </c>
      <c r="B409" s="9">
        <f t="shared" si="4321"/>
        <v>1707371</v>
      </c>
      <c r="C409">
        <f t="shared" ref="C409" si="4426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7">-(J409-J408)+L409</f>
        <v>8</v>
      </c>
      <c r="N409" s="7">
        <f t="shared" ref="N409" si="4428">B409-C409</f>
        <v>1342968</v>
      </c>
      <c r="O409" s="4">
        <f t="shared" ref="O409" si="4429">C409/B409</f>
        <v>0.2134293015402042</v>
      </c>
      <c r="R409">
        <f t="shared" ref="R409" si="4430">C409-C408</f>
        <v>560</v>
      </c>
      <c r="S409">
        <f t="shared" ref="S409" si="4431">N409-N408</f>
        <v>2609</v>
      </c>
      <c r="T409" s="8">
        <f t="shared" ref="T409" si="4432">R409/V409</f>
        <v>0.17671189649731778</v>
      </c>
      <c r="U409" s="8">
        <f t="shared" ref="U409" si="4433">SUM(R403:R409)/SUM(V403:V409)</f>
        <v>0.17117067227821464</v>
      </c>
      <c r="V409">
        <f t="shared" ref="V409" si="4434">B409-B408</f>
        <v>3169</v>
      </c>
      <c r="W409">
        <f t="shared" ref="W409" si="4435">C409-D409-E409</f>
        <v>11864</v>
      </c>
      <c r="X409" s="3">
        <f t="shared" ref="X409" si="4436">F409/W409</f>
        <v>1.5509103169251517E-2</v>
      </c>
      <c r="Y409">
        <f t="shared" ref="Y409" si="4437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8">Z409-AC409-AF409</f>
        <v>46</v>
      </c>
      <c r="AJ409">
        <f t="shared" ref="AJ409" si="4439">AA409-AD409-AG409</f>
        <v>18</v>
      </c>
      <c r="AK409">
        <f t="shared" ref="AK409" si="4440">AB409-AE409-AH409</f>
        <v>342</v>
      </c>
      <c r="AL409">
        <v>1</v>
      </c>
      <c r="AM409">
        <v>1</v>
      </c>
      <c r="AN409">
        <v>13</v>
      </c>
      <c r="AT409">
        <f t="shared" ref="AT409" si="4441">BN409-BN408</f>
        <v>17153</v>
      </c>
      <c r="AU409">
        <f t="shared" ref="AU409" si="4442">BO409-BO408</f>
        <v>618</v>
      </c>
      <c r="AV409">
        <f t="shared" ref="AV409" si="4443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4">AX409/AW409</f>
        <v>9.6153846153846159E-3</v>
      </c>
      <c r="BD409">
        <f t="shared" ref="BD409" si="4445">AZ409/AY409</f>
        <v>0.13333333333333333</v>
      </c>
      <c r="BE409">
        <f t="shared" si="3321"/>
        <v>1.4925373134328358E-2</v>
      </c>
      <c r="BF409">
        <f t="shared" ref="BF409" si="4446">SUM(AU403:AU409)/SUM(AT403:AT409)</f>
        <v>3.7306084939719493E-2</v>
      </c>
      <c r="BG409">
        <f t="shared" ref="BG409" si="4447">SUM(AU396:AU409)/SUM(AT396:AT409)</f>
        <v>3.8848099916610764E-2</v>
      </c>
      <c r="BH409">
        <f t="shared" ref="BH409" si="4448">SUM(AX403:AX409)/SUM(AW403:AW409)</f>
        <v>1.9130434782608695E-2</v>
      </c>
      <c r="BI409">
        <f t="shared" ref="BI409" si="4449">SUM(AZ403:AZ409)/SUM(AY403:AY409)</f>
        <v>0.12006861063464837</v>
      </c>
      <c r="BJ409">
        <f t="shared" ref="BJ409" si="4450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7"/>
        <v>1707371</v>
      </c>
      <c r="BU409" s="21">
        <f t="shared" si="2767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8"/>
        <v>12545</v>
      </c>
      <c r="CC409" s="21">
        <f t="shared" si="2769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9"/>
        <v>7202</v>
      </c>
      <c r="CK409" s="21">
        <f t="shared" si="2771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50"/>
        <v>71777</v>
      </c>
      <c r="CS409" s="21">
        <f t="shared" si="2773"/>
        <v>15688</v>
      </c>
    </row>
    <row r="410" spans="1:97" x14ac:dyDescent="0.35">
      <c r="A410" s="14">
        <f t="shared" si="2564"/>
        <v>44316</v>
      </c>
      <c r="B410" s="9">
        <f t="shared" si="4321"/>
        <v>1709631</v>
      </c>
      <c r="C410">
        <f t="shared" ref="C410" si="4451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2">-(J410-J409)+L410</f>
        <v>5</v>
      </c>
      <c r="N410" s="7">
        <f t="shared" ref="N410" si="4453">B410-C410</f>
        <v>1344942</v>
      </c>
      <c r="O410" s="4">
        <f t="shared" ref="O410" si="4454">C410/B410</f>
        <v>0.21331445206597213</v>
      </c>
      <c r="R410">
        <f t="shared" ref="R410" si="4455">C410-C409</f>
        <v>286</v>
      </c>
      <c r="S410">
        <f t="shared" ref="S410" si="4456">N410-N409</f>
        <v>1974</v>
      </c>
      <c r="T410" s="8">
        <f t="shared" ref="T410" si="4457">R410/V410</f>
        <v>0.12654867256637167</v>
      </c>
      <c r="U410" s="8">
        <f t="shared" ref="U410" si="4458">SUM(R404:R410)/SUM(V404:V410)</f>
        <v>0.16218186638388124</v>
      </c>
      <c r="V410">
        <f t="shared" ref="V410" si="4459">B410-B409</f>
        <v>2260</v>
      </c>
      <c r="W410">
        <f t="shared" ref="W410" si="4460">C410-D410-E410</f>
        <v>11563</v>
      </c>
      <c r="X410" s="3">
        <f t="shared" ref="X410" si="4461">F410/W410</f>
        <v>1.6518204618178673E-2</v>
      </c>
      <c r="Y410">
        <f t="shared" ref="Y410" si="4462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3">Z410-AC410-AF410</f>
        <v>45</v>
      </c>
      <c r="AJ410">
        <f t="shared" ref="AJ410" si="4464">AA410-AD410-AG410</f>
        <v>19</v>
      </c>
      <c r="AK410">
        <f t="shared" ref="AK410" si="4465">AB410-AE410-AH410</f>
        <v>338</v>
      </c>
      <c r="AL410">
        <v>0</v>
      </c>
      <c r="AM410">
        <v>0</v>
      </c>
      <c r="AN410">
        <v>3</v>
      </c>
      <c r="AT410">
        <f t="shared" ref="AT410" si="4466">BN410-BN409</f>
        <v>8764</v>
      </c>
      <c r="AU410">
        <f t="shared" ref="AU410" si="4467">BO410-BO409</f>
        <v>309</v>
      </c>
      <c r="AV410">
        <f t="shared" ref="AV410" si="4468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9">AX410/AW410</f>
        <v>0</v>
      </c>
      <c r="BD410">
        <f t="shared" ref="BD410" si="4470">AZ410/AY410</f>
        <v>0.10344827586206896</v>
      </c>
      <c r="BE410">
        <f t="shared" si="3321"/>
        <v>6.8965517241379309E-2</v>
      </c>
      <c r="BF410">
        <f t="shared" ref="BF410" si="4471">SUM(AU404:AU410)/SUM(AT404:AT410)</f>
        <v>3.7144275314361347E-2</v>
      </c>
      <c r="BG410">
        <f t="shared" ref="BG410" si="4472">SUM(AU397:AU410)/SUM(AT397:AT410)</f>
        <v>3.8322318635859144E-2</v>
      </c>
      <c r="BH410">
        <f t="shared" ref="BH410" si="4473">SUM(AX404:AX410)/SUM(AW404:AW410)</f>
        <v>1.7621145374449341E-2</v>
      </c>
      <c r="BI410">
        <f t="shared" ref="BI410" si="4474">SUM(AZ404:AZ410)/SUM(AY404:AY410)</f>
        <v>0.12380952380952381</v>
      </c>
      <c r="BJ410">
        <f t="shared" ref="BJ410" si="4475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7"/>
        <v>1709631</v>
      </c>
      <c r="BU410" s="21">
        <f t="shared" si="2767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8"/>
        <v>12556</v>
      </c>
      <c r="CC410" s="21">
        <f t="shared" si="2769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9"/>
        <v>7209</v>
      </c>
      <c r="CK410" s="21">
        <f t="shared" si="2771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50"/>
        <v>71835</v>
      </c>
      <c r="CS410" s="21">
        <f t="shared" si="2773"/>
        <v>15694</v>
      </c>
    </row>
    <row r="411" spans="1:97" x14ac:dyDescent="0.35">
      <c r="A411" s="14">
        <f t="shared" si="2564"/>
        <v>44317</v>
      </c>
      <c r="B411" s="9">
        <f t="shared" si="4321"/>
        <v>1712154</v>
      </c>
      <c r="C411">
        <f t="shared" ref="C411" si="4476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7">-(J411-J410)+L411</f>
        <v>9</v>
      </c>
      <c r="N411" s="7">
        <f t="shared" ref="N411" si="4478">B411-C411</f>
        <v>1346990</v>
      </c>
      <c r="O411" s="4">
        <f t="shared" ref="O411" si="4479">C411/B411</f>
        <v>0.21327754395924667</v>
      </c>
      <c r="R411">
        <f t="shared" ref="R411" si="4480">C411-C410</f>
        <v>475</v>
      </c>
      <c r="S411">
        <f t="shared" ref="S411" si="4481">N411-N410</f>
        <v>2048</v>
      </c>
      <c r="T411" s="8">
        <f t="shared" ref="T411" si="4482">R411/V411</f>
        <v>0.18826793499801822</v>
      </c>
      <c r="U411" s="8">
        <f t="shared" ref="U411" si="4483">SUM(R405:R411)/SUM(V405:V411)</f>
        <v>0.1645703693896465</v>
      </c>
      <c r="V411">
        <f t="shared" ref="V411" si="4484">B411-B410</f>
        <v>2523</v>
      </c>
      <c r="W411">
        <f t="shared" ref="W411" si="4485">C411-D411-E411</f>
        <v>11501</v>
      </c>
      <c r="X411" s="3">
        <f t="shared" ref="X411" si="4486">F411/W411</f>
        <v>1.6433353621424222E-2</v>
      </c>
      <c r="Y411">
        <f t="shared" ref="Y411" si="4487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8">Z411-AC411-AF411</f>
        <v>47</v>
      </c>
      <c r="AJ411">
        <f t="shared" ref="AJ411" si="4489">AA411-AD411-AG411</f>
        <v>21</v>
      </c>
      <c r="AK411">
        <f t="shared" ref="AK411" si="4490">AB411-AE411-AH411</f>
        <v>341</v>
      </c>
      <c r="AL411">
        <v>0</v>
      </c>
      <c r="AM411">
        <v>0</v>
      </c>
      <c r="AN411">
        <v>3</v>
      </c>
      <c r="AT411">
        <f t="shared" ref="AT411" si="4491">BN411-BN410</f>
        <v>14588</v>
      </c>
      <c r="AU411">
        <f t="shared" ref="AU411" si="4492">BO411-BO410</f>
        <v>510</v>
      </c>
      <c r="AV411">
        <f t="shared" ref="AV411" si="4493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4">AX411/AW411</f>
        <v>8.3333333333333329E-2</v>
      </c>
      <c r="BD411">
        <f t="shared" ref="BD411" si="4495">AZ411/AY411</f>
        <v>0.19047619047619047</v>
      </c>
      <c r="BE411">
        <f t="shared" si="3321"/>
        <v>1.9230769230769232E-2</v>
      </c>
      <c r="BF411">
        <f t="shared" ref="BF411" si="4496">SUM(AU405:AU411)/SUM(AT405:AT411)</f>
        <v>3.6389223964616003E-2</v>
      </c>
      <c r="BG411">
        <f t="shared" ref="BG411" si="4497">SUM(AU398:AU411)/SUM(AT398:AT411)</f>
        <v>3.8313701177929323E-2</v>
      </c>
      <c r="BH411">
        <f t="shared" ref="BH411" si="4498">SUM(AX405:AX411)/SUM(AW405:AW411)</f>
        <v>3.3333333333333333E-2</v>
      </c>
      <c r="BI411">
        <f t="shared" ref="BI411" si="4499">SUM(AZ405:AZ411)/SUM(AY405:AY411)</f>
        <v>0.13793103448275862</v>
      </c>
      <c r="BJ411">
        <f t="shared" ref="BJ411" si="4500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7"/>
        <v>1712154</v>
      </c>
      <c r="BU411" s="21">
        <f t="shared" si="2767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8"/>
        <v>12569</v>
      </c>
      <c r="CC411" s="21">
        <f t="shared" si="2769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9"/>
        <v>7218</v>
      </c>
      <c r="CK411" s="21">
        <f t="shared" si="2771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50"/>
        <v>71940</v>
      </c>
      <c r="CS411" s="21">
        <f t="shared" si="2773"/>
        <v>15714</v>
      </c>
    </row>
    <row r="412" spans="1:97" x14ac:dyDescent="0.35">
      <c r="A412" s="14">
        <f t="shared" si="2564"/>
        <v>44318</v>
      </c>
      <c r="B412" s="9">
        <f t="shared" si="4321"/>
        <v>1713817</v>
      </c>
      <c r="C412">
        <f t="shared" ref="C412" si="4501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2">-(J412-J411)+L412</f>
        <v>7</v>
      </c>
      <c r="N412" s="7">
        <f t="shared" ref="N412" si="4503">B412-C412</f>
        <v>1348327</v>
      </c>
      <c r="O412" s="4">
        <f t="shared" ref="O412" si="4504">C412/B412</f>
        <v>0.2132608090595437</v>
      </c>
      <c r="R412">
        <f t="shared" ref="R412" si="4505">C412-C411</f>
        <v>326</v>
      </c>
      <c r="S412">
        <f t="shared" ref="S412" si="4506">N412-N411</f>
        <v>1337</v>
      </c>
      <c r="T412" s="8">
        <f t="shared" ref="T412" si="4507">R412/V412</f>
        <v>0.19603126879134095</v>
      </c>
      <c r="U412" s="8">
        <f t="shared" ref="U412" si="4508">SUM(R406:R412)/SUM(V406:V412)</f>
        <v>0.1665719876286057</v>
      </c>
      <c r="V412">
        <f t="shared" ref="V412" si="4509">B412-B411</f>
        <v>1663</v>
      </c>
      <c r="W412">
        <f t="shared" ref="W412" si="4510">C412-D412-E412</f>
        <v>11572</v>
      </c>
      <c r="X412" s="3">
        <f t="shared" ref="X412" si="4511">F412/W412</f>
        <v>1.5468371932250259E-2</v>
      </c>
      <c r="Y412">
        <f t="shared" ref="Y412" si="4512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3">Z412-AC412-AF412</f>
        <v>49</v>
      </c>
      <c r="AJ412">
        <f t="shared" ref="AJ412" si="4514">AA412-AD412-AG412</f>
        <v>22</v>
      </c>
      <c r="AK412">
        <f t="shared" ref="AK412" si="4515">AB412-AE412-AH412</f>
        <v>350</v>
      </c>
      <c r="AL412">
        <v>0</v>
      </c>
      <c r="AM412">
        <v>0</v>
      </c>
      <c r="AN412">
        <v>3</v>
      </c>
      <c r="AT412">
        <f t="shared" ref="AT412" si="4516">BN412-BN411</f>
        <v>5784</v>
      </c>
      <c r="AU412">
        <f t="shared" ref="AU412" si="4517">BO412-BO411</f>
        <v>369</v>
      </c>
      <c r="AV412">
        <f t="shared" ref="AV412" si="4518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9">AX412/AW412</f>
        <v>0</v>
      </c>
      <c r="BD412" t="e">
        <f t="shared" ref="BD412" si="4520">AZ412/AY412</f>
        <v>#DIV/0!</v>
      </c>
      <c r="BE412">
        <f t="shared" si="3321"/>
        <v>0.2</v>
      </c>
      <c r="BF412">
        <f t="shared" ref="BF412" si="4521">SUM(AU406:AU412)/SUM(AT406:AT412)</f>
        <v>3.7832110199756679E-2</v>
      </c>
      <c r="BG412">
        <f t="shared" ref="BG412" si="4522">SUM(AU399:AU412)/SUM(AT399:AT412)</f>
        <v>3.8296301482334823E-2</v>
      </c>
      <c r="BH412">
        <f t="shared" ref="BH412" si="4523">SUM(AX406:AX412)/SUM(AW406:AW412)</f>
        <v>3.2110091743119268E-2</v>
      </c>
      <c r="BI412">
        <f t="shared" ref="BI412" si="4524">SUM(AZ406:AZ412)/SUM(AY406:AY412)</f>
        <v>0.13426853707414829</v>
      </c>
      <c r="BJ412">
        <f t="shared" ref="BJ412" si="4525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7"/>
        <v>1713817</v>
      </c>
      <c r="BU412" s="21">
        <f t="shared" si="2767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8"/>
        <v>12577</v>
      </c>
      <c r="CC412" s="21">
        <f t="shared" si="2769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9"/>
        <v>7225</v>
      </c>
      <c r="CK412" s="21">
        <f t="shared" si="2771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50"/>
        <v>71940</v>
      </c>
      <c r="CS412" s="21">
        <f t="shared" ref="CS412:CS479" si="4526">SUM(CP412:CQ412)</f>
        <v>15714</v>
      </c>
    </row>
    <row r="413" spans="1:97" x14ac:dyDescent="0.35">
      <c r="A413" s="14">
        <f t="shared" si="2564"/>
        <v>44319</v>
      </c>
      <c r="B413" s="9">
        <f t="shared" si="4321"/>
        <v>1714601</v>
      </c>
      <c r="C413">
        <f t="shared" ref="C413" si="4527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8">-(J413-J412)+L413</f>
        <v>1</v>
      </c>
      <c r="N413" s="7">
        <f t="shared" ref="N413" si="4529">B413-C413</f>
        <v>1349010</v>
      </c>
      <c r="O413" s="4">
        <f t="shared" ref="O413" si="4530">C413/B413</f>
        <v>0.21322220155009824</v>
      </c>
      <c r="R413">
        <f t="shared" ref="R413" si="4531">C413-C412</f>
        <v>101</v>
      </c>
      <c r="S413">
        <f t="shared" ref="S413" si="4532">N413-N412</f>
        <v>683</v>
      </c>
      <c r="T413" s="8">
        <f t="shared" ref="T413" si="4533">R413/V413</f>
        <v>0.12882653061224489</v>
      </c>
      <c r="U413" s="8">
        <f t="shared" ref="U413" si="4534">SUM(R407:R413)/SUM(V407:V413)</f>
        <v>0.16544817841125514</v>
      </c>
      <c r="V413">
        <f t="shared" ref="V413" si="4535">B413-B412</f>
        <v>784</v>
      </c>
      <c r="W413">
        <f t="shared" ref="W413" si="4536">C413-D413-E413</f>
        <v>11530</v>
      </c>
      <c r="X413" s="3">
        <f t="shared" ref="X413" si="4537">F413/W413</f>
        <v>1.569817866435386E-2</v>
      </c>
      <c r="Y413">
        <f t="shared" ref="Y413" si="4538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9">Z413-AC413-AF413</f>
        <v>48</v>
      </c>
      <c r="AJ413">
        <f t="shared" ref="AJ413" si="4540">AA413-AD413-AG413</f>
        <v>24</v>
      </c>
      <c r="AK413">
        <f t="shared" ref="AK413" si="4541">AB413-AE413-AH413</f>
        <v>354</v>
      </c>
      <c r="AL413">
        <v>0</v>
      </c>
      <c r="AM413">
        <v>0</v>
      </c>
      <c r="AN413">
        <v>3</v>
      </c>
      <c r="AT413">
        <f t="shared" ref="AT413" si="4542">BN413-BN412</f>
        <v>2394</v>
      </c>
      <c r="AU413">
        <f t="shared" ref="AU413" si="4543">BO413-BO412</f>
        <v>126</v>
      </c>
      <c r="AV413">
        <f t="shared" ref="AV413" si="4544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5">AX413/AW413</f>
        <v>0</v>
      </c>
      <c r="BD413">
        <f t="shared" ref="BD413" si="4546">AZ413/AY413</f>
        <v>0.16867469879518071</v>
      </c>
      <c r="BE413">
        <f t="shared" si="3321"/>
        <v>0.125</v>
      </c>
      <c r="BF413">
        <f t="shared" ref="BF413" si="4547">SUM(AU407:AU413)/SUM(AT407:AT413)</f>
        <v>3.7949881406620603E-2</v>
      </c>
      <c r="BG413">
        <f t="shared" ref="BG413" si="4548">SUM(AU400:AU413)/SUM(AT400:AT413)</f>
        <v>3.8264802369653149E-2</v>
      </c>
      <c r="BH413">
        <f t="shared" ref="BH413" si="4549">SUM(AX407:AX413)/SUM(AW407:AW413)</f>
        <v>3.248259860788863E-2</v>
      </c>
      <c r="BI413">
        <f t="shared" ref="BI413" si="4550">SUM(AZ407:AZ413)/SUM(AY407:AY413)</f>
        <v>0.14311926605504588</v>
      </c>
      <c r="BJ413">
        <f t="shared" ref="BJ413" si="4551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7"/>
        <v>1714601</v>
      </c>
      <c r="BU413" s="21">
        <f t="shared" si="2767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8"/>
        <v>12575</v>
      </c>
      <c r="CC413" s="21">
        <f t="shared" si="2769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9"/>
        <v>7224</v>
      </c>
      <c r="CK413" s="21">
        <f t="shared" si="2771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50"/>
        <v>72023</v>
      </c>
      <c r="CS413" s="21">
        <f t="shared" si="4526"/>
        <v>15728</v>
      </c>
    </row>
    <row r="414" spans="1:97" x14ac:dyDescent="0.35">
      <c r="A414" s="14">
        <f t="shared" si="2564"/>
        <v>44320</v>
      </c>
      <c r="B414" s="9">
        <f t="shared" si="4321"/>
        <v>1717165</v>
      </c>
      <c r="C414">
        <f t="shared" ref="C414" si="4552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3">-(J414-J413)+L414</f>
        <v>4</v>
      </c>
      <c r="N414" s="7">
        <f t="shared" ref="N414" si="4554">B414-C414</f>
        <v>1351172</v>
      </c>
      <c r="O414" s="4">
        <f t="shared" ref="O414" si="4555">C414/B414</f>
        <v>0.21313793374544671</v>
      </c>
      <c r="R414">
        <f t="shared" ref="R414" si="4556">C414-C413</f>
        <v>402</v>
      </c>
      <c r="S414">
        <f t="shared" ref="S414" si="4557">N414-N413</f>
        <v>2162</v>
      </c>
      <c r="T414" s="8">
        <f t="shared" ref="T414" si="4558">R414/V414</f>
        <v>0.15678627145085802</v>
      </c>
      <c r="U414" s="8">
        <f t="shared" ref="U414" si="4559">SUM(R408:R414)/SUM(V408:V414)</f>
        <v>0.16759490429549964</v>
      </c>
      <c r="V414">
        <f t="shared" ref="V414" si="4560">B414-B413</f>
        <v>2564</v>
      </c>
      <c r="W414">
        <f t="shared" ref="W414" si="4561">C414-D414-E414</f>
        <v>11026</v>
      </c>
      <c r="X414" s="3">
        <f t="shared" ref="X414" si="4562">F414/W414</f>
        <v>1.7685470705604934E-2</v>
      </c>
      <c r="Y414">
        <f t="shared" ref="Y414" si="4563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4">Z414-AC414-AF414</f>
        <v>45</v>
      </c>
      <c r="AJ414">
        <f t="shared" ref="AJ414" si="4565">AA414-AD414-AG414</f>
        <v>22</v>
      </c>
      <c r="AK414">
        <f t="shared" ref="AK414" si="4566">AB414-AE414-AH414</f>
        <v>329</v>
      </c>
      <c r="AL414">
        <v>0</v>
      </c>
      <c r="AM414">
        <v>0</v>
      </c>
      <c r="AN414">
        <v>2</v>
      </c>
      <c r="AT414">
        <f t="shared" ref="AT414" si="4567">BN414-BN413</f>
        <v>13812</v>
      </c>
      <c r="AU414">
        <f t="shared" ref="AU414" si="4568">BO414-BO413</f>
        <v>423</v>
      </c>
      <c r="AV414">
        <f t="shared" ref="AV414" si="4569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70">AX414/AW414</f>
        <v>0.04</v>
      </c>
      <c r="BD414">
        <f t="shared" ref="BD414" si="4571">AZ414/AY414</f>
        <v>5.434782608695652E-2</v>
      </c>
      <c r="BE414">
        <f t="shared" si="3321"/>
        <v>1.3698630136986301E-2</v>
      </c>
      <c r="BF414">
        <f t="shared" ref="BF414" si="4572">SUM(AU408:AU414)/SUM(AT408:AT414)</f>
        <v>3.7302185380557649E-2</v>
      </c>
      <c r="BG414">
        <f t="shared" ref="BG414" si="4573">SUM(AU401:AU414)/SUM(AT401:AT414)</f>
        <v>3.793444200288653E-2</v>
      </c>
      <c r="BH414">
        <f t="shared" ref="BH414" si="4574">SUM(AX408:AX414)/SUM(AW408:AW414)</f>
        <v>3.125E-2</v>
      </c>
      <c r="BI414">
        <f t="shared" ref="BI414" si="4575">SUM(AZ408:AZ414)/SUM(AY408:AY414)</f>
        <v>0.13594040968342644</v>
      </c>
      <c r="BJ414">
        <f t="shared" ref="BJ414" si="4576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7"/>
        <v>1717165</v>
      </c>
      <c r="BU414" s="21">
        <f t="shared" si="2767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8"/>
        <v>12597</v>
      </c>
      <c r="CC414" s="21">
        <f t="shared" si="2769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9"/>
        <v>7239</v>
      </c>
      <c r="CK414" s="21">
        <f t="shared" si="2771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50"/>
        <v>72115</v>
      </c>
      <c r="CS414" s="21">
        <f t="shared" si="4526"/>
        <v>15733</v>
      </c>
    </row>
    <row r="415" spans="1:97" x14ac:dyDescent="0.35">
      <c r="A415" s="14">
        <f t="shared" si="2564"/>
        <v>44321</v>
      </c>
      <c r="B415" s="9">
        <f t="shared" si="4321"/>
        <v>1717914</v>
      </c>
      <c r="C415">
        <f t="shared" ref="C415" si="4577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8">-(J415-J414)+L415</f>
        <v>12</v>
      </c>
      <c r="N415" s="7">
        <f t="shared" ref="N415" si="4579">B415-C415</f>
        <v>1351783</v>
      </c>
      <c r="O415" s="4">
        <f t="shared" ref="O415" si="4580">C415/B415</f>
        <v>0.21312533689113658</v>
      </c>
      <c r="R415">
        <f t="shared" ref="R415" si="4581">C415-C414</f>
        <v>138</v>
      </c>
      <c r="S415">
        <f t="shared" ref="S415" si="4582">N415-N414</f>
        <v>611</v>
      </c>
      <c r="T415" s="8">
        <f t="shared" ref="T415" si="4583">R415/V415</f>
        <v>0.18424566088117489</v>
      </c>
      <c r="U415" s="8">
        <f t="shared" ref="U415" si="4584">SUM(R409:R415)/SUM(V409:V415)</f>
        <v>0.16686114352392065</v>
      </c>
      <c r="V415">
        <f t="shared" ref="V415" si="4585">B415-B414</f>
        <v>749</v>
      </c>
      <c r="W415">
        <f t="shared" ref="W415" si="4586">C415-D415-E415</f>
        <v>11158</v>
      </c>
      <c r="X415" s="3">
        <f t="shared" ref="X415" si="4587">F415/W415</f>
        <v>1.7207384835992115E-2</v>
      </c>
      <c r="Y415">
        <f t="shared" ref="Y415" si="4588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9">Z415-AC415-AF415</f>
        <v>48</v>
      </c>
      <c r="AJ415">
        <f t="shared" ref="AJ415" si="4590">AA415-AD415-AG415</f>
        <v>23</v>
      </c>
      <c r="AK415">
        <f t="shared" ref="AK415" si="4591">AB415-AE415-AH415</f>
        <v>335</v>
      </c>
      <c r="AL415">
        <v>0</v>
      </c>
      <c r="AM415">
        <v>0</v>
      </c>
      <c r="AN415">
        <v>3</v>
      </c>
      <c r="AT415">
        <f t="shared" ref="AT415" si="4592">BN415-BN414</f>
        <v>2252</v>
      </c>
      <c r="AU415">
        <f t="shared" ref="AU415" si="4593">BO415-BO414</f>
        <v>172</v>
      </c>
      <c r="AV415">
        <f t="shared" ref="AV415" si="4594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5">AX415/AW415</f>
        <v>0.05</v>
      </c>
      <c r="BD415">
        <f t="shared" ref="BD415" si="4596">AZ415/AY415</f>
        <v>0.125</v>
      </c>
      <c r="BE415">
        <f t="shared" si="3321"/>
        <v>0.125</v>
      </c>
      <c r="BF415">
        <f t="shared" ref="BF415" si="4597">SUM(AU409:AU415)/SUM(AT409:AT415)</f>
        <v>3.9028835312833028E-2</v>
      </c>
      <c r="BG415">
        <f t="shared" ref="BG415" si="4598">SUM(AU402:AU415)/SUM(AT402:AT415)</f>
        <v>3.7821303399597259E-2</v>
      </c>
      <c r="BH415">
        <f t="shared" ref="BH415" si="4599">SUM(AX409:AX415)/SUM(AW409:AW415)</f>
        <v>3.2608695652173912E-2</v>
      </c>
      <c r="BI415">
        <f t="shared" ref="BI415" si="4600">SUM(AZ409:AZ415)/SUM(AY409:AY415)</f>
        <v>0.13303769401330376</v>
      </c>
      <c r="BJ415">
        <f t="shared" ref="BJ415" si="4601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7"/>
        <v>1717914</v>
      </c>
      <c r="BU415" s="21">
        <f t="shared" si="2767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8"/>
        <v>12611</v>
      </c>
      <c r="CC415" s="21">
        <f t="shared" si="2769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9"/>
        <v>7249</v>
      </c>
      <c r="CK415" s="21">
        <f t="shared" si="2771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50"/>
        <v>72123</v>
      </c>
      <c r="CS415" s="21">
        <f t="shared" si="4526"/>
        <v>15734</v>
      </c>
    </row>
    <row r="416" spans="1:97" x14ac:dyDescent="0.35">
      <c r="A416" s="14">
        <f t="shared" si="2564"/>
        <v>44322</v>
      </c>
      <c r="B416" s="9">
        <f t="shared" si="4321"/>
        <v>1721714</v>
      </c>
      <c r="C416">
        <f t="shared" ref="C416" si="4602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3">-(J416-J415)+L416</f>
        <v>13</v>
      </c>
      <c r="N416" s="7">
        <f t="shared" ref="N416" si="4604">B416-C416</f>
        <v>1354993</v>
      </c>
      <c r="O416" s="4">
        <f t="shared" ref="O416" si="4605">C416/B416</f>
        <v>0.21299762910680867</v>
      </c>
      <c r="R416">
        <f t="shared" ref="R416" si="4606">C416-C415</f>
        <v>590</v>
      </c>
      <c r="S416">
        <f t="shared" ref="S416" si="4607">N416-N415</f>
        <v>3210</v>
      </c>
      <c r="T416" s="8">
        <f t="shared" ref="T416" si="4608">R416/V416</f>
        <v>0.15526315789473685</v>
      </c>
      <c r="U416" s="8">
        <f t="shared" ref="U416" si="4609">SUM(R410:R416)/SUM(V410:V416)</f>
        <v>0.16161193613609426</v>
      </c>
      <c r="V416">
        <f t="shared" ref="V416" si="4610">B416-B415</f>
        <v>3800</v>
      </c>
      <c r="W416">
        <f t="shared" ref="W416" si="4611">C416-D416-E416</f>
        <v>10518</v>
      </c>
      <c r="X416" s="3">
        <f t="shared" ref="X416" si="4612">F416/W416</f>
        <v>1.787412055523864E-2</v>
      </c>
      <c r="Y416">
        <f t="shared" ref="Y416" si="4613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4">Z416-AC416-AF416</f>
        <v>45</v>
      </c>
      <c r="AJ416">
        <f t="shared" ref="AJ416" si="4615">AA416-AD416-AG416</f>
        <v>24</v>
      </c>
      <c r="AK416">
        <f t="shared" ref="AK416" si="4616">AB416-AE416-AH416</f>
        <v>287</v>
      </c>
      <c r="AL416">
        <v>2</v>
      </c>
      <c r="AM416">
        <v>2</v>
      </c>
      <c r="AN416">
        <v>8</v>
      </c>
      <c r="AT416">
        <f t="shared" ref="AT416" si="4617">BN416-BN415</f>
        <v>19712</v>
      </c>
      <c r="AU416">
        <f t="shared" ref="AU416" si="4618">BO416-BO415</f>
        <v>642</v>
      </c>
      <c r="AV416">
        <f t="shared" ref="AV416" si="4619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20">AX416/AW416</f>
        <v>1.6260162601626018E-2</v>
      </c>
      <c r="BD416">
        <f t="shared" ref="BD416" si="4621">AZ416/AY416</f>
        <v>0.13600000000000001</v>
      </c>
      <c r="BE416">
        <f t="shared" si="3321"/>
        <v>2.564102564102564E-2</v>
      </c>
      <c r="BF416">
        <f t="shared" ref="BF416" si="4622">SUM(AU410:AU416)/SUM(AT410:AT416)</f>
        <v>3.7901524381184444E-2</v>
      </c>
      <c r="BG416">
        <f t="shared" ref="BG416" si="4623">SUM(AU403:AU416)/SUM(AT403:AT416)</f>
        <v>3.7558596703462878E-2</v>
      </c>
      <c r="BH416">
        <f t="shared" ref="BH416" si="4624">SUM(AX410:AX416)/SUM(AW410:AW416)</f>
        <v>3.3591731266149873E-2</v>
      </c>
      <c r="BI416">
        <f t="shared" ref="BI416" si="4625">SUM(AZ410:AZ416)/SUM(AY410:AY416)</f>
        <v>0.13375796178343949</v>
      </c>
      <c r="BJ416">
        <f t="shared" ref="BJ416" si="4626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7"/>
        <v>1721714</v>
      </c>
      <c r="BU416" s="21">
        <f t="shared" si="2767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8"/>
        <v>12632</v>
      </c>
      <c r="CC416" s="21">
        <f t="shared" si="2769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9"/>
        <v>7265</v>
      </c>
      <c r="CK416" s="21">
        <f t="shared" si="2771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50"/>
        <v>72248</v>
      </c>
      <c r="CS416" s="21">
        <f t="shared" si="4526"/>
        <v>15751</v>
      </c>
    </row>
    <row r="417" spans="1:97" x14ac:dyDescent="0.35">
      <c r="A417" s="14">
        <f t="shared" si="2564"/>
        <v>44323</v>
      </c>
      <c r="B417" s="9">
        <f t="shared" si="4321"/>
        <v>1724185</v>
      </c>
      <c r="C417">
        <f t="shared" ref="C417" si="4627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8">-(J417-J416)+L417</f>
        <v>5</v>
      </c>
      <c r="N417" s="7">
        <f t="shared" ref="N417" si="4629">B417-C417</f>
        <v>1357016</v>
      </c>
      <c r="O417" s="4">
        <f t="shared" ref="O417" si="4630">C417/B417</f>
        <v>0.21295220640476514</v>
      </c>
      <c r="R417">
        <f t="shared" ref="R417" si="4631">C417-C416</f>
        <v>448</v>
      </c>
      <c r="S417">
        <f t="shared" ref="S417" si="4632">N417-N416</f>
        <v>2023</v>
      </c>
      <c r="T417" s="8">
        <f t="shared" ref="T417" si="4633">R417/V417</f>
        <v>0.18130311614730879</v>
      </c>
      <c r="U417" s="8">
        <f t="shared" ref="U417" si="4634">SUM(R411:R417)/SUM(V411:V417)</f>
        <v>0.17039989006458706</v>
      </c>
      <c r="V417">
        <f t="shared" ref="V417" si="4635">B417-B416</f>
        <v>2471</v>
      </c>
      <c r="W417">
        <f t="shared" ref="W417" si="4636">C417-D417-E417</f>
        <v>10407</v>
      </c>
      <c r="X417" s="3">
        <f t="shared" ref="X417" si="4637">F417/W417</f>
        <v>1.8160853271836263E-2</v>
      </c>
      <c r="Y417">
        <f t="shared" ref="Y417" si="4638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9">Z417-AC417-AF417</f>
        <v>49</v>
      </c>
      <c r="AJ417">
        <f t="shared" ref="AJ417" si="4640">AA417-AD417-AG417</f>
        <v>27</v>
      </c>
      <c r="AK417">
        <f t="shared" ref="AK417" si="4641">AB417-AE417-AH417</f>
        <v>295</v>
      </c>
      <c r="AL417">
        <v>2</v>
      </c>
      <c r="AM417">
        <v>2</v>
      </c>
      <c r="AN417">
        <v>9</v>
      </c>
      <c r="AT417">
        <f t="shared" ref="AT417" si="4642">BN417-BN416</f>
        <v>12312</v>
      </c>
      <c r="AU417">
        <f t="shared" ref="AU417" si="4643">BO417-BO416</f>
        <v>479</v>
      </c>
      <c r="AV417">
        <f t="shared" ref="AV417" si="4644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5">AX417/AW417</f>
        <v>4.4247787610619468E-2</v>
      </c>
      <c r="BD417">
        <f t="shared" ref="BD417" si="4646">AZ417/AY417</f>
        <v>8.1081081081081086E-2</v>
      </c>
      <c r="BE417">
        <f t="shared" si="3321"/>
        <v>7.8947368421052627E-2</v>
      </c>
      <c r="BF417">
        <f t="shared" ref="BF417" si="4647">SUM(AU411:AU417)/SUM(AT411:AT417)</f>
        <v>3.8402913032432894E-2</v>
      </c>
      <c r="BG417">
        <f t="shared" ref="BG417" si="4648">SUM(AU404:AU417)/SUM(AT404:AT417)</f>
        <v>3.7766246809222914E-2</v>
      </c>
      <c r="BH417">
        <f t="shared" ref="BH417" si="4649">SUM(AX411:AX417)/SUM(AW411:AW417)</f>
        <v>3.9823008849557522E-2</v>
      </c>
      <c r="BI417">
        <f t="shared" ref="BI417" si="4650">SUM(AZ411:AZ417)/SUM(AY411:AY417)</f>
        <v>0.12595419847328243</v>
      </c>
      <c r="BJ417">
        <f t="shared" ref="BJ417" si="4651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7"/>
        <v>1724185</v>
      </c>
      <c r="BU417" s="21">
        <f t="shared" si="2767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8"/>
        <v>12644</v>
      </c>
      <c r="CC417" s="21">
        <f t="shared" si="2769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9"/>
        <v>7277</v>
      </c>
      <c r="CK417" s="21">
        <f t="shared" si="2771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50"/>
        <v>72359</v>
      </c>
      <c r="CS417" s="21">
        <f t="shared" si="4526"/>
        <v>15760</v>
      </c>
    </row>
    <row r="418" spans="1:97" x14ac:dyDescent="0.35">
      <c r="A418" s="14">
        <f t="shared" si="2564"/>
        <v>44324</v>
      </c>
      <c r="B418" s="9">
        <f t="shared" si="4321"/>
        <v>1726625</v>
      </c>
      <c r="C418">
        <f t="shared" ref="C418" si="4652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3">-(J418-J417)+L418</f>
        <v>9</v>
      </c>
      <c r="N418" s="7">
        <f t="shared" ref="N418" si="4654">B418-C418</f>
        <v>1359085</v>
      </c>
      <c r="O418" s="4">
        <f t="shared" ref="O418" si="4655">C418/B418</f>
        <v>0.21286614059219575</v>
      </c>
      <c r="R418">
        <f t="shared" ref="R418" si="4656">C418-C417</f>
        <v>371</v>
      </c>
      <c r="S418">
        <f t="shared" ref="S418" si="4657">N418-N417</f>
        <v>2069</v>
      </c>
      <c r="T418" s="8">
        <f t="shared" ref="T418" si="4658">R418/V418</f>
        <v>0.15204918032786885</v>
      </c>
      <c r="U418" s="8">
        <f t="shared" ref="U418" si="4659">SUM(R412:R418)/SUM(V412:V418)</f>
        <v>0.16419044986524775</v>
      </c>
      <c r="V418">
        <f t="shared" ref="V418" si="4660">B418-B417</f>
        <v>2440</v>
      </c>
      <c r="W418">
        <f t="shared" ref="W418" si="4661">C418-D418-E418</f>
        <v>10216</v>
      </c>
      <c r="X418" s="3">
        <f t="shared" ref="X418" si="4662">F418/W418</f>
        <v>1.7227877838684416E-2</v>
      </c>
      <c r="Y418">
        <f t="shared" ref="Y418" si="4663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4">Z418-AC418-AF418</f>
        <v>51</v>
      </c>
      <c r="AJ418">
        <f t="shared" ref="AJ418" si="4665">AA418-AD418-AG418</f>
        <v>27</v>
      </c>
      <c r="AK418">
        <f t="shared" ref="AK418" si="4666">AB418-AE418-AH418</f>
        <v>284</v>
      </c>
      <c r="AL418">
        <v>2</v>
      </c>
      <c r="AM418">
        <v>2</v>
      </c>
      <c r="AN418">
        <v>10</v>
      </c>
      <c r="AT418">
        <f t="shared" ref="AT418" si="4667">BN418-BN417</f>
        <v>13637</v>
      </c>
      <c r="AU418">
        <f t="shared" ref="AU418" si="4668">BO418-BO417</f>
        <v>412</v>
      </c>
      <c r="AV418">
        <f t="shared" ref="AV418" si="4669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70">AX418/AW418</f>
        <v>2.197802197802198E-2</v>
      </c>
      <c r="BD418">
        <f t="shared" ref="BD418" si="4671">AZ418/AY418</f>
        <v>0.10091743119266056</v>
      </c>
      <c r="BE418">
        <f t="shared" si="3321"/>
        <v>1.7857142857142856E-2</v>
      </c>
      <c r="BF418">
        <f t="shared" ref="BF418" si="4672">SUM(AU412:AU418)/SUM(AT412:AT418)</f>
        <v>3.7523425317940576E-2</v>
      </c>
      <c r="BG418">
        <f t="shared" ref="BG418" si="4673">SUM(AU405:AU418)/SUM(AT405:AT418)</f>
        <v>3.6937853341913879E-2</v>
      </c>
      <c r="BH418">
        <f t="shared" ref="BH418" si="4674">SUM(AX412:AX418)/SUM(AW412:AW418)</f>
        <v>2.9723991507430998E-2</v>
      </c>
      <c r="BI418">
        <f t="shared" ref="BI418" si="4675">SUM(AZ412:AZ418)/SUM(AY412:AY418)</f>
        <v>0.10795454545454546</v>
      </c>
      <c r="BJ418">
        <f t="shared" ref="BJ418" si="4676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7"/>
        <v>1726625</v>
      </c>
      <c r="BU418" s="21">
        <f t="shared" si="2767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8"/>
        <v>12659</v>
      </c>
      <c r="CC418" s="21">
        <f t="shared" si="2769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9"/>
        <v>7281</v>
      </c>
      <c r="CK418" s="21">
        <f t="shared" si="2771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50"/>
        <v>72468</v>
      </c>
      <c r="CS418" s="21">
        <f t="shared" si="4526"/>
        <v>15771</v>
      </c>
    </row>
    <row r="419" spans="1:97" x14ac:dyDescent="0.35">
      <c r="A419" s="14">
        <f t="shared" si="2564"/>
        <v>44325</v>
      </c>
      <c r="B419" s="9">
        <f t="shared" si="4321"/>
        <v>1727827</v>
      </c>
      <c r="C419">
        <f t="shared" ref="C419" si="4677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8">-(J419-J418)+L419</f>
        <v>8</v>
      </c>
      <c r="N419" s="7">
        <f t="shared" ref="N419" si="4679">B419-C419</f>
        <v>1360132</v>
      </c>
      <c r="O419" s="4">
        <f t="shared" ref="O419" si="4680">C419/B419</f>
        <v>0.21280776374023558</v>
      </c>
      <c r="R419">
        <f t="shared" ref="R419" si="4681">C419-C418</f>
        <v>155</v>
      </c>
      <c r="S419">
        <f t="shared" ref="S419" si="4682">N419-N418</f>
        <v>1047</v>
      </c>
      <c r="T419" s="8">
        <f t="shared" ref="T419" si="4683">R419/V419</f>
        <v>0.12895174708818635</v>
      </c>
      <c r="U419" s="8">
        <f t="shared" ref="U419" si="4684">SUM(R413:R419)/SUM(V413:V419)</f>
        <v>0.15738758029978586</v>
      </c>
      <c r="V419">
        <f t="shared" ref="V419" si="4685">B419-B418</f>
        <v>1202</v>
      </c>
      <c r="W419">
        <f t="shared" ref="W419" si="4686">C419-D419-E419</f>
        <v>10119</v>
      </c>
      <c r="X419" s="3">
        <f t="shared" ref="X419" si="4687">F419/W419</f>
        <v>1.6800079059195571E-2</v>
      </c>
      <c r="Y419">
        <f t="shared" ref="Y419" si="4688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9">Z419-AC419-AF419</f>
        <v>51</v>
      </c>
      <c r="AJ419">
        <f t="shared" ref="AJ419" si="4690">AA419-AD419-AG419</f>
        <v>28</v>
      </c>
      <c r="AK419">
        <f t="shared" ref="AK419" si="4691">AB419-AE419-AH419</f>
        <v>289</v>
      </c>
      <c r="AL419">
        <v>2</v>
      </c>
      <c r="AM419">
        <v>2</v>
      </c>
      <c r="AN419">
        <v>10</v>
      </c>
      <c r="AT419">
        <f t="shared" ref="AT419" si="4692">BN419-BN418</f>
        <v>4554</v>
      </c>
      <c r="AU419">
        <f t="shared" ref="AU419" si="4693">BO419-BO418</f>
        <v>141</v>
      </c>
      <c r="AV419">
        <f t="shared" ref="AV419" si="4694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5">AX419/AW419</f>
        <v>0</v>
      </c>
      <c r="BD419">
        <f t="shared" ref="BD419" si="4696">AZ419/AY419</f>
        <v>0.05</v>
      </c>
      <c r="BE419">
        <f t="shared" si="3321"/>
        <v>0.13636363636363635</v>
      </c>
      <c r="BF419">
        <f t="shared" ref="BF419" si="4697">SUM(AU413:AU419)/SUM(AT413:AT419)</f>
        <v>3.4875424111368368E-2</v>
      </c>
      <c r="BG419">
        <f t="shared" ref="BG419" si="4698">SUM(AU406:AU419)/SUM(AT406:AT419)</f>
        <v>3.6432922627415307E-2</v>
      </c>
      <c r="BH419">
        <f t="shared" ref="BH419" si="4699">SUM(AX413:AX419)/SUM(AW413:AW419)</f>
        <v>2.9978586723768737E-2</v>
      </c>
      <c r="BI419">
        <f t="shared" ref="BI419" si="4700">SUM(AZ413:AZ419)/SUM(AY413:AY419)</f>
        <v>0.10387323943661972</v>
      </c>
      <c r="BJ419">
        <f t="shared" ref="BJ419" si="4701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7"/>
        <v>1727827</v>
      </c>
      <c r="BU419" s="21">
        <f t="shared" si="2767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8"/>
        <v>12660</v>
      </c>
      <c r="CC419" s="21">
        <f t="shared" si="2769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9"/>
        <v>7286</v>
      </c>
      <c r="CK419" s="21">
        <f t="shared" si="2771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50"/>
        <v>72508</v>
      </c>
      <c r="CS419" s="21">
        <f t="shared" si="4526"/>
        <v>15773</v>
      </c>
    </row>
    <row r="420" spans="1:97" x14ac:dyDescent="0.35">
      <c r="A420" s="14">
        <f t="shared" si="2564"/>
        <v>44326</v>
      </c>
      <c r="B420" s="9">
        <f t="shared" si="4321"/>
        <v>1728551</v>
      </c>
      <c r="C420">
        <f t="shared" ref="C420" si="4702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3">-(J420-J419)+L420</f>
        <v>6</v>
      </c>
      <c r="N420" s="7">
        <f t="shared" ref="N420" si="4704">B420-C420</f>
        <v>1360785</v>
      </c>
      <c r="O420" s="4">
        <f t="shared" ref="O420" si="4705">C420/B420</f>
        <v>0.21275970451551618</v>
      </c>
      <c r="R420">
        <f t="shared" ref="R420" si="4706">C420-C419</f>
        <v>71</v>
      </c>
      <c r="S420">
        <f t="shared" ref="S420" si="4707">N420-N419</f>
        <v>653</v>
      </c>
      <c r="T420" s="8">
        <f t="shared" ref="T420" si="4708">R420/V420</f>
        <v>9.8066298342541436E-2</v>
      </c>
      <c r="U420" s="8">
        <f t="shared" ref="U420" si="4709">SUM(R414:R420)/SUM(V414:V420)</f>
        <v>0.15591397849462366</v>
      </c>
      <c r="V420">
        <f t="shared" ref="V420" si="4710">B420-B419</f>
        <v>724</v>
      </c>
      <c r="W420">
        <f t="shared" ref="W420" si="4711">C420-D420-E420</f>
        <v>9994</v>
      </c>
      <c r="X420" s="3">
        <f t="shared" ref="X420" si="4712">F420/W420</f>
        <v>1.6910146087652591E-2</v>
      </c>
      <c r="Y420">
        <f t="shared" ref="Y420" si="4713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4">Z420-AC420-AF420</f>
        <v>51</v>
      </c>
      <c r="AJ420">
        <f t="shared" ref="AJ420" si="4715">AA420-AD420-AG420</f>
        <v>26</v>
      </c>
      <c r="AK420">
        <f t="shared" ref="AK420" si="4716">AB420-AE420-AH420</f>
        <v>280</v>
      </c>
      <c r="AL420">
        <v>2</v>
      </c>
      <c r="AM420">
        <v>2</v>
      </c>
      <c r="AN420">
        <v>10</v>
      </c>
      <c r="AT420">
        <f t="shared" ref="AT420" si="4717">BN420-BN419</f>
        <v>2334</v>
      </c>
      <c r="AU420">
        <f t="shared" ref="AU420" si="4718">BO420-BO419</f>
        <v>128</v>
      </c>
      <c r="AV420">
        <f t="shared" ref="AV420" si="4719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20">AX420/AW420</f>
        <v>0.2857142857142857</v>
      </c>
      <c r="BD420">
        <f t="shared" ref="BD420" si="4721">AZ420/AY420</f>
        <v>0.16666666666666666</v>
      </c>
      <c r="BE420">
        <f t="shared" si="3321"/>
        <v>0</v>
      </c>
      <c r="BF420">
        <f t="shared" ref="BF420" si="4722">SUM(AU414:AU420)/SUM(AT414:AT420)</f>
        <v>3.4935070613440602E-2</v>
      </c>
      <c r="BG420">
        <f t="shared" ref="BG420" si="4723">SUM(AU407:AU420)/SUM(AT407:AT420)</f>
        <v>3.653489660644782E-2</v>
      </c>
      <c r="BH420">
        <f t="shared" ref="BH420" si="4724">SUM(AX414:AX420)/SUM(AW414:AW420)</f>
        <v>3.3898305084745763E-2</v>
      </c>
      <c r="BI420">
        <f t="shared" ref="BI420" si="4725">SUM(AZ414:AZ420)/SUM(AY414:AY420)</f>
        <v>9.6267190569744601E-2</v>
      </c>
      <c r="BJ420">
        <f t="shared" ref="BJ420" si="4726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7"/>
        <v>1728551</v>
      </c>
      <c r="BU420" s="21">
        <f t="shared" si="2767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8"/>
        <v>12665</v>
      </c>
      <c r="CC420" s="21">
        <f t="shared" si="2769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9"/>
        <v>7288</v>
      </c>
      <c r="CK420" s="21">
        <f t="shared" si="2771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50"/>
        <v>72532</v>
      </c>
      <c r="CS420" s="21">
        <f t="shared" si="4526"/>
        <v>15777</v>
      </c>
    </row>
    <row r="421" spans="1:97" x14ac:dyDescent="0.35">
      <c r="A421" s="14">
        <f t="shared" si="2564"/>
        <v>44327</v>
      </c>
      <c r="B421" s="9">
        <f t="shared" si="4321"/>
        <v>1730804</v>
      </c>
      <c r="C421">
        <f t="shared" ref="C421" si="4727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8">-(J421-J420)+L421</f>
        <v>3</v>
      </c>
      <c r="N421" s="7">
        <f t="shared" ref="N421" si="4729">B421-C421</f>
        <v>1362771</v>
      </c>
      <c r="O421" s="4">
        <f t="shared" ref="O421" si="4730">C421/B421</f>
        <v>0.21263701724747575</v>
      </c>
      <c r="R421">
        <f t="shared" ref="R421" si="4731">C421-C420</f>
        <v>267</v>
      </c>
      <c r="S421">
        <f t="shared" ref="S421" si="4732">N421-N420</f>
        <v>1986</v>
      </c>
      <c r="T421" s="8">
        <f t="shared" ref="T421" si="4733">R421/V421</f>
        <v>0.118508655126498</v>
      </c>
      <c r="U421" s="8">
        <f t="shared" ref="U421" si="4734">SUM(R415:R421)/SUM(V415:V421)</f>
        <v>0.14957108292396804</v>
      </c>
      <c r="V421">
        <f t="shared" ref="V421" si="4735">B421-B420</f>
        <v>2253</v>
      </c>
      <c r="W421">
        <f t="shared" ref="W421" si="4736">C421-D421-E421</f>
        <v>9474</v>
      </c>
      <c r="X421" s="3">
        <f t="shared" ref="X421" si="4737">F421/W421</f>
        <v>1.7204982056153683E-2</v>
      </c>
      <c r="Y421">
        <f t="shared" ref="Y421" si="4738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9">Z421-AC421-AF421</f>
        <v>50</v>
      </c>
      <c r="AJ421">
        <f t="shared" ref="AJ421" si="4740">AA421-AD421-AG421</f>
        <v>26</v>
      </c>
      <c r="AK421">
        <f t="shared" ref="AK421" si="4741">AB421-AE421-AH421</f>
        <v>259</v>
      </c>
      <c r="AL421">
        <v>2</v>
      </c>
      <c r="AM421">
        <v>2</v>
      </c>
      <c r="AN421">
        <v>12</v>
      </c>
      <c r="AT421">
        <f t="shared" ref="AT421" si="4742">BN421-BN420</f>
        <v>9634</v>
      </c>
      <c r="AU421">
        <f t="shared" ref="AU421" si="4743">BO421-BO420</f>
        <v>279</v>
      </c>
      <c r="AV421">
        <f t="shared" ref="AV421" si="4744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5">AX421/AW421</f>
        <v>4.2735042735042736E-2</v>
      </c>
      <c r="BD421">
        <f t="shared" ref="BD421" si="4746">AZ421/AY421</f>
        <v>6.3291139240506333E-2</v>
      </c>
      <c r="BE421">
        <f t="shared" si="3321"/>
        <v>0</v>
      </c>
      <c r="BF421">
        <f t="shared" ref="BF421" si="4747">SUM(AU415:AU421)/SUM(AT415:AT421)</f>
        <v>3.4965469077364787E-2</v>
      </c>
      <c r="BG421">
        <f t="shared" ref="BG421" si="4748">SUM(AU408:AU421)/SUM(AT408:AT421)</f>
        <v>3.6237367486792883E-2</v>
      </c>
      <c r="BH421">
        <f t="shared" ref="BH421" si="4749">SUM(AX415:AX421)/SUM(AW415:AW421)</f>
        <v>3.4764826175869123E-2</v>
      </c>
      <c r="BI421">
        <f t="shared" ref="BI421" si="4750">SUM(AZ415:AZ421)/SUM(AY415:AY421)</f>
        <v>9.8790322580645157E-2</v>
      </c>
      <c r="BJ421">
        <f t="shared" ref="BJ421" si="4751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7"/>
        <v>1730804</v>
      </c>
      <c r="BU421" s="21">
        <f t="shared" si="2767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8"/>
        <v>12692</v>
      </c>
      <c r="CC421" s="21">
        <f t="shared" si="2769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9"/>
        <v>7295</v>
      </c>
      <c r="CK421" s="21">
        <f t="shared" si="2771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50"/>
        <v>72611</v>
      </c>
      <c r="CS421" s="21">
        <f t="shared" si="4526"/>
        <v>15782</v>
      </c>
    </row>
    <row r="422" spans="1:97" x14ac:dyDescent="0.35">
      <c r="A422" s="14">
        <f t="shared" si="2564"/>
        <v>44328</v>
      </c>
      <c r="B422" s="9">
        <f t="shared" si="4321"/>
        <v>1733198</v>
      </c>
      <c r="C422">
        <f t="shared" ref="C422" si="4752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3">-(J422-J421)+L422</f>
        <v>8</v>
      </c>
      <c r="N422" s="7">
        <f t="shared" ref="N422" si="4754">B422-C422</f>
        <v>1364802</v>
      </c>
      <c r="O422" s="4">
        <f t="shared" ref="O422" si="4755">C422/B422</f>
        <v>0.21255274931081158</v>
      </c>
      <c r="R422">
        <f t="shared" ref="R422" si="4756">C422-C421</f>
        <v>363</v>
      </c>
      <c r="S422">
        <f t="shared" ref="S422" si="4757">N422-N421</f>
        <v>2031</v>
      </c>
      <c r="T422" s="8">
        <f t="shared" ref="T422" si="4758">R422/V422</f>
        <v>0.15162907268170425</v>
      </c>
      <c r="U422" s="8">
        <f t="shared" ref="U422" si="4759">SUM(R416:R422)/SUM(V416:V422)</f>
        <v>0.1481941900026171</v>
      </c>
      <c r="V422">
        <f t="shared" ref="V422" si="4760">B422-B421</f>
        <v>2394</v>
      </c>
      <c r="W422">
        <f t="shared" ref="W422" si="4761">C422-D422-E422</f>
        <v>9324</v>
      </c>
      <c r="X422" s="3">
        <f t="shared" ref="X422" si="4762">F422/W422</f>
        <v>1.7052767052767051E-2</v>
      </c>
      <c r="Y422">
        <f t="shared" ref="Y422" si="4763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4">Z422-AC422-AF422</f>
        <v>52</v>
      </c>
      <c r="AJ422">
        <f t="shared" ref="AJ422" si="4765">AA422-AD422-AG422</f>
        <v>26</v>
      </c>
      <c r="AK422">
        <f t="shared" ref="AK422" si="4766">AB422-AE422-AH422</f>
        <v>258</v>
      </c>
      <c r="AL422">
        <v>2</v>
      </c>
      <c r="AM422">
        <v>2</v>
      </c>
      <c r="AN422">
        <v>13</v>
      </c>
      <c r="AT422">
        <f t="shared" ref="AT422" si="4767">BN422-BN421</f>
        <v>11291</v>
      </c>
      <c r="AU422">
        <f t="shared" ref="AU422" si="4768">BO422-BO421</f>
        <v>416</v>
      </c>
      <c r="AV422">
        <f t="shared" ref="AV422" si="4769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70">AX422/AW422</f>
        <v>1.5151515151515152E-2</v>
      </c>
      <c r="BD422">
        <f t="shared" ref="BD422" si="4771">AZ422/AY422</f>
        <v>7.7777777777777779E-2</v>
      </c>
      <c r="BE422">
        <f t="shared" si="3321"/>
        <v>0</v>
      </c>
      <c r="BF422">
        <f t="shared" ref="BF422" si="4772">SUM(AU416:AU422)/SUM(AT416:AT422)</f>
        <v>3.3984810953534582E-2</v>
      </c>
      <c r="BG422">
        <f t="shared" ref="BG422" si="4773">SUM(AU409:AU422)/SUM(AT409:AT422)</f>
        <v>3.6347588282533046E-2</v>
      </c>
      <c r="BH422">
        <f t="shared" ref="BH422" si="4774">SUM(AX416:AX422)/SUM(AW416:AW422)</f>
        <v>3.1775700934579439E-2</v>
      </c>
      <c r="BI422">
        <f t="shared" ref="BI422" si="4775">SUM(AZ416:AZ422)/SUM(AY416:AY422)</f>
        <v>9.5155709342560554E-2</v>
      </c>
      <c r="BJ422">
        <f t="shared" ref="BJ422" si="4776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7"/>
        <v>1733198</v>
      </c>
      <c r="BU422" s="21">
        <f t="shared" si="2767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8"/>
        <v>12704</v>
      </c>
      <c r="CC422" s="21">
        <f t="shared" si="2769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9"/>
        <v>7309</v>
      </c>
      <c r="CK422" s="21">
        <f t="shared" si="2771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50"/>
        <v>72701</v>
      </c>
      <c r="CS422" s="21">
        <f t="shared" si="4526"/>
        <v>15789</v>
      </c>
    </row>
    <row r="423" spans="1:97" x14ac:dyDescent="0.35">
      <c r="A423" s="14">
        <f t="shared" si="2564"/>
        <v>44329</v>
      </c>
      <c r="B423" s="9">
        <f t="shared" si="4321"/>
        <v>1735540</v>
      </c>
      <c r="C423">
        <f t="shared" ref="C423" si="4777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8">-(J423-J422)+L423</f>
        <v>5</v>
      </c>
      <c r="N423" s="7">
        <f t="shared" ref="N423" si="4779">B423-C423</f>
        <v>1366814</v>
      </c>
      <c r="O423" s="4">
        <f t="shared" ref="O423" si="4780">C423/B423</f>
        <v>0.21245606554732244</v>
      </c>
      <c r="R423">
        <f t="shared" ref="R423" si="4781">C423-C422</f>
        <v>330</v>
      </c>
      <c r="S423">
        <f t="shared" ref="S423" si="4782">N423-N422</f>
        <v>2012</v>
      </c>
      <c r="T423" s="8">
        <f t="shared" ref="T423" si="4783">R423/V423</f>
        <v>0.14090520922288644</v>
      </c>
      <c r="U423" s="8">
        <f t="shared" ref="U423" si="4784">SUM(R417:R423)/SUM(V417:V423)</f>
        <v>0.14501663532475048</v>
      </c>
      <c r="V423">
        <f t="shared" ref="V423" si="4785">B423-B422</f>
        <v>2342</v>
      </c>
      <c r="W423">
        <f t="shared" ref="W423" si="4786">C423-D423-E423</f>
        <v>9165</v>
      </c>
      <c r="X423" s="3">
        <f t="shared" ref="X423" si="4787">F423/W423</f>
        <v>1.7675941080196399E-2</v>
      </c>
      <c r="Y423">
        <f t="shared" ref="Y423" si="4788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9">Z423-AC423-AF423</f>
        <v>50</v>
      </c>
      <c r="AJ423">
        <f t="shared" ref="AJ423" si="4790">AA423-AD423-AG423</f>
        <v>25</v>
      </c>
      <c r="AK423">
        <f t="shared" ref="AK423" si="4791">AB423-AE423-AH423</f>
        <v>245</v>
      </c>
      <c r="AL423">
        <v>2</v>
      </c>
      <c r="AM423">
        <v>2</v>
      </c>
      <c r="AN423">
        <v>14</v>
      </c>
      <c r="AT423">
        <f t="shared" ref="AT423" si="4792">BN423-BN422</f>
        <v>11539</v>
      </c>
      <c r="AU423">
        <f t="shared" ref="AU423" si="4793">BO423-BO422</f>
        <v>370</v>
      </c>
      <c r="AV423">
        <f t="shared" ref="AV423" si="4794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5">AX423/AW423</f>
        <v>1.4925373134328358E-2</v>
      </c>
      <c r="BD423">
        <f t="shared" ref="BD423" si="4796">AZ423/AY423</f>
        <v>0.14150943396226415</v>
      </c>
      <c r="BE423">
        <f t="shared" si="3321"/>
        <v>0</v>
      </c>
      <c r="BF423">
        <f t="shared" ref="BF423" si="4797">SUM(AU417:AU423)/SUM(AT417:AT423)</f>
        <v>3.4072985099768763E-2</v>
      </c>
      <c r="BG423">
        <f t="shared" ref="BG423" si="4798">SUM(AU410:AU423)/SUM(AT410:AT423)</f>
        <v>3.6016198239911923E-2</v>
      </c>
      <c r="BH423">
        <f t="shared" ref="BH423" si="4799">SUM(AX417:AX423)/SUM(AW417:AW423)</f>
        <v>3.1135531135531136E-2</v>
      </c>
      <c r="BI423">
        <f t="shared" ref="BI423" si="4800">SUM(AZ417:AZ423)/SUM(AY417:AY423)</f>
        <v>9.4812164579606437E-2</v>
      </c>
      <c r="BJ423">
        <f t="shared" ref="BJ423" si="4801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7"/>
        <v>1735540</v>
      </c>
      <c r="BU423" s="21">
        <f t="shared" si="2767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8"/>
        <v>12723</v>
      </c>
      <c r="CC423" s="21">
        <f t="shared" si="2769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9"/>
        <v>7323</v>
      </c>
      <c r="CK423" s="21">
        <f t="shared" si="2771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50"/>
        <v>72807</v>
      </c>
      <c r="CS423" s="21">
        <f t="shared" si="4526"/>
        <v>15804</v>
      </c>
    </row>
    <row r="424" spans="1:97" x14ac:dyDescent="0.35">
      <c r="A424" s="14">
        <f t="shared" si="2564"/>
        <v>44330</v>
      </c>
      <c r="B424" s="9">
        <f t="shared" si="4321"/>
        <v>1737546</v>
      </c>
      <c r="C424">
        <f t="shared" ref="C424" si="4802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3">-(J424-J423)+L424</f>
        <v>2</v>
      </c>
      <c r="N424" s="7">
        <f t="shared" ref="N424" si="4804">B424-C424</f>
        <v>1368594</v>
      </c>
      <c r="O424" s="4">
        <f t="shared" ref="O424" si="4805">C424/B424</f>
        <v>0.21234085313424797</v>
      </c>
      <c r="R424">
        <f t="shared" ref="R424" si="4806">C424-C423</f>
        <v>226</v>
      </c>
      <c r="S424">
        <f t="shared" ref="S424" si="4807">N424-N423</f>
        <v>1780</v>
      </c>
      <c r="T424" s="8">
        <f t="shared" ref="T424" si="4808">R424/V424</f>
        <v>0.11266201395812563</v>
      </c>
      <c r="U424" s="8">
        <f t="shared" ref="U424" si="4809">SUM(R418:R424)/SUM(V418:V424)</f>
        <v>0.1334480952024549</v>
      </c>
      <c r="V424">
        <f t="shared" ref="V424" si="4810">B424-B423</f>
        <v>2006</v>
      </c>
      <c r="W424">
        <f t="shared" ref="W424" si="4811">C424-D424-E424</f>
        <v>8853</v>
      </c>
      <c r="X424" s="3">
        <f t="shared" ref="X424" si="4812">F424/W424</f>
        <v>1.705636507398622E-2</v>
      </c>
      <c r="Y424">
        <f t="shared" ref="Y424" si="4813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4">Z424-AC424-AF424</f>
        <v>50</v>
      </c>
      <c r="AJ424">
        <f t="shared" ref="AJ424" si="4815">AA424-AD424-AG424</f>
        <v>26</v>
      </c>
      <c r="AK424">
        <f t="shared" ref="AK424" si="4816">AB424-AE424-AH424</f>
        <v>239</v>
      </c>
      <c r="AL424">
        <v>3</v>
      </c>
      <c r="AM424">
        <v>3</v>
      </c>
      <c r="AN424">
        <v>9</v>
      </c>
      <c r="AT424">
        <f t="shared" ref="AT424" si="4817">BN424-BN423</f>
        <v>10476</v>
      </c>
      <c r="AU424">
        <f t="shared" ref="AU424" si="4818">BO424-BO423</f>
        <v>249</v>
      </c>
      <c r="AV424">
        <f t="shared" ref="AV424" si="4819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20">AX424/AW424</f>
        <v>2.7777777777777776E-2</v>
      </c>
      <c r="BD424">
        <f t="shared" ref="BD424" si="4821">AZ424/AY424</f>
        <v>9.7222222222222224E-2</v>
      </c>
      <c r="BE424">
        <f t="shared" si="3321"/>
        <v>0</v>
      </c>
      <c r="BF424">
        <f t="shared" ref="BF424" si="4822">SUM(AU418:AU424)/SUM(AT418:AT424)</f>
        <v>3.143464901914441E-2</v>
      </c>
      <c r="BG424">
        <f t="shared" ref="BG424" si="4823">SUM(AU411:AU424)/SUM(AT411:AT424)</f>
        <v>3.5110446027739932E-2</v>
      </c>
      <c r="BH424">
        <f t="shared" ref="BH424" si="4824">SUM(AX418:AX424)/SUM(AW418:AW424)</f>
        <v>2.7734976887519261E-2</v>
      </c>
      <c r="BI424">
        <f t="shared" ref="BI424" si="4825">SUM(AZ418:AZ424)/SUM(AY418:AY424)</f>
        <v>9.8076923076923075E-2</v>
      </c>
      <c r="BJ424">
        <f t="shared" ref="BJ424" si="4826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7"/>
        <v>1737546</v>
      </c>
      <c r="BU424" s="21">
        <f t="shared" si="2767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8"/>
        <v>12737</v>
      </c>
      <c r="CC424" s="21">
        <f t="shared" si="2769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9"/>
        <v>7329</v>
      </c>
      <c r="CK424" s="21">
        <f t="shared" si="2771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50"/>
        <v>72879</v>
      </c>
      <c r="CS424" s="21">
        <f t="shared" si="4526"/>
        <v>15811</v>
      </c>
    </row>
    <row r="425" spans="1:97" x14ac:dyDescent="0.35">
      <c r="A425" s="14">
        <f t="shared" si="2564"/>
        <v>44331</v>
      </c>
      <c r="B425" s="9">
        <f t="shared" si="4321"/>
        <v>1739861</v>
      </c>
      <c r="C425">
        <f t="shared" ref="C425" si="4827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8">-(J425-J424)+L425</f>
        <v>7</v>
      </c>
      <c r="N425" s="7">
        <f t="shared" ref="N425" si="4829">B425-C425</f>
        <v>1370642</v>
      </c>
      <c r="O425" s="4">
        <f t="shared" ref="O425" si="4830">C425/B425</f>
        <v>0.21221178013645917</v>
      </c>
      <c r="R425">
        <f t="shared" ref="R425" si="4831">C425-C424</f>
        <v>267</v>
      </c>
      <c r="S425">
        <f t="shared" ref="S425" si="4832">N425-N424</f>
        <v>2048</v>
      </c>
      <c r="T425" s="8">
        <f t="shared" ref="T425" si="4833">R425/V425</f>
        <v>0.11533477321814255</v>
      </c>
      <c r="U425" s="8">
        <f t="shared" ref="U425" si="4834">SUM(R419:R425)/SUM(V419:V425)</f>
        <v>0.1268510123904503</v>
      </c>
      <c r="V425">
        <f t="shared" ref="V425" si="4835">B425-B424</f>
        <v>2315</v>
      </c>
      <c r="W425">
        <f t="shared" ref="W425" si="4836">C425-D425-E425</f>
        <v>8690</v>
      </c>
      <c r="X425" s="3">
        <f t="shared" ref="X425" si="4837">F425/W425</f>
        <v>1.6915995397008055E-2</v>
      </c>
      <c r="Y425">
        <f t="shared" ref="Y425" si="4838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9">Z425-AC425-AF425</f>
        <v>54</v>
      </c>
      <c r="AJ425">
        <f t="shared" ref="AJ425" si="4840">AA425-AD425-AG425</f>
        <v>27</v>
      </c>
      <c r="AK425">
        <f t="shared" ref="AK425" si="4841">AB425-AE425-AH425</f>
        <v>233</v>
      </c>
      <c r="AL425">
        <v>3</v>
      </c>
      <c r="AM425">
        <v>3</v>
      </c>
      <c r="AN425">
        <v>7</v>
      </c>
      <c r="AT425">
        <f t="shared" ref="AT425" si="4842">BN425-BN424</f>
        <v>12236</v>
      </c>
      <c r="AU425">
        <f t="shared" ref="AU425" si="4843">BO425-BO424</f>
        <v>290</v>
      </c>
      <c r="AV425">
        <f t="shared" ref="AV425" si="4844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5">AX425/AW425</f>
        <v>3.0612244897959183E-2</v>
      </c>
      <c r="BD425">
        <f t="shared" ref="BD425" si="4846">AZ425/AY425</f>
        <v>0.10810810810810811</v>
      </c>
      <c r="BE425">
        <f t="shared" si="3321"/>
        <v>8.8495575221238937E-3</v>
      </c>
      <c r="BF425">
        <f t="shared" ref="BF425" si="4847">SUM(AU419:AU425)/SUM(AT419:AT425)</f>
        <v>3.0178525393142561E-2</v>
      </c>
      <c r="BG425">
        <f t="shared" ref="BG425" si="4848">SUM(AU412:AU425)/SUM(AT412:AT425)</f>
        <v>3.4069123341441424E-2</v>
      </c>
      <c r="BH425">
        <f t="shared" ref="BH425" si="4849">SUM(AX419:AX425)/SUM(AW419:AW425)</f>
        <v>2.8963414634146343E-2</v>
      </c>
      <c r="BI425">
        <f t="shared" ref="BI425" si="4850">SUM(AZ419:AZ425)/SUM(AY419:AY425)</f>
        <v>9.9616858237547887E-2</v>
      </c>
      <c r="BJ425">
        <f t="shared" ref="BJ425" si="4851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7"/>
        <v>1739861</v>
      </c>
      <c r="BU425" s="21">
        <f t="shared" si="2767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8"/>
        <v>12750</v>
      </c>
      <c r="CC425" s="21">
        <f t="shared" si="2769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9"/>
        <v>7345</v>
      </c>
      <c r="CK425" s="21">
        <f t="shared" si="2771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50"/>
        <v>72990</v>
      </c>
      <c r="CS425" s="21">
        <f t="shared" si="4526"/>
        <v>15823</v>
      </c>
    </row>
    <row r="426" spans="1:97" x14ac:dyDescent="0.35">
      <c r="A426" s="14">
        <f t="shared" si="2564"/>
        <v>44332</v>
      </c>
      <c r="B426" s="9">
        <f t="shared" si="4321"/>
        <v>1741136</v>
      </c>
      <c r="C426">
        <f t="shared" ref="C426" si="4852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3">-(J426-J425)+L426</f>
        <v>7</v>
      </c>
      <c r="N426" s="7">
        <f t="shared" ref="N426" si="4854">B426-C426</f>
        <v>1371781</v>
      </c>
      <c r="O426" s="4">
        <f t="shared" ref="O426" si="4855">C426/B426</f>
        <v>0.21213449150439712</v>
      </c>
      <c r="R426">
        <f t="shared" ref="R426" si="4856">C426-C425</f>
        <v>136</v>
      </c>
      <c r="S426">
        <f t="shared" ref="S426" si="4857">N426-N425</f>
        <v>1139</v>
      </c>
      <c r="T426" s="8">
        <f t="shared" ref="T426" si="4858">R426/V426</f>
        <v>0.10666666666666667</v>
      </c>
      <c r="U426" s="8">
        <f t="shared" ref="U426" si="4859">SUM(R420:R426)/SUM(V420:V426)</f>
        <v>0.12472762792095575</v>
      </c>
      <c r="V426">
        <f t="shared" ref="V426" si="4860">B426-B425</f>
        <v>1275</v>
      </c>
      <c r="W426">
        <f t="shared" ref="W426" si="4861">C426-D426-E426</f>
        <v>8591</v>
      </c>
      <c r="X426" s="3">
        <f t="shared" ref="X426" si="4862">F426/W426</f>
        <v>1.687812827377488E-2</v>
      </c>
      <c r="Y426">
        <f t="shared" ref="Y426" si="4863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4">Z426-AC426-AF426</f>
        <v>52</v>
      </c>
      <c r="AJ426">
        <f t="shared" ref="AJ426" si="4865">AA426-AD426-AG426</f>
        <v>28</v>
      </c>
      <c r="AK426">
        <f t="shared" ref="AK426" si="4866">AB426-AE426-AH426</f>
        <v>236</v>
      </c>
      <c r="AL426">
        <v>3</v>
      </c>
      <c r="AM426">
        <v>3</v>
      </c>
      <c r="AN426">
        <v>7</v>
      </c>
      <c r="AT426">
        <f t="shared" ref="AT426" si="4867">BN426-BN425</f>
        <v>4201</v>
      </c>
      <c r="AU426">
        <f t="shared" ref="AU426" si="4868">BO426-BO425</f>
        <v>150</v>
      </c>
      <c r="AV426">
        <f t="shared" ref="AV426" si="4869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70">AX426/AW426</f>
        <v>0.17647058823529413</v>
      </c>
      <c r="BD426">
        <f t="shared" ref="BD426" si="4871">AZ426/AY426</f>
        <v>4.2553191489361701E-2</v>
      </c>
      <c r="BE426">
        <f t="shared" si="3321"/>
        <v>0.23076923076923078</v>
      </c>
      <c r="BF426">
        <f t="shared" ref="BF426" si="4872">SUM(AU420:AU426)/SUM(AT420:AT426)</f>
        <v>3.0496994052924113E-2</v>
      </c>
      <c r="BG426">
        <f t="shared" ref="BG426" si="4873">SUM(AU413:AU426)/SUM(AT413:AT426)</f>
        <v>3.2803104675420296E-2</v>
      </c>
      <c r="BH426">
        <f t="shared" ref="BH426" si="4874">SUM(AX420:AX426)/SUM(AW420:AW426)</f>
        <v>3.3587786259541987E-2</v>
      </c>
      <c r="BI426">
        <f t="shared" ref="BI426" si="4875">SUM(AZ420:AZ426)/SUM(AY420:AY426)</f>
        <v>9.8298676748582225E-2</v>
      </c>
      <c r="BJ426">
        <f t="shared" ref="BJ426" si="4876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7"/>
        <v>1741136</v>
      </c>
      <c r="BU426" s="21">
        <f t="shared" si="2767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8"/>
        <v>12754</v>
      </c>
      <c r="CC426" s="21">
        <f t="shared" si="2769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9"/>
        <v>7348</v>
      </c>
      <c r="CK426" s="21">
        <f t="shared" si="2771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50"/>
        <v>73037</v>
      </c>
      <c r="CS426" s="21">
        <f t="shared" si="4526"/>
        <v>15825</v>
      </c>
    </row>
    <row r="427" spans="1:97" x14ac:dyDescent="0.35">
      <c r="A427" s="14">
        <f t="shared" si="2564"/>
        <v>44333</v>
      </c>
      <c r="B427" s="9">
        <f t="shared" si="4321"/>
        <v>1741776</v>
      </c>
      <c r="C427">
        <f t="shared" ref="C427" si="4877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8">-(J427-J426)+L427</f>
        <v>8</v>
      </c>
      <c r="N427" s="7">
        <f t="shared" ref="N427" si="4879">B427-C427</f>
        <v>1372344</v>
      </c>
      <c r="O427" s="4">
        <f t="shared" ref="O427" si="4880">C427/B427</f>
        <v>0.21210075233554718</v>
      </c>
      <c r="R427">
        <f t="shared" ref="R427" si="4881">C427-C426</f>
        <v>77</v>
      </c>
      <c r="S427">
        <f t="shared" ref="S427" si="4882">N427-N426</f>
        <v>563</v>
      </c>
      <c r="T427" s="8">
        <f t="shared" ref="T427" si="4883">R427/V427</f>
        <v>0.1203125</v>
      </c>
      <c r="U427" s="8">
        <f t="shared" ref="U427" si="4884">SUM(R421:R427)/SUM(V421:V427)</f>
        <v>0.12597353497164462</v>
      </c>
      <c r="V427">
        <f t="shared" ref="V427" si="4885">B427-B426</f>
        <v>640</v>
      </c>
      <c r="W427">
        <f t="shared" ref="W427" si="4886">C427-D427-E427</f>
        <v>8476</v>
      </c>
      <c r="X427" s="3">
        <f t="shared" ref="X427" si="4887">F427/W427</f>
        <v>1.6163284568192545E-2</v>
      </c>
      <c r="Y427">
        <f t="shared" ref="Y427" si="4888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9">Z427-AC427-AF427</f>
        <v>54</v>
      </c>
      <c r="AJ427">
        <f t="shared" ref="AJ427" si="4890">AA427-AD427-AG427</f>
        <v>28</v>
      </c>
      <c r="AK427">
        <f t="shared" ref="AK427" si="4891">AB427-AE427-AH427</f>
        <v>235</v>
      </c>
      <c r="AL427">
        <v>3</v>
      </c>
      <c r="AM427">
        <v>3</v>
      </c>
      <c r="AN427">
        <v>7</v>
      </c>
      <c r="AT427">
        <f t="shared" ref="AT427" si="4892">BN427-BN426</f>
        <v>2104</v>
      </c>
      <c r="AU427">
        <f t="shared" ref="AU427" si="4893">BO427-BO426</f>
        <v>62</v>
      </c>
      <c r="AV427">
        <f t="shared" ref="AV427" si="4894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5">AX427/AW427</f>
        <v>0.75</v>
      </c>
      <c r="BD427">
        <f t="shared" ref="BD427" si="4896">AZ427/AY427</f>
        <v>6.6666666666666666E-2</v>
      </c>
      <c r="BE427">
        <f t="shared" si="3321"/>
        <v>0</v>
      </c>
      <c r="BF427">
        <f t="shared" ref="BF427" si="4897">SUM(AU421:AU427)/SUM(AT421:AT427)</f>
        <v>2.953758071599356E-2</v>
      </c>
      <c r="BG427">
        <f t="shared" ref="BG427" si="4898">SUM(AU414:AU427)/SUM(AT414:AT427)</f>
        <v>3.2384275985056957E-2</v>
      </c>
      <c r="BH427">
        <f t="shared" ref="BH427" si="4899">SUM(AX421:AX427)/SUM(AW421:AW427)</f>
        <v>3.5276073619631899E-2</v>
      </c>
      <c r="BI427">
        <f t="shared" ref="BI427" si="4900">SUM(AZ421:AZ427)/SUM(AY421:AY427)</f>
        <v>9.4230769230769229E-2</v>
      </c>
      <c r="BJ427">
        <f t="shared" ref="BJ427" si="4901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7"/>
        <v>1741776</v>
      </c>
      <c r="BU427" s="21">
        <f t="shared" si="2767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8"/>
        <v>12756</v>
      </c>
      <c r="CC427" s="21">
        <f t="shared" si="2769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9"/>
        <v>7348</v>
      </c>
      <c r="CK427" s="21">
        <f t="shared" si="2771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50"/>
        <v>73052</v>
      </c>
      <c r="CS427" s="21">
        <f t="shared" si="4526"/>
        <v>15824</v>
      </c>
    </row>
    <row r="428" spans="1:97" x14ac:dyDescent="0.35">
      <c r="A428" s="14">
        <f t="shared" si="2564"/>
        <v>44334</v>
      </c>
      <c r="B428" s="9">
        <f t="shared" si="4321"/>
        <v>1743545</v>
      </c>
      <c r="C428">
        <f t="shared" ref="C428" si="4902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3">-(J428-J427)+L428</f>
        <v>-1</v>
      </c>
      <c r="N428" s="7">
        <f t="shared" ref="N428" si="4904">B428-C428</f>
        <v>1373953</v>
      </c>
      <c r="O428" s="4">
        <f t="shared" ref="O428" si="4905">C428/B428</f>
        <v>0.211977322065103</v>
      </c>
      <c r="R428">
        <f t="shared" ref="R428" si="4906">C428-C427</f>
        <v>160</v>
      </c>
      <c r="S428">
        <f t="shared" ref="S428" si="4907">N428-N427</f>
        <v>1609</v>
      </c>
      <c r="T428" s="8">
        <f t="shared" ref="T428" si="4908">R428/V428</f>
        <v>9.0446579988694181E-2</v>
      </c>
      <c r="U428" s="8">
        <f t="shared" ref="U428" si="4909">SUM(R422:R428)/SUM(V422:V428)</f>
        <v>0.12236088219135076</v>
      </c>
      <c r="V428">
        <f t="shared" ref="V428" si="4910">B428-B427</f>
        <v>1769</v>
      </c>
      <c r="W428">
        <f t="shared" ref="W428" si="4911">C428-D428-E428</f>
        <v>7988</v>
      </c>
      <c r="X428" s="3">
        <f t="shared" ref="X428" si="4912">F428/W428</f>
        <v>1.7776664997496243E-2</v>
      </c>
      <c r="Y428">
        <f t="shared" ref="Y428" si="4913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4">Z428-AC428-AF428</f>
        <v>53</v>
      </c>
      <c r="AJ428">
        <f t="shared" ref="AJ428" si="4915">AA428-AD428-AG428</f>
        <v>28</v>
      </c>
      <c r="AK428">
        <f t="shared" ref="AK428" si="4916">AB428-AE428-AH428</f>
        <v>215</v>
      </c>
      <c r="AL428">
        <v>1</v>
      </c>
      <c r="AM428">
        <v>1</v>
      </c>
      <c r="AN428">
        <v>9</v>
      </c>
      <c r="AT428">
        <f t="shared" ref="AT428" si="4917">BN428-BN427</f>
        <v>7963</v>
      </c>
      <c r="AU428">
        <f t="shared" ref="AU428" si="4918">BO428-BO427</f>
        <v>197</v>
      </c>
      <c r="AV428">
        <f t="shared" ref="AV428" si="4919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20">AX428/AW428</f>
        <v>3.0927835051546393E-2</v>
      </c>
      <c r="BD428">
        <f t="shared" ref="BD428" si="4921">AZ428/AY428</f>
        <v>8.7499999999999994E-2</v>
      </c>
      <c r="BE428">
        <f t="shared" ref="BE428:BE459" si="4922">BB428/BA428</f>
        <v>0</v>
      </c>
      <c r="BF428">
        <f t="shared" ref="BF428" si="4923">SUM(AU422:AU428)/SUM(AT422:AT428)</f>
        <v>2.8991807390068552E-2</v>
      </c>
      <c r="BG428">
        <f t="shared" ref="BG428" si="4924">SUM(AU415:AU428)/SUM(AT415:AT428)</f>
        <v>3.2089822528069543E-2</v>
      </c>
      <c r="BH428">
        <f t="shared" ref="BH428" si="4925">SUM(AX422:AX428)/SUM(AW422:AW428)</f>
        <v>3.3227848101265819E-2</v>
      </c>
      <c r="BI428">
        <f t="shared" ref="BI428" si="4926">SUM(AZ422:AZ428)/SUM(AY422:AY428)</f>
        <v>9.7888675623800381E-2</v>
      </c>
      <c r="BJ428">
        <f t="shared" ref="BJ428" si="4927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7"/>
        <v>1743545</v>
      </c>
      <c r="BU428" s="21">
        <f t="shared" si="2767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8"/>
        <v>12765</v>
      </c>
      <c r="CC428" s="21">
        <f t="shared" si="2769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9"/>
        <v>7356</v>
      </c>
      <c r="CK428" s="21">
        <f t="shared" si="2771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50"/>
        <v>73132</v>
      </c>
      <c r="CS428" s="21">
        <f t="shared" si="4526"/>
        <v>15832</v>
      </c>
    </row>
    <row r="429" spans="1:97" x14ac:dyDescent="0.35">
      <c r="A429" s="14">
        <f t="shared" si="2564"/>
        <v>44335</v>
      </c>
      <c r="B429" s="9">
        <f t="shared" si="4321"/>
        <v>1743888</v>
      </c>
      <c r="C429">
        <f t="shared" ref="C429" si="4928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9">-(J429-J428)+L429</f>
        <v>4</v>
      </c>
      <c r="N429" s="7">
        <f t="shared" ref="N429" si="4930">B429-C429</f>
        <v>1374250</v>
      </c>
      <c r="O429" s="4">
        <f t="shared" ref="O429" si="4931">C429/B429</f>
        <v>0.21196200673437743</v>
      </c>
      <c r="R429">
        <f t="shared" ref="R429" si="4932">C429-C428</f>
        <v>46</v>
      </c>
      <c r="S429">
        <f t="shared" ref="S429" si="4933">N429-N428</f>
        <v>297</v>
      </c>
      <c r="T429" s="8">
        <f t="shared" ref="T429" si="4934">R429/V429</f>
        <v>0.13411078717201166</v>
      </c>
      <c r="U429" s="8">
        <f t="shared" ref="U429" si="4935">SUM(R423:R429)/SUM(V423:V429)</f>
        <v>0.11618334892422826</v>
      </c>
      <c r="V429">
        <f t="shared" ref="V429" si="4936">B429-B428</f>
        <v>343</v>
      </c>
      <c r="W429">
        <f t="shared" ref="W429" si="4937">C429-D429-E429</f>
        <v>7503</v>
      </c>
      <c r="X429" s="3">
        <f t="shared" ref="X429" si="4938">F429/W429</f>
        <v>1.9325603092096494E-2</v>
      </c>
      <c r="Y429">
        <f t="shared" ref="Y429" si="4939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40">Z429-AC429-AF429</f>
        <v>54</v>
      </c>
      <c r="AJ429">
        <f t="shared" ref="AJ429" si="4941">AA429-AD429-AG429</f>
        <v>29</v>
      </c>
      <c r="AK429">
        <f t="shared" ref="AK429" si="4942">AB429-AE429-AH429</f>
        <v>214</v>
      </c>
      <c r="AL429">
        <v>1</v>
      </c>
      <c r="AM429">
        <v>1</v>
      </c>
      <c r="AN429">
        <v>11</v>
      </c>
      <c r="AT429">
        <f t="shared" ref="AT429" si="4943">BN429-BN428</f>
        <v>2271</v>
      </c>
      <c r="AU429">
        <f t="shared" ref="AU429" si="4944">BO429-BO428</f>
        <v>43</v>
      </c>
      <c r="AV429">
        <f t="shared" ref="AV429" si="4945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6">AX429/AW429</f>
        <v>6.7567567567567571E-2</v>
      </c>
      <c r="BD429">
        <f t="shared" ref="BD429" si="4947">AZ429/AY429</f>
        <v>0.16</v>
      </c>
      <c r="BE429">
        <f t="shared" si="4922"/>
        <v>0</v>
      </c>
      <c r="BF429">
        <f t="shared" ref="BF429" si="4948">SUM(AU423:AU429)/SUM(AT423:AT429)</f>
        <v>2.6796613506595787E-2</v>
      </c>
      <c r="BG429">
        <f t="shared" ref="BG429" si="4949">SUM(AU416:AU429)/SUM(AT416:AT429)</f>
        <v>3.1046803579475955E-2</v>
      </c>
      <c r="BH429">
        <f t="shared" ref="BH429" si="4950">SUM(AX423:AX429)/SUM(AW423:AW429)</f>
        <v>3.90625E-2</v>
      </c>
      <c r="BI429">
        <f t="shared" ref="BI429" si="4951">SUM(AZ423:AZ429)/SUM(AY423:AY429)</f>
        <v>0.10810810810810811</v>
      </c>
      <c r="BJ429">
        <f t="shared" ref="BJ429" si="4952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7"/>
        <v>1743888</v>
      </c>
      <c r="BU429" s="21">
        <f t="shared" si="2767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8"/>
        <v>12781</v>
      </c>
      <c r="CC429" s="21">
        <f t="shared" si="2769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9"/>
        <v>7362</v>
      </c>
      <c r="CK429" s="21">
        <f t="shared" si="2771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50"/>
        <v>73182</v>
      </c>
      <c r="CS429" s="21">
        <f t="shared" si="4526"/>
        <v>15840</v>
      </c>
    </row>
    <row r="430" spans="1:97" x14ac:dyDescent="0.35">
      <c r="A430" s="14">
        <f t="shared" si="2564"/>
        <v>44336</v>
      </c>
      <c r="B430" s="9">
        <f t="shared" si="4321"/>
        <v>1745919</v>
      </c>
      <c r="C430">
        <f t="shared" ref="C430" si="4953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4">-(J430-J429)+L430</f>
        <v>7</v>
      </c>
      <c r="N430" s="7">
        <f t="shared" ref="N430" si="4955">B430-C430</f>
        <v>1375998</v>
      </c>
      <c r="O430" s="4">
        <f t="shared" ref="O430" si="4956">C430/B430</f>
        <v>0.21187752696430934</v>
      </c>
      <c r="R430">
        <f t="shared" ref="R430" si="4957">C430-C429</f>
        <v>283</v>
      </c>
      <c r="S430">
        <f t="shared" ref="S430" si="4958">N430-N429</f>
        <v>1748</v>
      </c>
      <c r="T430" s="8">
        <f t="shared" ref="T430" si="4959">R430/V430</f>
        <v>0.13934022648941408</v>
      </c>
      <c r="U430" s="8">
        <f t="shared" ref="U430" si="4960">SUM(R424:R430)/SUM(V424:V430)</f>
        <v>0.11513633298005588</v>
      </c>
      <c r="V430">
        <f t="shared" ref="V430" si="4961">B430-B429</f>
        <v>2031</v>
      </c>
      <c r="W430">
        <f t="shared" ref="W430" si="4962">C430-D430-E430</f>
        <v>7312</v>
      </c>
      <c r="X430" s="3">
        <f t="shared" ref="X430" si="4963">F430/W430</f>
        <v>1.9967177242888403E-2</v>
      </c>
      <c r="Y430">
        <f t="shared" ref="Y430" si="4964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5">Z430-AC430-AF430</f>
        <v>58</v>
      </c>
      <c r="AJ430">
        <f t="shared" ref="AJ430" si="4966">AA430-AD430-AG430</f>
        <v>29</v>
      </c>
      <c r="AK430">
        <f t="shared" ref="AK430" si="4967">AB430-AE430-AH430</f>
        <v>208</v>
      </c>
      <c r="AL430">
        <v>1</v>
      </c>
      <c r="AM430">
        <v>1</v>
      </c>
      <c r="AN430">
        <v>1</v>
      </c>
      <c r="AT430">
        <f t="shared" ref="AT430" si="4968">BN430-BN429</f>
        <v>9593</v>
      </c>
      <c r="AU430">
        <f t="shared" ref="AU430" si="4969">BO430-BO429</f>
        <v>322</v>
      </c>
      <c r="AV430">
        <f t="shared" ref="AV430" si="4970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1">AX430/AW430</f>
        <v>3.1914893617021274E-2</v>
      </c>
      <c r="BD430">
        <f t="shared" ref="BD430" si="4972">AZ430/AY430</f>
        <v>0.13725490196078433</v>
      </c>
      <c r="BE430">
        <f t="shared" si="4922"/>
        <v>0</v>
      </c>
      <c r="BF430">
        <f t="shared" ref="BF430" si="4973">SUM(AU424:AU430)/SUM(AT424:AT430)</f>
        <v>2.6881500286626812E-2</v>
      </c>
      <c r="BG430">
        <f t="shared" ref="BG430" si="4974">SUM(AU417:AU430)/SUM(AT417:AT430)</f>
        <v>3.0995663410574269E-2</v>
      </c>
      <c r="BH430">
        <f t="shared" ref="BH430" si="4975">SUM(AX424:AX430)/SUM(AW424:AW430)</f>
        <v>4.3333333333333335E-2</v>
      </c>
      <c r="BI430">
        <f t="shared" ref="BI430" si="4976">SUM(AZ424:AZ430)/SUM(AY424:AY430)</f>
        <v>0.1069182389937107</v>
      </c>
      <c r="BJ430">
        <f t="shared" ref="BJ430" si="4977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7"/>
        <v>1745919</v>
      </c>
      <c r="BU430" s="21">
        <f t="shared" si="2767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8"/>
        <v>9803</v>
      </c>
      <c r="CC430" s="21">
        <f t="shared" si="2769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9"/>
        <v>7371</v>
      </c>
      <c r="CK430" s="21">
        <f t="shared" si="2771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50"/>
        <v>73284</v>
      </c>
      <c r="CS430" s="21">
        <f t="shared" si="4526"/>
        <v>15854</v>
      </c>
    </row>
    <row r="431" spans="1:97" x14ac:dyDescent="0.35">
      <c r="A431" s="14">
        <f t="shared" si="2564"/>
        <v>44337</v>
      </c>
      <c r="B431" s="9">
        <f t="shared" si="4321"/>
        <v>1749246</v>
      </c>
      <c r="C431">
        <f t="shared" ref="C431" si="4978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9">-(J431-J430)+L431</f>
        <v>4</v>
      </c>
      <c r="N431" s="7">
        <f t="shared" ref="N431" si="4980">B431-C431</f>
        <v>1378962</v>
      </c>
      <c r="O431" s="4">
        <f t="shared" ref="O431" si="4981">C431/B431</f>
        <v>0.21168206187122909</v>
      </c>
      <c r="R431">
        <f t="shared" ref="R431" si="4982">C431-C430</f>
        <v>363</v>
      </c>
      <c r="S431">
        <f t="shared" ref="S431" si="4983">N431-N430</f>
        <v>2964</v>
      </c>
      <c r="T431" s="8">
        <f t="shared" ref="T431" si="4984">R431/V431</f>
        <v>0.109107303877367</v>
      </c>
      <c r="U431" s="8">
        <f t="shared" ref="U431" si="4985">SUM(R425:R431)/SUM(V425:V431)</f>
        <v>0.11384615384615385</v>
      </c>
      <c r="V431">
        <f t="shared" ref="V431" si="4986">B431-B430</f>
        <v>3327</v>
      </c>
      <c r="W431">
        <f t="shared" ref="W431" si="4987">C431-D431-E431</f>
        <v>7260</v>
      </c>
      <c r="X431" s="3">
        <f t="shared" ref="X431" si="4988">F431/W431</f>
        <v>1.955922865013774E-2</v>
      </c>
      <c r="Y431">
        <f t="shared" ref="Y431" si="4989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90">Z431-AC431-AF431</f>
        <v>57</v>
      </c>
      <c r="AJ431">
        <f t="shared" ref="AJ431" si="4991">AA431-AD431-AG431</f>
        <v>28</v>
      </c>
      <c r="AK431">
        <f t="shared" ref="AK431" si="4992">AB431-AE431-AH431</f>
        <v>209</v>
      </c>
      <c r="AL431">
        <v>1</v>
      </c>
      <c r="AM431">
        <v>1</v>
      </c>
      <c r="AN431">
        <v>3</v>
      </c>
      <c r="AT431">
        <f t="shared" ref="AT431" si="4993">BN431-BN430</f>
        <v>15363</v>
      </c>
      <c r="AU431">
        <f t="shared" ref="AU431" si="4994">BO431-BO430</f>
        <v>395</v>
      </c>
      <c r="AV431">
        <f t="shared" ref="AV431" si="4995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6">AX431/AW431</f>
        <v>2.2222222222222223E-2</v>
      </c>
      <c r="BD431">
        <f t="shared" ref="BD431" si="4997">AZ431/AY431</f>
        <v>0.11320754716981132</v>
      </c>
      <c r="BE431">
        <f t="shared" si="4922"/>
        <v>0.1</v>
      </c>
      <c r="BF431">
        <f t="shared" ref="BF431" si="4998">SUM(AU425:AU431)/SUM(AT425:AT431)</f>
        <v>2.7153784593623793E-2</v>
      </c>
      <c r="BG431">
        <f t="shared" ref="BG431" si="4999">SUM(AU418:AU431)/SUM(AT418:AT431)</f>
        <v>2.9471995631250213E-2</v>
      </c>
      <c r="BH431">
        <f t="shared" ref="BH431" si="5000">SUM(AX425:AX431)/SUM(AW425:AW431)</f>
        <v>4.6413502109704644E-2</v>
      </c>
      <c r="BI431">
        <f t="shared" ref="BI431" si="5001">SUM(AZ425:AZ431)/SUM(AY425:AY431)</f>
        <v>0.1091703056768559</v>
      </c>
      <c r="BJ431">
        <f t="shared" ref="BJ431" si="5002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7"/>
        <v>1749246</v>
      </c>
      <c r="BU431" s="21">
        <f t="shared" si="2767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8"/>
        <v>12815</v>
      </c>
      <c r="CC431" s="21">
        <f t="shared" si="2769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9"/>
        <v>7377</v>
      </c>
      <c r="CK431" s="21">
        <f t="shared" si="2771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50"/>
        <v>73337</v>
      </c>
      <c r="CS431" s="21">
        <f t="shared" si="4526"/>
        <v>15860</v>
      </c>
    </row>
    <row r="432" spans="1:97" x14ac:dyDescent="0.35">
      <c r="A432" s="14">
        <f t="shared" si="2564"/>
        <v>44338</v>
      </c>
      <c r="B432" s="9">
        <f t="shared" si="4321"/>
        <v>1751143</v>
      </c>
      <c r="C432">
        <f t="shared" ref="C432" si="5003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4">-(J432-J431)+L432</f>
        <v>9</v>
      </c>
      <c r="N432" s="7">
        <f t="shared" ref="N432" si="5005">B432-C432</f>
        <v>1380643</v>
      </c>
      <c r="O432" s="4">
        <f t="shared" ref="O432" si="5006">C432/B432</f>
        <v>0.21157609629824634</v>
      </c>
      <c r="R432">
        <f t="shared" ref="R432" si="5007">C432-C431</f>
        <v>216</v>
      </c>
      <c r="S432">
        <f t="shared" ref="S432" si="5008">N432-N431</f>
        <v>1681</v>
      </c>
      <c r="T432" s="8">
        <f t="shared" ref="T432" si="5009">R432/V432</f>
        <v>0.11386399578281498</v>
      </c>
      <c r="U432" s="8">
        <f t="shared" ref="U432" si="5010">SUM(R426:R432)/SUM(V426:V432)</f>
        <v>0.11354369792589966</v>
      </c>
      <c r="V432">
        <f t="shared" ref="V432" si="5011">B432-B431</f>
        <v>1897</v>
      </c>
      <c r="W432">
        <f t="shared" ref="W432" si="5012">C432-D432-E432</f>
        <v>7103</v>
      </c>
      <c r="X432" s="3">
        <f t="shared" ref="X432" si="5013">F432/W432</f>
        <v>1.8442911445867943E-2</v>
      </c>
      <c r="Y432">
        <f t="shared" ref="Y432" si="5014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5">Z432-AC432-AF432</f>
        <v>56</v>
      </c>
      <c r="AJ432">
        <f t="shared" ref="AJ432" si="5016">AA432-AD432-AG432</f>
        <v>28</v>
      </c>
      <c r="AK432">
        <f t="shared" ref="AK432" si="5017">AB432-AE432-AH432</f>
        <v>201</v>
      </c>
      <c r="AL432">
        <v>1</v>
      </c>
      <c r="AM432">
        <v>1</v>
      </c>
      <c r="AN432">
        <v>3</v>
      </c>
      <c r="AT432">
        <f t="shared" ref="AT432" si="5018">BN432-BN431</f>
        <v>10919</v>
      </c>
      <c r="AU432">
        <f t="shared" ref="AU432" si="5019">BO432-BO431</f>
        <v>249</v>
      </c>
      <c r="AV432">
        <f t="shared" ref="AV432" si="5020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1">AX432/AW432</f>
        <v>1.4285714285714285E-2</v>
      </c>
      <c r="BD432">
        <f t="shared" ref="BD432" si="5022">AZ432/AY432</f>
        <v>0.1125</v>
      </c>
      <c r="BE432">
        <f t="shared" si="4922"/>
        <v>0</v>
      </c>
      <c r="BF432">
        <f t="shared" ref="BF432" si="5023">SUM(AU426:AU432)/SUM(AT426:AT432)</f>
        <v>2.7053840576945092E-2</v>
      </c>
      <c r="BG432">
        <f t="shared" ref="BG432" si="5024">SUM(AU419:AU432)/SUM(AT419:AT432)</f>
        <v>2.8747881689058161E-2</v>
      </c>
      <c r="BH432">
        <f t="shared" ref="BH432" si="5025">SUM(AX426:AX432)/SUM(AW426:AW432)</f>
        <v>4.4843049327354258E-2</v>
      </c>
      <c r="BI432">
        <f t="shared" ref="BI432" si="5026">SUM(AZ426:AZ432)/SUM(AY426:AY432)</f>
        <v>0.11007025761124122</v>
      </c>
      <c r="BJ432">
        <f t="shared" ref="BJ432" si="5027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7"/>
        <v>1751143</v>
      </c>
      <c r="BU432" s="21">
        <f t="shared" si="2767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8"/>
        <v>12828</v>
      </c>
      <c r="CC432" s="21">
        <f t="shared" si="2769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9"/>
        <v>7382</v>
      </c>
      <c r="CK432" s="21">
        <f t="shared" si="2771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50"/>
        <v>73417</v>
      </c>
      <c r="CS432" s="21">
        <f t="shared" si="4526"/>
        <v>15869</v>
      </c>
    </row>
    <row r="433" spans="1:97" x14ac:dyDescent="0.35">
      <c r="A433" s="14">
        <f t="shared" si="2564"/>
        <v>44339</v>
      </c>
      <c r="B433" s="9">
        <f t="shared" si="4321"/>
        <v>1752258</v>
      </c>
      <c r="C433">
        <f t="shared" ref="C433" si="5028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9">-(J433-J432)+L433</f>
        <v>9</v>
      </c>
      <c r="N433" s="7">
        <f t="shared" ref="N433" si="5030">B433-C433</f>
        <v>1381643</v>
      </c>
      <c r="O433" s="4">
        <f t="shared" ref="O433" si="5031">C433/B433</f>
        <v>0.21150709541631427</v>
      </c>
      <c r="R433">
        <f t="shared" ref="R433" si="5032">C433-C432</f>
        <v>115</v>
      </c>
      <c r="S433">
        <f t="shared" ref="S433" si="5033">N433-N432</f>
        <v>1000</v>
      </c>
      <c r="T433" s="8">
        <f t="shared" ref="T433" si="5034">R433/V433</f>
        <v>0.1031390134529148</v>
      </c>
      <c r="U433" s="8">
        <f t="shared" ref="U433" si="5035">SUM(R427:R433)/SUM(V427:V433)</f>
        <v>0.11328897680273332</v>
      </c>
      <c r="V433">
        <f t="shared" ref="V433" si="5036">B433-B432</f>
        <v>1115</v>
      </c>
      <c r="W433">
        <f t="shared" ref="W433" si="5037">C433-D433-E433</f>
        <v>7048</v>
      </c>
      <c r="X433" s="3">
        <f t="shared" ref="X433" si="5038">F433/W433</f>
        <v>1.7309875141884222E-2</v>
      </c>
      <c r="Y433">
        <f t="shared" ref="Y433" si="5039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40">Z433-AC433-AF433</f>
        <v>56</v>
      </c>
      <c r="AJ433">
        <f t="shared" ref="AJ433" si="5041">AA433-AD433-AG433</f>
        <v>28</v>
      </c>
      <c r="AK433">
        <f t="shared" ref="AK433" si="5042">AB433-AE433-AH433</f>
        <v>209</v>
      </c>
      <c r="AL433">
        <v>1</v>
      </c>
      <c r="AM433">
        <v>1</v>
      </c>
      <c r="AN433">
        <v>3</v>
      </c>
      <c r="AT433">
        <f t="shared" ref="AT433" si="5043">BN433-BN432</f>
        <v>3855</v>
      </c>
      <c r="AU433">
        <f t="shared" ref="AU433" si="5044">BO433-BO432</f>
        <v>113</v>
      </c>
      <c r="AV433">
        <f t="shared" ref="AV433" si="5045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6">AX433/AW433</f>
        <v>0</v>
      </c>
      <c r="BD433">
        <f t="shared" ref="BD433" si="5047">AZ433/AY433</f>
        <v>0.11428571428571428</v>
      </c>
      <c r="BE433">
        <f t="shared" si="4922"/>
        <v>0.2857142857142857</v>
      </c>
      <c r="BF433">
        <f t="shared" ref="BF433" si="5048">SUM(AU427:AU433)/SUM(AT427:AT433)</f>
        <v>2.6523008373665207E-2</v>
      </c>
      <c r="BG433">
        <f t="shared" ref="BG433" si="5049">SUM(AU420:AU433)/SUM(AT420:AT433)</f>
        <v>2.8678402868719182E-2</v>
      </c>
      <c r="BH433">
        <f t="shared" ref="BH433" si="5050">SUM(AX427:AX433)/SUM(AW427:AW433)</f>
        <v>3.8374717832957109E-2</v>
      </c>
      <c r="BI433">
        <f t="shared" ref="BI433" si="5051">SUM(AZ427:AZ433)/SUM(AY427:AY433)</f>
        <v>0.1180722891566265</v>
      </c>
      <c r="BJ433">
        <f t="shared" ref="BJ433" si="5052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7"/>
        <v>1752258</v>
      </c>
      <c r="BU433" s="21">
        <f t="shared" si="2767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8"/>
        <v>12837</v>
      </c>
      <c r="CC433" s="21">
        <f t="shared" si="2769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9"/>
        <v>7385</v>
      </c>
      <c r="CK433" s="21">
        <f t="shared" si="2771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50"/>
        <v>73452</v>
      </c>
      <c r="CS433" s="21">
        <f t="shared" si="4526"/>
        <v>15873</v>
      </c>
    </row>
    <row r="434" spans="1:97" x14ac:dyDescent="0.35">
      <c r="A434" s="14">
        <f t="shared" si="2564"/>
        <v>44340</v>
      </c>
      <c r="B434" s="9">
        <f t="shared" si="4321"/>
        <v>1752705</v>
      </c>
      <c r="C434">
        <f t="shared" ref="C434" si="5053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4">-(J434-J433)+L434</f>
        <v>2</v>
      </c>
      <c r="N434" s="7">
        <f t="shared" ref="N434" si="5055">B434-C434</f>
        <v>1382046</v>
      </c>
      <c r="O434" s="4">
        <f t="shared" ref="O434" si="5056">C434/B434</f>
        <v>0.21147825789279998</v>
      </c>
      <c r="R434">
        <f t="shared" ref="R434" si="5057">C434-C433</f>
        <v>44</v>
      </c>
      <c r="S434">
        <f t="shared" ref="S434" si="5058">N434-N433</f>
        <v>403</v>
      </c>
      <c r="T434" s="8">
        <f t="shared" ref="T434" si="5059">R434/V434</f>
        <v>9.8434004474272932E-2</v>
      </c>
      <c r="U434" s="8">
        <f t="shared" ref="U434" si="5060">SUM(R428:R434)/SUM(V428:V434)</f>
        <v>0.11227010705462531</v>
      </c>
      <c r="V434">
        <f t="shared" ref="V434" si="5061">B434-B433</f>
        <v>447</v>
      </c>
      <c r="W434">
        <f t="shared" ref="W434" si="5062">C434-D434-E434</f>
        <v>6893</v>
      </c>
      <c r="X434" s="3">
        <f t="shared" ref="X434" si="5063">F434/W434</f>
        <v>1.7118816190338025E-2</v>
      </c>
      <c r="Y434">
        <f t="shared" ref="Y434" si="5064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5">Z434-AC434-AF434</f>
        <v>56</v>
      </c>
      <c r="AJ434">
        <f t="shared" ref="AJ434" si="5066">AA434-AD434-AG434</f>
        <v>31</v>
      </c>
      <c r="AK434">
        <f t="shared" ref="AK434" si="5067">AB434-AE434-AH434</f>
        <v>205</v>
      </c>
      <c r="AL434">
        <v>1</v>
      </c>
      <c r="AM434">
        <v>1</v>
      </c>
      <c r="AN434">
        <v>3</v>
      </c>
      <c r="AT434">
        <f t="shared" ref="AT434" si="5068">BN434-BN433</f>
        <v>1916</v>
      </c>
      <c r="AU434">
        <f t="shared" ref="AU434" si="5069">BO434-BO433</f>
        <v>66</v>
      </c>
      <c r="AV434">
        <f t="shared" ref="AV434" si="5070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1">AX434/AW434</f>
        <v>0.22222222222222221</v>
      </c>
      <c r="BD434">
        <f t="shared" ref="BD434" si="5072">AZ434/AY434</f>
        <v>0.2</v>
      </c>
      <c r="BE434">
        <f t="shared" si="4922"/>
        <v>0.15384615384615385</v>
      </c>
      <c r="BF434">
        <f t="shared" ref="BF434" si="5073">SUM(AU428:AU434)/SUM(AT428:AT434)</f>
        <v>2.6696222050886662E-2</v>
      </c>
      <c r="BG434">
        <f t="shared" ref="BG434" si="5074">SUM(AU421:AU434)/SUM(AT421:AT434)</f>
        <v>2.8237224442268505E-2</v>
      </c>
      <c r="BH434">
        <f t="shared" ref="BH434" si="5075">SUM(AX428:AX434)/SUM(AW428:AW434)</f>
        <v>3.5714285714285712E-2</v>
      </c>
      <c r="BI434">
        <f t="shared" ref="BI434" si="5076">SUM(AZ428:AZ434)/SUM(AY428:AY434)</f>
        <v>0.12195121951219512</v>
      </c>
      <c r="BJ434">
        <f t="shared" ref="BJ434" si="5077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7"/>
        <v>1752705</v>
      </c>
      <c r="BU434" s="21">
        <f t="shared" si="2767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8"/>
        <v>12842</v>
      </c>
      <c r="CC434" s="21">
        <f t="shared" si="2769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9"/>
        <v>7385</v>
      </c>
      <c r="CK434" s="21">
        <f t="shared" si="2771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50"/>
        <v>73462</v>
      </c>
      <c r="CS434" s="21">
        <f t="shared" si="4526"/>
        <v>15875</v>
      </c>
    </row>
    <row r="435" spans="1:97" x14ac:dyDescent="0.35">
      <c r="A435" s="14">
        <f t="shared" si="2564"/>
        <v>44341</v>
      </c>
      <c r="B435" s="9">
        <f t="shared" si="4321"/>
        <v>1752870</v>
      </c>
      <c r="C435">
        <f t="shared" ref="C435" si="5078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9">-(J435-J434)+L435</f>
        <v>2</v>
      </c>
      <c r="N435" s="7">
        <f t="shared" ref="N435" si="5080">B435-C435</f>
        <v>1382200</v>
      </c>
      <c r="O435" s="4">
        <f t="shared" ref="O435" si="5081">C435/B435</f>
        <v>0.21146462658383108</v>
      </c>
      <c r="R435">
        <f t="shared" ref="R435" si="5082">C435-C434</f>
        <v>11</v>
      </c>
      <c r="S435">
        <f t="shared" ref="S435" si="5083">N435-N434</f>
        <v>154</v>
      </c>
      <c r="T435" s="8">
        <f t="shared" ref="T435" si="5084">R435/V435</f>
        <v>6.6666666666666666E-2</v>
      </c>
      <c r="U435" s="8">
        <f t="shared" ref="U435" si="5085">SUM(R429:R435)/SUM(V429:V435)</f>
        <v>0.11560321715817694</v>
      </c>
      <c r="V435">
        <f t="shared" ref="V435" si="5086">B435-B434</f>
        <v>165</v>
      </c>
      <c r="W435">
        <f t="shared" ref="W435" si="5087">C435-D435-E435</f>
        <v>6339</v>
      </c>
      <c r="X435" s="3">
        <f t="shared" ref="X435" si="5088">F435/W435</f>
        <v>1.9245937845085975E-2</v>
      </c>
      <c r="Y435">
        <f t="shared" ref="Y435" si="5089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90">Z435-AC435-AF435</f>
        <v>54</v>
      </c>
      <c r="AJ435">
        <f t="shared" ref="AJ435" si="5091">AA435-AD435-AG435</f>
        <v>31</v>
      </c>
      <c r="AK435">
        <f t="shared" ref="AK435" si="5092">AB435-AE435-AH435</f>
        <v>191</v>
      </c>
      <c r="AL435">
        <v>1</v>
      </c>
      <c r="AM435">
        <v>1</v>
      </c>
      <c r="AN435">
        <v>3</v>
      </c>
      <c r="AT435">
        <f t="shared" ref="AT435" si="5093">BN435-BN434</f>
        <v>613</v>
      </c>
      <c r="AU435">
        <f t="shared" ref="AU435" si="5094">BO435-BO434</f>
        <v>-8</v>
      </c>
      <c r="AV435">
        <f t="shared" ref="AV435" si="5095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6">AX435/AW435</f>
        <v>8.4745762711864406E-3</v>
      </c>
      <c r="BD435">
        <f t="shared" ref="BD435" si="5097">AZ435/AY435</f>
        <v>0.25</v>
      </c>
      <c r="BE435">
        <f t="shared" si="4922"/>
        <v>6.0606060606060608E-2</v>
      </c>
      <c r="BF435">
        <f t="shared" ref="BF435" si="5098">SUM(AU429:AU435)/SUM(AT429:AT435)</f>
        <v>2.6498989445317762E-2</v>
      </c>
      <c r="BG435">
        <f t="shared" ref="BG435" si="5099">SUM(AU422:AU435)/SUM(AT422:AT435)</f>
        <v>2.7927927927927927E-2</v>
      </c>
      <c r="BH435">
        <f t="shared" ref="BH435" si="5100">SUM(AX429:AX435)/SUM(AW429:AW435)</f>
        <v>2.9850746268656716E-2</v>
      </c>
      <c r="BI435">
        <f t="shared" ref="BI435" si="5101">SUM(AZ429:AZ435)/SUM(AY429:AY435)</f>
        <v>0.15270935960591134</v>
      </c>
      <c r="BJ435">
        <f t="shared" ref="BJ435" si="5102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7"/>
        <v>1752870</v>
      </c>
      <c r="BU435" s="21">
        <f t="shared" si="2767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8"/>
        <v>12858</v>
      </c>
      <c r="CC435" s="21">
        <f t="shared" si="2769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9"/>
        <v>7390</v>
      </c>
      <c r="CK435" s="21">
        <f t="shared" si="2771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50"/>
        <v>73538</v>
      </c>
      <c r="CS435" s="21">
        <f t="shared" si="4526"/>
        <v>15894</v>
      </c>
    </row>
    <row r="436" spans="1:97" x14ac:dyDescent="0.35">
      <c r="A436" s="14">
        <f t="shared" si="2564"/>
        <v>44342</v>
      </c>
      <c r="B436" s="9">
        <f t="shared" si="4321"/>
        <v>1755826</v>
      </c>
      <c r="C436">
        <f t="shared" ref="C436" si="5103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4">-(J436-J435)+L436</f>
        <v>4</v>
      </c>
      <c r="N436" s="7">
        <f t="shared" ref="N436" si="5105">B436-C436</f>
        <v>1384862</v>
      </c>
      <c r="O436" s="4">
        <f t="shared" ref="O436" si="5106">C436/B436</f>
        <v>0.2112760603841155</v>
      </c>
      <c r="R436">
        <f t="shared" ref="R436" si="5107">C436-C435</f>
        <v>294</v>
      </c>
      <c r="S436">
        <f t="shared" ref="S436" si="5108">N436-N435</f>
        <v>2662</v>
      </c>
      <c r="T436" s="8">
        <f t="shared" ref="T436" si="5109">R436/V436</f>
        <v>9.9458728010825434E-2</v>
      </c>
      <c r="U436" s="8">
        <f t="shared" ref="U436" si="5110">SUM(R430:R436)/SUM(V430:V436)</f>
        <v>0.11107388172223152</v>
      </c>
      <c r="V436">
        <f t="shared" ref="V436" si="5111">B436-B435</f>
        <v>2956</v>
      </c>
      <c r="W436">
        <f t="shared" ref="W436" si="5112">C436-D436-E436</f>
        <v>6169</v>
      </c>
      <c r="X436" s="3">
        <f t="shared" ref="X436" si="5113">F436/W436</f>
        <v>1.9452099205705949E-2</v>
      </c>
      <c r="Y436">
        <f t="shared" ref="Y436" si="5114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5">Z436-AC436-AF436</f>
        <v>52</v>
      </c>
      <c r="AJ436">
        <f t="shared" ref="AJ436" si="5116">AA436-AD436-AG436</f>
        <v>32</v>
      </c>
      <c r="AK436">
        <f t="shared" ref="AK436" si="5117">AB436-AE436-AH436</f>
        <v>201</v>
      </c>
      <c r="AL436">
        <v>1</v>
      </c>
      <c r="AM436">
        <v>1</v>
      </c>
      <c r="AN436">
        <v>4</v>
      </c>
      <c r="AT436">
        <f t="shared" ref="AT436" si="5118">BN436-BN435</f>
        <v>14183</v>
      </c>
      <c r="AU436">
        <f t="shared" ref="AU436" si="5119">BO436-BO435</f>
        <v>355</v>
      </c>
      <c r="AV436">
        <f t="shared" ref="AV436" si="5120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1">AX436/AW436</f>
        <v>1.1627906976744186E-2</v>
      </c>
      <c r="BD436">
        <f t="shared" ref="BD436" si="5122">AZ436/AY436</f>
        <v>1.6949152542372881E-2</v>
      </c>
      <c r="BE436">
        <f t="shared" si="4922"/>
        <v>2.3255813953488372E-2</v>
      </c>
      <c r="BF436">
        <f t="shared" ref="BF436" si="5123">SUM(AU430:AU436)/SUM(AT430:AT436)</f>
        <v>2.6434215655008683E-2</v>
      </c>
      <c r="BG436">
        <f t="shared" ref="BG436" si="5124">SUM(AU423:AU436)/SUM(AT423:AT436)</f>
        <v>2.6605863921217547E-2</v>
      </c>
      <c r="BH436">
        <f t="shared" ref="BH436" si="5125">SUM(AX430:AX436)/SUM(AW430:AW436)</f>
        <v>2.0790020790020791E-2</v>
      </c>
      <c r="BI436">
        <f t="shared" ref="BI436" si="5126">SUM(AZ430:AZ436)/SUM(AY430:AY436)</f>
        <v>0.13253012048192772</v>
      </c>
      <c r="BJ436">
        <f t="shared" ref="BJ436" si="5127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7"/>
        <v>1755826</v>
      </c>
      <c r="BU436" s="21">
        <f t="shared" si="2767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8"/>
        <v>12867</v>
      </c>
      <c r="CC436" s="21">
        <f t="shared" si="2769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9"/>
        <v>7394</v>
      </c>
      <c r="CK436" s="21">
        <f t="shared" si="2771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50"/>
        <v>73597</v>
      </c>
      <c r="CS436" s="21">
        <f t="shared" si="4526"/>
        <v>15893</v>
      </c>
    </row>
    <row r="437" spans="1:97" x14ac:dyDescent="0.35">
      <c r="A437" s="14">
        <f t="shared" si="2564"/>
        <v>44343</v>
      </c>
      <c r="B437" s="9">
        <f t="shared" ref="B437:B468" si="5128">BT437</f>
        <v>1757422</v>
      </c>
      <c r="C437">
        <f t="shared" ref="C437" si="5129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30">-(J437-J436)+L437</f>
        <v>2</v>
      </c>
      <c r="N437" s="7">
        <f t="shared" ref="N437" si="5131">B437-C437</f>
        <v>1386330</v>
      </c>
      <c r="O437" s="4">
        <f t="shared" ref="O437" si="5132">C437/B437</f>
        <v>0.21115702432312786</v>
      </c>
      <c r="R437">
        <f t="shared" ref="R437" si="5133">C437-C436</f>
        <v>128</v>
      </c>
      <c r="S437">
        <f t="shared" ref="S437" si="5134">N437-N436</f>
        <v>1468</v>
      </c>
      <c r="T437" s="8">
        <f t="shared" ref="T437" si="5135">R437/V437</f>
        <v>8.0200501253132828E-2</v>
      </c>
      <c r="U437" s="8">
        <f t="shared" ref="U437" si="5136">SUM(R431:R437)/SUM(V431:V437)</f>
        <v>0.10179953055724593</v>
      </c>
      <c r="V437">
        <f t="shared" ref="V437" si="5137">B437-B436</f>
        <v>1596</v>
      </c>
      <c r="W437">
        <f t="shared" ref="W437" si="5138">C437-D437-E437</f>
        <v>5874</v>
      </c>
      <c r="X437" s="3">
        <f t="shared" ref="X437" si="5139">F437/W437</f>
        <v>2.0429009193054137E-2</v>
      </c>
      <c r="Y437">
        <f t="shared" ref="Y437" si="5140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1">Z437-AC437-AF437</f>
        <v>50</v>
      </c>
      <c r="AJ437">
        <f t="shared" ref="AJ437" si="5142">AA437-AD437-AG437</f>
        <v>30</v>
      </c>
      <c r="AK437">
        <f t="shared" ref="AK437" si="5143">AB437-AE437-AH437</f>
        <v>191</v>
      </c>
      <c r="AL437">
        <v>0</v>
      </c>
      <c r="AM437">
        <v>0</v>
      </c>
      <c r="AN437">
        <v>0</v>
      </c>
      <c r="AT437">
        <f t="shared" ref="AT437" si="5144">BN437-BN436</f>
        <v>8498</v>
      </c>
      <c r="AU437">
        <f t="shared" ref="AU437" si="5145">BO437-BO436</f>
        <v>123</v>
      </c>
      <c r="AV437">
        <f t="shared" ref="AV437" si="5146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7">AX437/AW437</f>
        <v>3.125E-2</v>
      </c>
      <c r="BD437">
        <f t="shared" ref="BD437" si="5148">AZ437/AY437</f>
        <v>2.2727272727272728E-2</v>
      </c>
      <c r="BE437">
        <f t="shared" si="4922"/>
        <v>0</v>
      </c>
      <c r="BF437">
        <f t="shared" ref="BF437" si="5149">SUM(AU431:AU437)/SUM(AT431:AT437)</f>
        <v>2.3361699821128516E-2</v>
      </c>
      <c r="BG437">
        <f t="shared" ref="BG437" si="5150">SUM(AU424:AU437)/SUM(AT424:AT437)</f>
        <v>2.501175725350558E-2</v>
      </c>
      <c r="BH437">
        <f t="shared" ref="BH437" si="5151">SUM(AX431:AX437)/SUM(AW431:AW437)</f>
        <v>1.9093078758949882E-2</v>
      </c>
      <c r="BI437">
        <f t="shared" ref="BI437" si="5152">SUM(AZ431:AZ437)/SUM(AY431:AY437)</f>
        <v>0.11764705882352941</v>
      </c>
      <c r="BJ437">
        <f t="shared" ref="BJ437" si="5153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4">SUM(BP437:BQ437)</f>
        <v>1757422</v>
      </c>
      <c r="BU437" s="21">
        <f t="shared" si="2767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5">SUM(BX437:BY437)</f>
        <v>12875</v>
      </c>
      <c r="CC437" s="21">
        <f t="shared" si="2769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6">SUM(CF437:CG437)</f>
        <v>7398</v>
      </c>
      <c r="CK437" s="21">
        <f t="shared" si="2771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7">SUM(CN437:CO437)</f>
        <v>73641</v>
      </c>
      <c r="CS437" s="21">
        <f t="shared" si="4526"/>
        <v>15895</v>
      </c>
    </row>
    <row r="438" spans="1:97" x14ac:dyDescent="0.35">
      <c r="A438" s="14">
        <f t="shared" si="2564"/>
        <v>44344</v>
      </c>
      <c r="B438" s="9">
        <f t="shared" si="5128"/>
        <v>1759115</v>
      </c>
      <c r="C438">
        <f t="shared" ref="C438" si="5158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9">-(J438-J437)+L438</f>
        <v>6</v>
      </c>
      <c r="N438" s="7">
        <f t="shared" ref="N438" si="5160">B438-C438</f>
        <v>1387883</v>
      </c>
      <c r="O438" s="4">
        <f t="shared" ref="O438" si="5161">C438/B438</f>
        <v>0.21103338894842008</v>
      </c>
      <c r="R438">
        <f t="shared" ref="R438" si="5162">C438-C437</f>
        <v>140</v>
      </c>
      <c r="S438">
        <f t="shared" ref="S438" si="5163">N438-N437</f>
        <v>1553</v>
      </c>
      <c r="T438" s="8">
        <f t="shared" ref="T438" si="5164">R438/V438</f>
        <v>8.2693443591258117E-2</v>
      </c>
      <c r="U438" s="8">
        <f t="shared" ref="U438" si="5165">SUM(R432:R438)/SUM(V432:V438)</f>
        <v>9.6058364575944882E-2</v>
      </c>
      <c r="V438">
        <f t="shared" ref="V438" si="5166">B438-B437</f>
        <v>1693</v>
      </c>
      <c r="W438">
        <f t="shared" ref="W438" si="5167">C438-D438-E438</f>
        <v>5605</v>
      </c>
      <c r="X438" s="3">
        <f t="shared" ref="X438" si="5168">F438/W438</f>
        <v>1.9803746654772525E-2</v>
      </c>
      <c r="Y438">
        <f t="shared" ref="Y438" si="5169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70">Z438-AC438-AF438</f>
        <v>49</v>
      </c>
      <c r="AJ438">
        <f t="shared" ref="AJ438" si="5171">AA438-AD438-AG438</f>
        <v>29</v>
      </c>
      <c r="AK438">
        <f t="shared" ref="AK438" si="5172">AB438-AE438-AH438</f>
        <v>180</v>
      </c>
      <c r="AL438">
        <v>0</v>
      </c>
      <c r="AM438">
        <v>0</v>
      </c>
      <c r="AN438">
        <v>0</v>
      </c>
      <c r="AT438">
        <f t="shared" ref="AT438" si="5173">BN438-BN437</f>
        <v>8496</v>
      </c>
      <c r="AU438">
        <f t="shared" ref="AU438" si="5174">BO438-BO437</f>
        <v>207</v>
      </c>
      <c r="AV438">
        <f t="shared" ref="AV438" si="5175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6">AX438/AW438</f>
        <v>2.0270270270270271E-2</v>
      </c>
      <c r="BD438">
        <f t="shared" ref="BD438" si="5177">AZ438/AY438</f>
        <v>0.21428571428571427</v>
      </c>
      <c r="BE438">
        <f t="shared" si="4922"/>
        <v>0</v>
      </c>
      <c r="BF438">
        <f t="shared" ref="BF438" si="5178">SUM(AU432:AU438)/SUM(AT432:AT438)</f>
        <v>2.2792904290429041E-2</v>
      </c>
      <c r="BG438">
        <f t="shared" ref="BG438" si="5179">SUM(AU425:AU438)/SUM(AT425:AT438)</f>
        <v>2.5085362632202013E-2</v>
      </c>
      <c r="BH438">
        <f t="shared" ref="BH438" si="5180">SUM(AX432:AX438)/SUM(AW432:AW438)</f>
        <v>1.8867924528301886E-2</v>
      </c>
      <c r="BI438">
        <f t="shared" ref="BI438" si="5181">SUM(AZ432:AZ438)/SUM(AY432:AY438)</f>
        <v>0.13917525773195877</v>
      </c>
      <c r="BJ438">
        <f t="shared" ref="BJ438" si="5182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4"/>
        <v>1759115</v>
      </c>
      <c r="BU438" s="21">
        <f t="shared" si="2767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5"/>
        <v>12879</v>
      </c>
      <c r="CC438" s="21">
        <f t="shared" si="2769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6"/>
        <v>7406</v>
      </c>
      <c r="CK438" s="21">
        <f t="shared" si="2771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7"/>
        <v>73725</v>
      </c>
      <c r="CS438" s="21">
        <f t="shared" si="4526"/>
        <v>15913</v>
      </c>
    </row>
    <row r="439" spans="1:97" x14ac:dyDescent="0.35">
      <c r="A439" s="14">
        <f t="shared" si="2564"/>
        <v>44345</v>
      </c>
      <c r="B439" s="9">
        <f t="shared" si="5128"/>
        <v>1760455</v>
      </c>
      <c r="C439">
        <f t="shared" ref="C439" si="5183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4">-(J439-J438)+L439</f>
        <v>3</v>
      </c>
      <c r="N439" s="7">
        <f t="shared" ref="N439" si="5185">B439-C439</f>
        <v>1389138</v>
      </c>
      <c r="O439" s="4">
        <f t="shared" ref="O439" si="5186">C439/B439</f>
        <v>0.21092104029924083</v>
      </c>
      <c r="R439">
        <f t="shared" ref="R439" si="5187">C439-C438</f>
        <v>85</v>
      </c>
      <c r="S439">
        <f t="shared" ref="S439" si="5188">N439-N438</f>
        <v>1255</v>
      </c>
      <c r="T439" s="8">
        <f t="shared" ref="T439" si="5189">R439/V439</f>
        <v>6.3432835820895525E-2</v>
      </c>
      <c r="U439" s="8">
        <f t="shared" ref="U439" si="5190">SUM(R433:R439)/SUM(V433:V439)</f>
        <v>8.773625429553264E-2</v>
      </c>
      <c r="V439">
        <f t="shared" ref="V439" si="5191">B439-B438</f>
        <v>1340</v>
      </c>
      <c r="W439">
        <f t="shared" ref="W439" si="5192">C439-D439-E439</f>
        <v>5282</v>
      </c>
      <c r="X439" s="3">
        <f t="shared" ref="X439" si="5193">F439/W439</f>
        <v>2.1014767133661492E-2</v>
      </c>
      <c r="Y439">
        <f t="shared" ref="Y439" si="5194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5">Z439-AC439-AF439</f>
        <v>47</v>
      </c>
      <c r="AJ439">
        <f t="shared" ref="AJ439" si="5196">AA439-AD439-AG439</f>
        <v>25</v>
      </c>
      <c r="AK439">
        <f t="shared" ref="AK439:AK440" si="5197">AB439-AE439-AH439</f>
        <v>172</v>
      </c>
      <c r="AT439">
        <f t="shared" ref="AT439" si="5198">BN439-BN438</f>
        <v>6503</v>
      </c>
      <c r="AU439">
        <f t="shared" ref="AU439" si="5199">BO439-BO438</f>
        <v>103</v>
      </c>
      <c r="AV439">
        <f t="shared" ref="AV439" si="5200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1">AX439/AW439</f>
        <v>1.7543859649122806E-2</v>
      </c>
      <c r="BD439">
        <f t="shared" ref="BD439" si="5202">AZ439/AY439</f>
        <v>4.0816326530612242E-2</v>
      </c>
      <c r="BE439">
        <f t="shared" si="4922"/>
        <v>0.2</v>
      </c>
      <c r="BF439">
        <f t="shared" ref="BF439" si="5203">SUM(AU433:AU439)/SUM(AT433:AT439)</f>
        <v>2.1763798111837328E-2</v>
      </c>
      <c r="BG439">
        <f t="shared" ref="BG439" si="5204">SUM(AU426:AU439)/SUM(AT426:AT439)</f>
        <v>2.4637741246709095E-2</v>
      </c>
      <c r="BH439">
        <f t="shared" ref="BH439" si="5205">SUM(AX433:AX439)/SUM(AW433:AW439)</f>
        <v>1.9396551724137932E-2</v>
      </c>
      <c r="BI439">
        <f t="shared" ref="BI439" si="5206">SUM(AZ433:AZ439)/SUM(AY433:AY439)</f>
        <v>0.13165266106442577</v>
      </c>
      <c r="BJ439">
        <f t="shared" ref="BJ439" si="5207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4"/>
        <v>1760455</v>
      </c>
      <c r="BU439" s="21">
        <f t="shared" si="2767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5"/>
        <v>12892</v>
      </c>
      <c r="CC439" s="21">
        <f t="shared" si="2769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6"/>
        <v>7408</v>
      </c>
      <c r="CK439" s="21">
        <f t="shared" si="2771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7"/>
        <v>73774</v>
      </c>
      <c r="CS439" s="21">
        <f t="shared" si="4526"/>
        <v>15915</v>
      </c>
    </row>
    <row r="440" spans="1:97" x14ac:dyDescent="0.35">
      <c r="A440" s="14">
        <f t="shared" si="2564"/>
        <v>44346</v>
      </c>
      <c r="B440" s="9">
        <f t="shared" si="5128"/>
        <v>1761045</v>
      </c>
      <c r="C440">
        <f t="shared" ref="C440" si="5208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9">-(J440-J439)+L440</f>
        <v>5</v>
      </c>
      <c r="N440" s="7">
        <f t="shared" ref="N440" si="5210">B440-C440</f>
        <v>1389671</v>
      </c>
      <c r="O440" s="4">
        <f t="shared" ref="O440" si="5211">C440/B440</f>
        <v>0.21088274291684767</v>
      </c>
      <c r="R440">
        <f t="shared" ref="R440" si="5212">C440-C439</f>
        <v>57</v>
      </c>
      <c r="S440">
        <f t="shared" ref="S440" si="5213">N440-N439</f>
        <v>533</v>
      </c>
      <c r="T440" s="8">
        <f t="shared" ref="T440" si="5214">R440/V440</f>
        <v>9.6610169491525427E-2</v>
      </c>
      <c r="U440" s="8">
        <f t="shared" ref="U440" si="5215">SUM(R434:R440)/SUM(V434:V440)</f>
        <v>8.6377603277569132E-2</v>
      </c>
      <c r="V440">
        <f t="shared" ref="V440" si="5216">B440-B439</f>
        <v>590</v>
      </c>
      <c r="W440">
        <f t="shared" ref="W440" si="5217">C440-D440-E440</f>
        <v>5163</v>
      </c>
      <c r="X440" s="3">
        <f t="shared" ref="X440" si="5218">F440/W440</f>
        <v>2.0143327522758086E-2</v>
      </c>
      <c r="Y440">
        <f t="shared" ref="Y440" si="5219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20">Z440-AC440-AF440</f>
        <v>48</v>
      </c>
      <c r="AJ440">
        <f t="shared" ref="AJ440" si="5221">AA440-AD440-AG440</f>
        <v>25</v>
      </c>
      <c r="AK440">
        <f t="shared" si="5197"/>
        <v>171</v>
      </c>
      <c r="AT440">
        <f t="shared" ref="AT440" si="5222">BN440-BN439</f>
        <v>2104</v>
      </c>
      <c r="AU440">
        <f t="shared" ref="AU440" si="5223">BO440-BO439</f>
        <v>36</v>
      </c>
      <c r="AV440">
        <f t="shared" ref="AV440" si="5224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5">AX440/AW440</f>
        <v>0</v>
      </c>
      <c r="BD440">
        <f t="shared" ref="BD440" si="5226">AZ440/AY440</f>
        <v>0.13043478260869565</v>
      </c>
      <c r="BE440">
        <f t="shared" si="4922"/>
        <v>0.22222222222222221</v>
      </c>
      <c r="BF440">
        <f t="shared" ref="BF440" si="5227">SUM(AU434:AU440)/SUM(AT434:AT440)</f>
        <v>2.0844657670219553E-2</v>
      </c>
      <c r="BG440">
        <f t="shared" ref="BG440" si="5228">SUM(AU427:AU440)/SUM(AT427:AT440)</f>
        <v>2.397728356342908E-2</v>
      </c>
      <c r="BH440">
        <f t="shared" ref="BH440" si="5229">SUM(AX434:AX440)/SUM(AW434:AW440)</f>
        <v>1.9396551724137932E-2</v>
      </c>
      <c r="BI440">
        <f t="shared" ref="BI440" si="5230">SUM(AZ434:AZ440)/SUM(AY434:AY440)</f>
        <v>0.13333333333333333</v>
      </c>
      <c r="BJ440">
        <f t="shared" ref="BJ440" si="5231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4"/>
        <v>1761045</v>
      </c>
      <c r="BU440" s="21">
        <f t="shared" si="2767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5"/>
        <v>12894</v>
      </c>
      <c r="CC440" s="21">
        <f t="shared" si="2769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6"/>
        <v>7410</v>
      </c>
      <c r="CK440" s="21">
        <f t="shared" si="2771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7"/>
        <v>73797</v>
      </c>
      <c r="CS440" s="21">
        <f t="shared" si="4526"/>
        <v>15918</v>
      </c>
    </row>
    <row r="441" spans="1:97" x14ac:dyDescent="0.35">
      <c r="A441" s="14">
        <f t="shared" si="2564"/>
        <v>44347</v>
      </c>
      <c r="B441" s="9">
        <f t="shared" si="5128"/>
        <v>1761729</v>
      </c>
      <c r="C441">
        <f t="shared" ref="C441" si="5232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3">-(J441-J440)+L441</f>
        <v>4</v>
      </c>
      <c r="N441" s="7">
        <f t="shared" ref="N441" si="5234">B441-C441</f>
        <v>1390322</v>
      </c>
      <c r="O441" s="4">
        <f t="shared" ref="O441" si="5235">C441/B441</f>
        <v>0.21081959824694946</v>
      </c>
      <c r="R441">
        <f t="shared" ref="R441" si="5236">C441-C440</f>
        <v>33</v>
      </c>
      <c r="S441">
        <f t="shared" ref="S441" si="5237">N441-N440</f>
        <v>651</v>
      </c>
      <c r="T441" s="8">
        <f t="shared" ref="T441" si="5238">R441/V441</f>
        <v>4.8245614035087717E-2</v>
      </c>
      <c r="U441" s="8">
        <f t="shared" ref="U441" si="5239">SUM(R435:R441)/SUM(V435:V441)</f>
        <v>8.2890070921985817E-2</v>
      </c>
      <c r="V441">
        <f t="shared" ref="V441" si="5240">B441-B440</f>
        <v>684</v>
      </c>
      <c r="W441">
        <f t="shared" ref="W441" si="5241">C441-D441-E441</f>
        <v>5067</v>
      </c>
      <c r="X441" s="3">
        <f t="shared" ref="X441" si="5242">F441/W441</f>
        <v>1.8748766528517861E-2</v>
      </c>
      <c r="Y441">
        <f t="shared" ref="Y441" si="5243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4">Z441-AC441-AF441</f>
        <v>48</v>
      </c>
      <c r="AJ441">
        <f t="shared" ref="AJ441" si="5245">AA441-AD441-AG441</f>
        <v>24</v>
      </c>
      <c r="AK441">
        <f t="shared" ref="AK441" si="5246">AB441-AE441-AH441</f>
        <v>175</v>
      </c>
      <c r="AT441">
        <f t="shared" ref="AT441" si="5247">BN441-BN440</f>
        <v>2558</v>
      </c>
      <c r="AU441">
        <f t="shared" ref="AU441" si="5248">BO441-BO440</f>
        <v>92</v>
      </c>
      <c r="AV441">
        <f t="shared" ref="AV441" si="5249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50">AX441/AW441</f>
        <v>0</v>
      </c>
      <c r="BD441">
        <f t="shared" ref="BD441" si="5251">AZ441/AY441</f>
        <v>0.13043478260869565</v>
      </c>
      <c r="BE441">
        <f t="shared" si="4922"/>
        <v>0.22222222222222221</v>
      </c>
      <c r="BF441">
        <f t="shared" ref="BF441" si="5252">SUM(AU435:AU441)/SUM(AT435:AT441)</f>
        <v>2.1138400651844955E-2</v>
      </c>
      <c r="BG441">
        <f t="shared" ref="BG441" si="5253">SUM(AU428:AU441)/SUM(AT428:AT441)</f>
        <v>2.4178836927294774E-2</v>
      </c>
      <c r="BH441">
        <f t="shared" ref="BH441" si="5254">SUM(AX435:AX441)/SUM(AW435:AW441)</f>
        <v>1.5151515151515152E-2</v>
      </c>
      <c r="BI441">
        <f t="shared" ref="BI441" si="5255">SUM(AZ435:AZ441)/SUM(AY435:AY441)</f>
        <v>0.13128491620111732</v>
      </c>
      <c r="BJ441">
        <f t="shared" ref="BJ441" si="5256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4"/>
        <v>1761729</v>
      </c>
      <c r="BU441" s="21">
        <f t="shared" si="2767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5"/>
        <v>12895</v>
      </c>
      <c r="CC441" s="21">
        <f t="shared" si="2769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6"/>
        <v>7411</v>
      </c>
      <c r="CK441" s="21">
        <f t="shared" si="2771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7"/>
        <v>73820</v>
      </c>
      <c r="CS441" s="21">
        <f t="shared" si="4526"/>
        <v>15915</v>
      </c>
    </row>
    <row r="442" spans="1:97" x14ac:dyDescent="0.35">
      <c r="A442" s="14">
        <f t="shared" si="2564"/>
        <v>44348</v>
      </c>
      <c r="B442" s="9">
        <f t="shared" si="5128"/>
        <v>1762364</v>
      </c>
      <c r="C442">
        <f t="shared" ref="C442" si="5257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8">-(J442-J441)+L442</f>
        <v>2</v>
      </c>
      <c r="N442" s="7">
        <f t="shared" ref="N442" si="5259">B442-C442</f>
        <v>1390916</v>
      </c>
      <c r="O442" s="4">
        <f t="shared" ref="O442" si="5260">C442/B442</f>
        <v>0.21076690172972212</v>
      </c>
      <c r="R442">
        <f t="shared" ref="R442" si="5261">C442-C441</f>
        <v>41</v>
      </c>
      <c r="S442">
        <f t="shared" ref="S442" si="5262">N442-N441</f>
        <v>594</v>
      </c>
      <c r="T442" s="8">
        <f t="shared" ref="T442" si="5263">R442/V442</f>
        <v>6.4566929133858267E-2</v>
      </c>
      <c r="U442" s="8">
        <f t="shared" ref="U442" si="5264">SUM(R436:R442)/SUM(V436:V442)</f>
        <v>8.1946492521592584E-2</v>
      </c>
      <c r="V442">
        <f t="shared" ref="V442" si="5265">B442-B441</f>
        <v>635</v>
      </c>
      <c r="W442">
        <f t="shared" ref="W442" si="5266">C442-D442-E442</f>
        <v>4564</v>
      </c>
      <c r="X442" s="3">
        <f t="shared" ref="X442" si="5267">F442/W442</f>
        <v>2.1034180543382998E-2</v>
      </c>
      <c r="Y442">
        <f t="shared" ref="Y442" si="5268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9">Z442-AC442-AF442</f>
        <v>44</v>
      </c>
      <c r="AJ442">
        <f t="shared" ref="AJ442" si="5270">AA442-AD442-AG442</f>
        <v>22</v>
      </c>
      <c r="AK442">
        <f t="shared" ref="AK442" si="5271">AB442-AE442-AH442</f>
        <v>160</v>
      </c>
      <c r="AT442">
        <f t="shared" ref="AT442" si="5272">BN442-BN441</f>
        <v>2247</v>
      </c>
      <c r="AU442">
        <f t="shared" ref="AU442" si="5273">BO442-BO441</f>
        <v>0</v>
      </c>
      <c r="AV442">
        <f t="shared" ref="AV442" si="5274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5">AX442/AW442</f>
        <v>0</v>
      </c>
      <c r="BD442">
        <f t="shared" ref="BD442" si="5276">AZ442/AY442</f>
        <v>0.17499999999999999</v>
      </c>
      <c r="BE442">
        <f t="shared" si="4922"/>
        <v>0</v>
      </c>
      <c r="BF442">
        <f t="shared" ref="BF442" si="5277">SUM(AU436:AU442)/SUM(AT436:AT442)</f>
        <v>2.054318329632869E-2</v>
      </c>
      <c r="BG442">
        <f t="shared" ref="BG442" si="5278">SUM(AU429:AU442)/SUM(AT429:AT442)</f>
        <v>2.3519114891325084E-2</v>
      </c>
      <c r="BH442">
        <f t="shared" ref="BH442" si="5279">SUM(AX436:AX442)/SUM(AW436:AW442)</f>
        <v>1.6393442622950821E-2</v>
      </c>
      <c r="BI442">
        <f t="shared" ref="BI442" si="5280">SUM(AZ436:AZ442)/SUM(AY436:AY442)</f>
        <v>0.10869565217391304</v>
      </c>
      <c r="BJ442">
        <f t="shared" ref="BJ442" si="5281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4"/>
        <v>1762364</v>
      </c>
      <c r="BU442" s="21">
        <f t="shared" si="2767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5"/>
        <v>12900</v>
      </c>
      <c r="CC442" s="21">
        <f t="shared" si="2769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6"/>
        <v>7413</v>
      </c>
      <c r="CK442" s="21">
        <f t="shared" si="2771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7"/>
        <v>73860</v>
      </c>
      <c r="CS442" s="21">
        <f t="shared" si="4526"/>
        <v>15925</v>
      </c>
    </row>
    <row r="443" spans="1:97" x14ac:dyDescent="0.35">
      <c r="A443" s="14">
        <f t="shared" si="2564"/>
        <v>44349</v>
      </c>
      <c r="B443" s="9">
        <f t="shared" si="5128"/>
        <v>1764186</v>
      </c>
      <c r="C443">
        <f t="shared" ref="C443" si="5282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3">-(J443-J442)+L443</f>
        <v>0</v>
      </c>
      <c r="N443" s="7">
        <f t="shared" ref="N443" si="5284">B443-C443</f>
        <v>1392569</v>
      </c>
      <c r="O443" s="4">
        <f t="shared" ref="O443" si="5285">C443/B443</f>
        <v>0.21064502269035124</v>
      </c>
      <c r="R443">
        <f t="shared" ref="R443" si="5286">C443-C442</f>
        <v>169</v>
      </c>
      <c r="S443">
        <f t="shared" ref="S443" si="5287">N443-N442</f>
        <v>1653</v>
      </c>
      <c r="T443" s="8">
        <f t="shared" ref="T443" si="5288">R443/V443</f>
        <v>9.2755214050493959E-2</v>
      </c>
      <c r="U443" s="8">
        <f t="shared" ref="U443" si="5289">SUM(R437:R443)/SUM(V437:V443)</f>
        <v>7.8110047846889949E-2</v>
      </c>
      <c r="V443">
        <f t="shared" ref="V443" si="5290">B443-B442</f>
        <v>1822</v>
      </c>
      <c r="W443">
        <f t="shared" ref="W443" si="5291">C443-D443-E443</f>
        <v>4357</v>
      </c>
      <c r="X443" s="3">
        <f t="shared" ref="X443" si="5292">F443/W443</f>
        <v>2.1803993573559787E-2</v>
      </c>
      <c r="Y443">
        <f t="shared" ref="Y443" si="5293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4">Z443-AC443-AF443</f>
        <v>43</v>
      </c>
      <c r="AJ443">
        <f t="shared" ref="AJ443" si="5295">AA443-AD443-AG443</f>
        <v>18</v>
      </c>
      <c r="AK443">
        <f t="shared" ref="AK443" si="5296">AB443-AE443-AH443</f>
        <v>156</v>
      </c>
      <c r="AT443">
        <f t="shared" ref="AT443" si="5297">BN443-BN442</f>
        <v>9050</v>
      </c>
      <c r="AU443">
        <f t="shared" ref="AU443" si="5298">BO443-BO442</f>
        <v>203</v>
      </c>
      <c r="AV443">
        <f t="shared" ref="AV443" si="5299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300">AX443/AW443</f>
        <v>4.4444444444444446E-2</v>
      </c>
      <c r="BD443">
        <f t="shared" ref="BD443" si="5301">AZ443/AY443</f>
        <v>0.16853932584269662</v>
      </c>
      <c r="BE443">
        <f t="shared" si="4922"/>
        <v>0</v>
      </c>
      <c r="BF443">
        <f t="shared" ref="BF443" si="5302">SUM(AU437:AU443)/SUM(AT437:AT443)</f>
        <v>1.9363341443633414E-2</v>
      </c>
      <c r="BG443">
        <f t="shared" ref="BG443" si="5303">SUM(AU430:AU443)/SUM(AT430:AT443)</f>
        <v>2.3524995307514233E-2</v>
      </c>
      <c r="BH443">
        <f t="shared" ref="BH443" si="5304">SUM(AX437:AX443)/SUM(AW437:AW443)</f>
        <v>2.1538461538461538E-2</v>
      </c>
      <c r="BI443">
        <f t="shared" ref="BI443" si="5305">SUM(AZ437:AZ443)/SUM(AY437:AY443)</f>
        <v>0.13920454545454544</v>
      </c>
      <c r="BJ443">
        <f t="shared" ref="BJ443" si="5306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4"/>
        <v>1764186</v>
      </c>
      <c r="BU443" s="21">
        <f t="shared" si="2767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5"/>
        <v>12914</v>
      </c>
      <c r="CC443" s="21">
        <f t="shared" si="2769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6"/>
        <v>7424</v>
      </c>
      <c r="CK443" s="21">
        <f t="shared" si="2771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7"/>
        <v>73949</v>
      </c>
      <c r="CS443" s="21">
        <f t="shared" si="4526"/>
        <v>15940</v>
      </c>
    </row>
    <row r="444" spans="1:97" x14ac:dyDescent="0.35">
      <c r="A444" s="14">
        <f t="shared" si="2564"/>
        <v>44350</v>
      </c>
      <c r="B444" s="9">
        <f t="shared" si="5128"/>
        <v>1765991</v>
      </c>
      <c r="C444">
        <f t="shared" ref="C444" si="5307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8">-(J444-J443)+L444</f>
        <v>-2</v>
      </c>
      <c r="N444" s="7">
        <f t="shared" ref="N444" si="5309">B444-C444</f>
        <v>1394268</v>
      </c>
      <c r="O444" s="4">
        <f t="shared" ref="O444" si="5310">C444/B444</f>
        <v>0.21048974768274584</v>
      </c>
      <c r="R444">
        <f t="shared" ref="R444" si="5311">C444-C443</f>
        <v>106</v>
      </c>
      <c r="S444">
        <f t="shared" ref="S444" si="5312">N444-N443</f>
        <v>1699</v>
      </c>
      <c r="T444" s="8">
        <f t="shared" ref="T444" si="5313">R444/V444</f>
        <v>5.8725761772853186E-2</v>
      </c>
      <c r="U444" s="8">
        <f t="shared" ref="U444" si="5314">SUM(R438:R444)/SUM(V438:V444)</f>
        <v>7.3637530633679546E-2</v>
      </c>
      <c r="V444">
        <f t="shared" ref="V444" si="5315">B444-B443</f>
        <v>1805</v>
      </c>
      <c r="W444">
        <f t="shared" ref="W444" si="5316">C444-D444-E444</f>
        <v>4097</v>
      </c>
      <c r="X444" s="3">
        <f t="shared" ref="X444" si="5317">F444/W444</f>
        <v>2.2455455211130095E-2</v>
      </c>
      <c r="Y444">
        <f t="shared" ref="Y444" si="5318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9">Z444-AC444-AF444</f>
        <v>42</v>
      </c>
      <c r="AJ444">
        <f t="shared" ref="AJ444" si="5320">AA444-AD444-AG444</f>
        <v>18</v>
      </c>
      <c r="AK444">
        <f t="shared" ref="AK444" si="5321">AB444-AE444-AH444</f>
        <v>160</v>
      </c>
      <c r="AT444">
        <f t="shared" ref="AT444" si="5322">BN444-BN443</f>
        <v>7843</v>
      </c>
      <c r="AU444">
        <f t="shared" ref="AU444" si="5323">BO444-BO443</f>
        <v>147</v>
      </c>
      <c r="AV444">
        <f t="shared" ref="AV444" si="5324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5">AX444/AW444</f>
        <v>0.1111111111111111</v>
      </c>
      <c r="BD444">
        <f t="shared" ref="BD444" si="5326">AZ444/AY444</f>
        <v>0.14814814814814814</v>
      </c>
      <c r="BE444">
        <f t="shared" si="4922"/>
        <v>0</v>
      </c>
      <c r="BF444">
        <f t="shared" ref="BF444" si="5327">SUM(AU438:AU444)/SUM(AT438:AT444)</f>
        <v>2.0308754928996677E-2</v>
      </c>
      <c r="BG444">
        <f t="shared" ref="BG444" si="5328">SUM(AU431:AU444)/SUM(AT431:AT444)</f>
        <v>2.2103496622339295E-2</v>
      </c>
      <c r="BH444">
        <f t="shared" ref="BH444" si="5329">SUM(AX438:AX444)/SUM(AW438:AW444)</f>
        <v>3.0395136778115502E-2</v>
      </c>
      <c r="BI444">
        <f t="shared" ref="BI444" si="5330">SUM(AZ438:AZ444)/SUM(AY438:AY444)</f>
        <v>0.15469613259668508</v>
      </c>
      <c r="BJ444">
        <f t="shared" ref="BJ444" si="5331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4"/>
        <v>1765991</v>
      </c>
      <c r="BU444" s="21">
        <f t="shared" si="2767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5"/>
        <v>12924</v>
      </c>
      <c r="CC444" s="21">
        <f t="shared" si="2769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6"/>
        <v>7430</v>
      </c>
      <c r="CK444" s="21">
        <f t="shared" si="2771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7"/>
        <v>74003</v>
      </c>
      <c r="CS444" s="21">
        <f t="shared" si="4526"/>
        <v>15948</v>
      </c>
    </row>
    <row r="445" spans="1:97" x14ac:dyDescent="0.35">
      <c r="A445" s="14">
        <f t="shared" si="2564"/>
        <v>44351</v>
      </c>
      <c r="B445" s="9">
        <f t="shared" si="5128"/>
        <v>1767532</v>
      </c>
      <c r="C445">
        <f t="shared" ref="C445" si="5332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3">-(J445-J444)+L445</f>
        <v>1</v>
      </c>
      <c r="N445" s="7">
        <f t="shared" ref="N445" si="5334">B445-C445</f>
        <v>1395694</v>
      </c>
      <c r="O445" s="4">
        <f t="shared" ref="O445" si="5335">C445/B445</f>
        <v>0.21037129737962312</v>
      </c>
      <c r="R445">
        <f t="shared" ref="R445" si="5336">C445-C444</f>
        <v>115</v>
      </c>
      <c r="S445">
        <f t="shared" ref="S445" si="5337">N445-N444</f>
        <v>1426</v>
      </c>
      <c r="T445" s="8">
        <f t="shared" ref="T445" si="5338">R445/V445</f>
        <v>7.4626865671641784E-2</v>
      </c>
      <c r="U445" s="8">
        <f t="shared" ref="U445" si="5339">SUM(R439:R445)/SUM(V439:V445)</f>
        <v>7.1997148627777119E-2</v>
      </c>
      <c r="V445">
        <f t="shared" ref="V445" si="5340">B445-B444</f>
        <v>1541</v>
      </c>
      <c r="W445">
        <f t="shared" ref="W445" si="5341">C445-D445-E445</f>
        <v>3885</v>
      </c>
      <c r="X445" s="3">
        <f t="shared" ref="X445" si="5342">F445/W445</f>
        <v>2.3423423423423424E-2</v>
      </c>
      <c r="Y445">
        <f t="shared" ref="Y445" si="5343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4">Z445-AC445-AF445</f>
        <v>42</v>
      </c>
      <c r="AJ445">
        <f t="shared" ref="AJ445" si="5345">AA445-AD445-AG445</f>
        <v>17</v>
      </c>
      <c r="AK445">
        <f t="shared" ref="AK445" si="5346">AB445-AE445-AH445</f>
        <v>160</v>
      </c>
      <c r="AT445">
        <f t="shared" ref="AT445" si="5347">BN445-BN444</f>
        <v>6818</v>
      </c>
      <c r="AU445">
        <f t="shared" ref="AU445" si="5348">BO445-BO444</f>
        <v>97</v>
      </c>
      <c r="AV445">
        <f t="shared" ref="AV445" si="5349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50">AX445/AW445</f>
        <v>4.0816326530612242E-2</v>
      </c>
      <c r="BD445">
        <f t="shared" ref="BD445" si="5351">AZ445/AY445</f>
        <v>0.18032786885245902</v>
      </c>
      <c r="BE445">
        <f t="shared" si="4922"/>
        <v>2.2727272727272728E-2</v>
      </c>
      <c r="BF445">
        <f t="shared" ref="BF445" si="5352">SUM(AU439:AU445)/SUM(AT439:AT445)</f>
        <v>1.8263610160816745E-2</v>
      </c>
      <c r="BG445">
        <f t="shared" ref="BG445" si="5353">SUM(AU432:AU445)/SUM(AT432:AT445)</f>
        <v>2.0828709274207678E-2</v>
      </c>
      <c r="BH445">
        <f t="shared" ref="BH445" si="5354">SUM(AX439:AX445)/SUM(AW439:AW445)</f>
        <v>3.9130434782608699E-2</v>
      </c>
      <c r="BI445">
        <f t="shared" ref="BI445" si="5355">SUM(AZ439:AZ445)/SUM(AY439:AY445)</f>
        <v>0.14454277286135694</v>
      </c>
      <c r="BJ445">
        <f t="shared" ref="BJ445" si="5356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4"/>
        <v>1767532</v>
      </c>
      <c r="BU445" s="21">
        <f t="shared" si="2767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5"/>
        <v>12934</v>
      </c>
      <c r="CC445" s="21">
        <f t="shared" si="2769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6"/>
        <v>7436</v>
      </c>
      <c r="CK445" s="21">
        <f t="shared" si="2771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7"/>
        <v>74064</v>
      </c>
      <c r="CS445" s="21">
        <f t="shared" si="4526"/>
        <v>15959</v>
      </c>
    </row>
    <row r="446" spans="1:97" x14ac:dyDescent="0.35">
      <c r="A446" s="14">
        <f t="shared" si="2564"/>
        <v>44352</v>
      </c>
      <c r="B446" s="9">
        <f t="shared" si="5128"/>
        <v>1769136</v>
      </c>
      <c r="C446">
        <f t="shared" ref="C446" si="5357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8">-(J446-J445)+L446</f>
        <v>4</v>
      </c>
      <c r="N446" s="7">
        <f t="shared" ref="N446" si="5359">B446-C446</f>
        <v>1397193</v>
      </c>
      <c r="O446" s="4">
        <f t="shared" ref="O446" si="5360">C446/B446</f>
        <v>0.21023991372059581</v>
      </c>
      <c r="R446">
        <f t="shared" ref="R446" si="5361">C446-C445</f>
        <v>105</v>
      </c>
      <c r="S446">
        <f t="shared" ref="S446" si="5362">N446-N445</f>
        <v>1499</v>
      </c>
      <c r="T446" s="8">
        <f t="shared" ref="T446" si="5363">R446/V446</f>
        <v>6.5461346633416462E-2</v>
      </c>
      <c r="U446" s="8">
        <f t="shared" ref="U446" si="5364">SUM(R440:R446)/SUM(V440:V446)</f>
        <v>7.2111507890795998E-2</v>
      </c>
      <c r="V446">
        <f t="shared" ref="V446" si="5365">B446-B445</f>
        <v>1604</v>
      </c>
      <c r="W446">
        <f t="shared" ref="W446" si="5366">C446-D446-E446</f>
        <v>3725</v>
      </c>
      <c r="X446" s="3">
        <f t="shared" ref="X446" si="5367">F446/W446</f>
        <v>2.3624161073825502E-2</v>
      </c>
      <c r="Y446">
        <f t="shared" ref="Y446" si="5368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9">Z446-AC446-AF446</f>
        <v>39</v>
      </c>
      <c r="AJ446">
        <f t="shared" ref="AJ446" si="5370">AA446-AD446-AG446</f>
        <v>15</v>
      </c>
      <c r="AK446">
        <f t="shared" ref="AK446" si="5371">AB446-AE446-AH446</f>
        <v>164</v>
      </c>
      <c r="AT446">
        <f t="shared" ref="AT446" si="5372">BN446-BN445</f>
        <v>6330</v>
      </c>
      <c r="AU446">
        <f t="shared" ref="AU446" si="5373">BO446-BO445</f>
        <v>134</v>
      </c>
      <c r="AV446">
        <f t="shared" ref="AV446" si="5374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5">AX446/AW446</f>
        <v>2.2222222222222223E-2</v>
      </c>
      <c r="BD446">
        <f t="shared" ref="BD446" si="5376">AZ446/AY446</f>
        <v>0.16438356164383561</v>
      </c>
      <c r="BE446">
        <f t="shared" si="4922"/>
        <v>3.7037037037037035E-2</v>
      </c>
      <c r="BF446">
        <f t="shared" ref="BF446" si="5377">SUM(AU440:AU446)/SUM(AT440:AT446)</f>
        <v>1.918809201623816E-2</v>
      </c>
      <c r="BG446">
        <f t="shared" ref="BG446" si="5378">SUM(AU433:AU446)/SUM(AT433:AT446)</f>
        <v>2.0589033994124473E-2</v>
      </c>
      <c r="BH446">
        <f t="shared" ref="BH446" si="5379">SUM(AX440:AX446)/SUM(AW440:AW446)</f>
        <v>4.1284403669724773E-2</v>
      </c>
      <c r="BI446">
        <f t="shared" ref="BI446" si="5380">SUM(AZ440:AZ446)/SUM(AY440:AY446)</f>
        <v>0.16253443526170799</v>
      </c>
      <c r="BJ446">
        <f t="shared" ref="BJ446" si="5381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4"/>
        <v>1769136</v>
      </c>
      <c r="BU446" s="21">
        <f t="shared" si="2767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5"/>
        <v>12952</v>
      </c>
      <c r="CC446" s="21">
        <f t="shared" si="2769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6"/>
        <v>7438</v>
      </c>
      <c r="CK446" s="21">
        <f t="shared" si="2771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7"/>
        <v>74137</v>
      </c>
      <c r="CS446" s="21">
        <f t="shared" si="4526"/>
        <v>15971</v>
      </c>
    </row>
    <row r="447" spans="1:97" x14ac:dyDescent="0.35">
      <c r="A447" s="14">
        <f t="shared" si="2564"/>
        <v>44353</v>
      </c>
      <c r="B447" s="9">
        <f t="shared" si="5128"/>
        <v>1769858</v>
      </c>
      <c r="C447">
        <f t="shared" ref="C447" si="5382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3">-(J447-J446)+L447</f>
        <v>8</v>
      </c>
      <c r="N447" s="7">
        <f t="shared" ref="N447" si="5384">B447-C447</f>
        <v>1397866</v>
      </c>
      <c r="O447" s="4">
        <f t="shared" ref="O447" si="5385">C447/B447</f>
        <v>0.21018183379683567</v>
      </c>
      <c r="R447">
        <f t="shared" ref="R447" si="5386">C447-C446</f>
        <v>49</v>
      </c>
      <c r="S447">
        <f t="shared" ref="S447" si="5387">N447-N446</f>
        <v>673</v>
      </c>
      <c r="T447" s="8">
        <f t="shared" ref="T447" si="5388">R447/V447</f>
        <v>6.7867036011080337E-2</v>
      </c>
      <c r="U447" s="8">
        <f t="shared" ref="U447" si="5389">SUM(R441:R447)/SUM(V441:V447)</f>
        <v>7.0123680925904916E-2</v>
      </c>
      <c r="V447">
        <f t="shared" ref="V447" si="5390">B447-B446</f>
        <v>722</v>
      </c>
      <c r="W447">
        <f t="shared" ref="W447" si="5391">C447-D447-E447</f>
        <v>3646</v>
      </c>
      <c r="X447" s="3">
        <f t="shared" ref="X447" si="5392">F447/W447</f>
        <v>2.1941854086670324E-2</v>
      </c>
      <c r="Y447">
        <f t="shared" ref="Y447" si="5393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4">Z447-AC447-AF447</f>
        <v>37</v>
      </c>
      <c r="AJ447">
        <f t="shared" ref="AJ447" si="5395">AA447-AD447-AG447</f>
        <v>15</v>
      </c>
      <c r="AK447">
        <f t="shared" ref="AK447" si="5396">AB447-AE447-AH447</f>
        <v>174</v>
      </c>
      <c r="AT447">
        <f t="shared" ref="AT447" si="5397">BN447-BN446</f>
        <v>2410</v>
      </c>
      <c r="AU447">
        <f t="shared" ref="AU447" si="5398">BO447-BO446</f>
        <v>51</v>
      </c>
      <c r="AV447">
        <f t="shared" ref="AV447" si="5399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400">AX447/AW447</f>
        <v>0.125</v>
      </c>
      <c r="BD447">
        <f t="shared" ref="BD447" si="5401">AZ447/AY447</f>
        <v>6.0606060606060608E-2</v>
      </c>
      <c r="BE447">
        <f t="shared" si="4922"/>
        <v>0</v>
      </c>
      <c r="BF447">
        <f t="shared" ref="BF447" si="5402">SUM(AU441:AU447)/SUM(AT441:AT447)</f>
        <v>1.9433111445136354E-2</v>
      </c>
      <c r="BG447">
        <f t="shared" ref="BG447" si="5403">SUM(AU434:AU447)/SUM(AT434:AT447)</f>
        <v>2.018373989870427E-2</v>
      </c>
      <c r="BH447">
        <f t="shared" ref="BH447" si="5404">SUM(AX441:AX447)/SUM(AW441:AW447)</f>
        <v>4.716981132075472E-2</v>
      </c>
      <c r="BI447">
        <f t="shared" ref="BI447" si="5405">SUM(AZ441:AZ447)/SUM(AY441:AY447)</f>
        <v>0.15549597855227881</v>
      </c>
      <c r="BJ447">
        <f t="shared" ref="BJ447" si="5406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4"/>
        <v>1769858</v>
      </c>
      <c r="BU447" s="21">
        <f t="shared" si="2767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5"/>
        <v>12957</v>
      </c>
      <c r="CC447" s="21">
        <f t="shared" si="2769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6"/>
        <v>7439</v>
      </c>
      <c r="CK447" s="21">
        <f t="shared" si="2771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7"/>
        <v>74170</v>
      </c>
      <c r="CS447" s="21">
        <f t="shared" si="4526"/>
        <v>15973</v>
      </c>
    </row>
    <row r="448" spans="1:97" x14ac:dyDescent="0.35">
      <c r="A448" s="14">
        <f t="shared" si="2564"/>
        <v>44354</v>
      </c>
      <c r="B448" s="9">
        <f t="shared" si="5128"/>
        <v>1770719</v>
      </c>
      <c r="C448">
        <f t="shared" ref="C448" si="5407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8">-(J448-J447)+L448</f>
        <v>4</v>
      </c>
      <c r="N448" s="7">
        <f t="shared" ref="N448" si="5409">B448-C448</f>
        <v>1398658</v>
      </c>
      <c r="O448" s="4">
        <f t="shared" ref="O448" si="5410">C448/B448</f>
        <v>0.21011860153982648</v>
      </c>
      <c r="R448">
        <f t="shared" ref="R448" si="5411">C448-C447</f>
        <v>69</v>
      </c>
      <c r="S448">
        <f t="shared" ref="S448" si="5412">N448-N447</f>
        <v>792</v>
      </c>
      <c r="T448" s="8">
        <f t="shared" ref="T448" si="5413">R448/V448</f>
        <v>8.0139372822299645E-2</v>
      </c>
      <c r="U448" s="8">
        <f t="shared" ref="U448" si="5414">SUM(R442:R448)/SUM(V442:V448)</f>
        <v>7.2747497219132373E-2</v>
      </c>
      <c r="V448">
        <f t="shared" ref="V448" si="5415">B448-B447</f>
        <v>861</v>
      </c>
      <c r="W448">
        <f t="shared" ref="W448" si="5416">C448-D448-E448</f>
        <v>3613</v>
      </c>
      <c r="X448" s="3">
        <f t="shared" ref="X448" si="5417">F448/W448</f>
        <v>2.3249377248823692E-2</v>
      </c>
      <c r="Y448">
        <f t="shared" ref="Y448" si="5418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9">Z448-AC448-AF448</f>
        <v>37</v>
      </c>
      <c r="AJ448">
        <f t="shared" ref="AJ448" si="5420">AA448-AD448-AG448</f>
        <v>15</v>
      </c>
      <c r="AK448">
        <f t="shared" ref="AK448" si="5421">AB448-AE448-AH448</f>
        <v>177</v>
      </c>
      <c r="AT448">
        <f t="shared" ref="AT448" si="5422">BN448-BN447</f>
        <v>2752</v>
      </c>
      <c r="AU448">
        <f t="shared" ref="AU448" si="5423">BO448-BO447</f>
        <v>89</v>
      </c>
      <c r="AV448">
        <f t="shared" ref="AV448" si="5424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5">AX448/AW448</f>
        <v>0</v>
      </c>
      <c r="BD448">
        <f t="shared" ref="BD448" si="5426">AZ448/AY448</f>
        <v>0.14285714285714285</v>
      </c>
      <c r="BE448">
        <f t="shared" si="4922"/>
        <v>0</v>
      </c>
      <c r="BF448">
        <f t="shared" ref="BF448" si="5427">SUM(AU442:AU448)/SUM(AT442:AT448)</f>
        <v>1.9252336448598129E-2</v>
      </c>
      <c r="BG448">
        <f t="shared" ref="BG448" si="5428">SUM(AU435:AU448)/SUM(AT435:AT448)</f>
        <v>2.0259934083701261E-2</v>
      </c>
      <c r="BH448">
        <f t="shared" ref="BH448" si="5429">SUM(AX442:AX448)/SUM(AW442:AW448)</f>
        <v>4.6082949308755762E-2</v>
      </c>
      <c r="BI448">
        <f t="shared" ref="BI448" si="5430">SUM(AZ442:AZ448)/SUM(AY442:AY448)</f>
        <v>0.15561224489795919</v>
      </c>
      <c r="BJ448">
        <f t="shared" ref="BJ448" si="5431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4"/>
        <v>1770719</v>
      </c>
      <c r="BU448" s="21">
        <f t="shared" si="2767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5"/>
        <v>12962</v>
      </c>
      <c r="CC448" s="21">
        <f t="shared" si="2769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6"/>
        <v>7441</v>
      </c>
      <c r="CK448" s="21">
        <f t="shared" si="2771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7"/>
        <v>74212</v>
      </c>
      <c r="CS448" s="21">
        <f t="shared" si="4526"/>
        <v>15979</v>
      </c>
    </row>
    <row r="449" spans="1:97" x14ac:dyDescent="0.35">
      <c r="A449" s="14">
        <f t="shared" si="2564"/>
        <v>44355</v>
      </c>
      <c r="B449" s="9">
        <f t="shared" si="5128"/>
        <v>1771796</v>
      </c>
      <c r="C449">
        <f t="shared" ref="C449" si="5432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3">-(J449-J448)+L449</f>
        <v>8</v>
      </c>
      <c r="N449" s="7">
        <f t="shared" ref="N449" si="5434">B449-C449</f>
        <v>1399687</v>
      </c>
      <c r="O449" s="4">
        <f t="shared" ref="O449" si="5435">C449/B449</f>
        <v>0.21001797046612589</v>
      </c>
      <c r="R449">
        <f t="shared" ref="R449" si="5436">C449-C448</f>
        <v>48</v>
      </c>
      <c r="S449">
        <f t="shared" ref="S449" si="5437">N449-N448</f>
        <v>1029</v>
      </c>
      <c r="T449" s="8">
        <f t="shared" ref="T449" si="5438">R449/V449</f>
        <v>4.456824512534819E-2</v>
      </c>
      <c r="U449" s="8">
        <f t="shared" ref="U449" si="5439">SUM(R443:R449)/SUM(V443:V449)</f>
        <v>7.0080576759966068E-2</v>
      </c>
      <c r="V449">
        <f t="shared" ref="V449" si="5440">B449-B448</f>
        <v>1077</v>
      </c>
      <c r="W449">
        <f t="shared" ref="W449" si="5441">C449-D449-E449</f>
        <v>3255</v>
      </c>
      <c r="X449" s="3">
        <f t="shared" ref="X449" si="5442">F449/W449</f>
        <v>2.4270353302611368E-2</v>
      </c>
      <c r="Y449">
        <f t="shared" ref="Y449" si="5443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4">Z449-AC449-AF449</f>
        <v>35</v>
      </c>
      <c r="AJ449">
        <f t="shared" ref="AJ449" si="5445">AA449-AD449-AG449</f>
        <v>14</v>
      </c>
      <c r="AK449">
        <f t="shared" ref="AK449" si="5446">AB449-AE449-AH449</f>
        <v>168</v>
      </c>
      <c r="AT449">
        <f t="shared" ref="AT449" si="5447">BN449-BN448</f>
        <v>4377</v>
      </c>
      <c r="AU449">
        <f t="shared" ref="AU449" si="5448">BO449-BO448</f>
        <v>36</v>
      </c>
      <c r="AV449">
        <f t="shared" ref="AV449" si="5449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50">AX449/AW449</f>
        <v>0</v>
      </c>
      <c r="BD449">
        <f t="shared" ref="BD449" si="5451">AZ449/AY449</f>
        <v>0.16</v>
      </c>
      <c r="BE449">
        <f t="shared" si="4922"/>
        <v>0</v>
      </c>
      <c r="BF449">
        <f t="shared" ref="BF449" si="5452">SUM(AU443:AU449)/SUM(AT443:AT449)</f>
        <v>1.9125821121778675E-2</v>
      </c>
      <c r="BG449">
        <f t="shared" ref="BG449" si="5453">SUM(AU436:AU449)/SUM(AT436:AT449)</f>
        <v>1.9876676686190878E-2</v>
      </c>
      <c r="BH449">
        <f t="shared" ref="BH449" si="5454">SUM(AX443:AX449)/SUM(AW443:AW449)</f>
        <v>4.1666666666666664E-2</v>
      </c>
      <c r="BI449">
        <f t="shared" ref="BI449" si="5455">SUM(AZ443:AZ449)/SUM(AY443:AY449)</f>
        <v>0.15422885572139303</v>
      </c>
      <c r="BJ449">
        <f t="shared" ref="BJ449" si="5456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4"/>
        <v>1771796</v>
      </c>
      <c r="BU449" s="21">
        <f t="shared" si="2767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5"/>
        <v>12976</v>
      </c>
      <c r="CC449" s="21">
        <f t="shared" si="2769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6"/>
        <v>7447</v>
      </c>
      <c r="CK449" s="21">
        <f t="shared" si="2771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7"/>
        <v>74262</v>
      </c>
      <c r="CS449" s="21">
        <f t="shared" si="4526"/>
        <v>15987</v>
      </c>
    </row>
    <row r="450" spans="1:97" x14ac:dyDescent="0.35">
      <c r="A450" s="14">
        <f t="shared" si="2564"/>
        <v>44356</v>
      </c>
      <c r="B450" s="9">
        <f t="shared" si="5128"/>
        <v>1773559</v>
      </c>
      <c r="C450">
        <f t="shared" ref="C450" si="5457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8">-(J450-J449)+L450</f>
        <v>1</v>
      </c>
      <c r="N450" s="7">
        <f t="shared" ref="N450" si="5459">B450-C450</f>
        <v>1401320</v>
      </c>
      <c r="O450" s="4">
        <f t="shared" ref="O450" si="5460">C450/B450</f>
        <v>0.20988250179441451</v>
      </c>
      <c r="R450">
        <f t="shared" ref="R450" si="5461">C450-C449</f>
        <v>130</v>
      </c>
      <c r="S450">
        <f t="shared" ref="S450" si="5462">N450-N449</f>
        <v>1633</v>
      </c>
      <c r="T450" s="8">
        <f t="shared" ref="T450" si="5463">R450/V450</f>
        <v>7.3737946681792399E-2</v>
      </c>
      <c r="U450" s="8">
        <f t="shared" ref="U450" si="5464">SUM(R444:R450)/SUM(V444:V450)</f>
        <v>6.636082364237704E-2</v>
      </c>
      <c r="V450">
        <f t="shared" ref="V450" si="5465">B450-B449</f>
        <v>1763</v>
      </c>
      <c r="W450">
        <f t="shared" ref="W450" si="5466">C450-D450-E450</f>
        <v>3101</v>
      </c>
      <c r="X450" s="3">
        <f t="shared" ref="X450" si="5467">F450/W450</f>
        <v>2.7410512737826506E-2</v>
      </c>
      <c r="Y450">
        <f t="shared" ref="Y450" si="5468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9">Z450-AC450-AF450</f>
        <v>36</v>
      </c>
      <c r="AJ450">
        <f t="shared" ref="AJ450" si="5470">AA450-AD450-AG450</f>
        <v>14</v>
      </c>
      <c r="AK450">
        <f t="shared" ref="AK450" si="5471">AB450-AE450-AH450</f>
        <v>171</v>
      </c>
      <c r="AT450">
        <f t="shared" ref="AT450" si="5472">BN450-BN449</f>
        <v>7721</v>
      </c>
      <c r="AU450">
        <f t="shared" ref="AU450" si="5473">BO450-BO449</f>
        <v>169</v>
      </c>
      <c r="AV450">
        <f t="shared" ref="AV450" si="5474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5">AX450/AW450</f>
        <v>6.7567567567567571E-2</v>
      </c>
      <c r="BD450">
        <f t="shared" ref="BD450" si="5476">AZ450/AY450</f>
        <v>0.22340425531914893</v>
      </c>
      <c r="BE450">
        <f t="shared" si="4922"/>
        <v>0</v>
      </c>
      <c r="BF450">
        <f t="shared" ref="BF450" si="5477">SUM(AU444:AU450)/SUM(AT444:AT450)</f>
        <v>1.8901466628323444E-2</v>
      </c>
      <c r="BG450">
        <f t="shared" ref="BG450" si="5478">SUM(AU437:AU450)/SUM(AT437:AT450)</f>
        <v>1.9135985175080753E-2</v>
      </c>
      <c r="BH450">
        <f t="shared" ref="BH450" si="5479">SUM(AX444:AX450)/SUM(AW444:AW450)</f>
        <v>4.8327137546468404E-2</v>
      </c>
      <c r="BI450">
        <f t="shared" ref="BI450" si="5480">SUM(AZ444:AZ450)/SUM(AY444:AY450)</f>
        <v>0.16707616707616707</v>
      </c>
      <c r="BJ450">
        <f t="shared" ref="BJ450" si="5481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4"/>
        <v>1773559</v>
      </c>
      <c r="BU450" s="21">
        <f t="shared" si="2767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5"/>
        <v>12992</v>
      </c>
      <c r="CC450" s="21">
        <f t="shared" si="2769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6"/>
        <v>7453</v>
      </c>
      <c r="CK450" s="21">
        <f t="shared" si="2771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7"/>
        <v>74356</v>
      </c>
      <c r="CS450" s="21">
        <f t="shared" si="4526"/>
        <v>16008</v>
      </c>
    </row>
    <row r="451" spans="1:97" x14ac:dyDescent="0.35">
      <c r="A451" s="14">
        <f t="shared" si="2564"/>
        <v>44357</v>
      </c>
      <c r="B451" s="9">
        <f t="shared" si="5128"/>
        <v>1774522</v>
      </c>
      <c r="C451">
        <f t="shared" ref="C451" si="5482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3">-(J451-J450)+L451</f>
        <v>1</v>
      </c>
      <c r="N451" s="7">
        <f t="shared" ref="N451" si="5484">B451-C451</f>
        <v>1402236</v>
      </c>
      <c r="O451" s="4">
        <f t="shared" ref="O451" si="5485">C451/B451</f>
        <v>0.20979508848016537</v>
      </c>
      <c r="R451">
        <f t="shared" ref="R451" si="5486">C451-C450</f>
        <v>47</v>
      </c>
      <c r="S451">
        <f t="shared" ref="S451" si="5487">N451-N450</f>
        <v>916</v>
      </c>
      <c r="T451" s="8">
        <f t="shared" ref="T451" si="5488">R451/V451</f>
        <v>4.8805815160955349E-2</v>
      </c>
      <c r="U451" s="8">
        <f t="shared" ref="U451" si="5489">SUM(R445:R451)/SUM(V445:V451)</f>
        <v>6.5994607900597815E-2</v>
      </c>
      <c r="V451">
        <f t="shared" ref="V451" si="5490">B451-B450</f>
        <v>963</v>
      </c>
      <c r="W451">
        <f t="shared" ref="W451" si="5491">C451-D451-E451</f>
        <v>2921</v>
      </c>
      <c r="X451" s="3">
        <f t="shared" ref="X451" si="5492">F451/W451</f>
        <v>2.5333789798014379E-2</v>
      </c>
      <c r="Y451">
        <f t="shared" ref="Y451" si="5493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4">Z451-AC451-AF451</f>
        <v>35</v>
      </c>
      <c r="AJ451">
        <f t="shared" ref="AJ451" si="5495">AA451-AD451-AG451</f>
        <v>12</v>
      </c>
      <c r="AK451">
        <f t="shared" ref="AK451" si="5496">AB451-AE451-AH451</f>
        <v>180</v>
      </c>
      <c r="AT451">
        <f t="shared" ref="AT451" si="5497">BN451-BN450</f>
        <v>4298</v>
      </c>
      <c r="AU451">
        <f t="shared" ref="AU451" si="5498">BO451-BO450</f>
        <v>67</v>
      </c>
      <c r="AV451">
        <f t="shared" ref="AV451" si="5499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500">AX451/AW451</f>
        <v>3.7037037037037035E-2</v>
      </c>
      <c r="BD451">
        <f t="shared" ref="BD451" si="5501">AZ451/AY451</f>
        <v>0.1</v>
      </c>
      <c r="BE451">
        <f t="shared" si="4922"/>
        <v>0</v>
      </c>
      <c r="BF451">
        <f t="shared" ref="BF451" si="5502">SUM(AU445:AU451)/SUM(AT445:AT451)</f>
        <v>1.8527055840488676E-2</v>
      </c>
      <c r="BG451">
        <f t="shared" ref="BG451" si="5503">SUM(AU438:AU451)/SUM(AT438:AT451)</f>
        <v>1.9467533704273062E-2</v>
      </c>
      <c r="BH451">
        <f t="shared" ref="BH451" si="5504">SUM(AX445:AX451)/SUM(AW445:AW451)</f>
        <v>3.8461538461538464E-2</v>
      </c>
      <c r="BI451">
        <f t="shared" ref="BI451" si="5505">SUM(AZ445:AZ451)/SUM(AY445:AY451)</f>
        <v>0.16129032258064516</v>
      </c>
      <c r="BJ451">
        <f t="shared" ref="BJ451" si="5506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4"/>
        <v>1774522</v>
      </c>
      <c r="BU451" s="21">
        <f t="shared" si="2767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5"/>
        <v>12997</v>
      </c>
      <c r="CC451" s="21">
        <f t="shared" si="2769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6"/>
        <v>7456</v>
      </c>
      <c r="CK451" s="21">
        <f t="shared" si="2771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7"/>
        <v>74406</v>
      </c>
      <c r="CS451" s="21">
        <f t="shared" si="4526"/>
        <v>16013</v>
      </c>
    </row>
    <row r="452" spans="1:97" x14ac:dyDescent="0.35">
      <c r="A452" s="14">
        <f t="shared" si="2564"/>
        <v>44358</v>
      </c>
      <c r="B452" s="9">
        <f t="shared" si="5128"/>
        <v>1775675</v>
      </c>
      <c r="C452">
        <f t="shared" ref="C452" si="5507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8">-(J452-J451)+L452</f>
        <v>5</v>
      </c>
      <c r="N452" s="7">
        <f t="shared" ref="N452" si="5509">B452-C452</f>
        <v>1403299</v>
      </c>
      <c r="O452" s="4">
        <f t="shared" ref="O452" si="5510">C452/B452</f>
        <v>0.20970954707364806</v>
      </c>
      <c r="R452">
        <f t="shared" ref="R452" si="5511">C452-C451</f>
        <v>90</v>
      </c>
      <c r="S452">
        <f t="shared" ref="S452" si="5512">N452-N451</f>
        <v>1063</v>
      </c>
      <c r="T452" s="8">
        <f t="shared" ref="T452" si="5513">R452/V452</f>
        <v>7.8057241977450134E-2</v>
      </c>
      <c r="U452" s="8">
        <f t="shared" ref="U452" si="5514">SUM(R446:R452)/SUM(V446:V452)</f>
        <v>6.6069016333046793E-2</v>
      </c>
      <c r="V452">
        <f t="shared" ref="V452" si="5515">B452-B451</f>
        <v>1153</v>
      </c>
      <c r="W452">
        <f t="shared" ref="W452" si="5516">C452-D452-E452</f>
        <v>2800</v>
      </c>
      <c r="X452" s="3">
        <f t="shared" ref="X452" si="5517">F452/W452</f>
        <v>2.6071428571428572E-2</v>
      </c>
      <c r="Y452">
        <f t="shared" ref="Y452" si="5518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9">Z452-AC452-AF452</f>
        <v>28</v>
      </c>
      <c r="AJ452">
        <f t="shared" ref="AJ452" si="5520">AA452-AD452-AG452</f>
        <v>11</v>
      </c>
      <c r="AK452">
        <f t="shared" ref="AK452" si="5521">AB452-AE452-AH452</f>
        <v>183</v>
      </c>
      <c r="AT452">
        <f t="shared" ref="AT452" si="5522">BN452-BN451</f>
        <v>5116</v>
      </c>
      <c r="AU452">
        <f t="shared" ref="AU452" si="5523">BO452-BO451</f>
        <v>75</v>
      </c>
      <c r="AV452">
        <f t="shared" ref="AV452" si="5524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5">AX452/AW452</f>
        <v>1.282051282051282E-2</v>
      </c>
      <c r="BD452">
        <f t="shared" ref="BD452" si="5526">AZ452/AY452</f>
        <v>0.48837209302325579</v>
      </c>
      <c r="BE452">
        <f t="shared" si="4922"/>
        <v>0</v>
      </c>
      <c r="BF452">
        <f t="shared" ref="BF452" si="5527">SUM(AU446:AU452)/SUM(AT446:AT452)</f>
        <v>1.8815901102896618E-2</v>
      </c>
      <c r="BG452">
        <f t="shared" ref="BG452" si="5528">SUM(AU439:AU452)/SUM(AT439:AT452)</f>
        <v>1.8523535870634704E-2</v>
      </c>
      <c r="BH452">
        <f t="shared" ref="BH452" si="5529">SUM(AX446:AX452)/SUM(AW446:AW452)</f>
        <v>3.1141868512110725E-2</v>
      </c>
      <c r="BI452">
        <f t="shared" ref="BI452" si="5530">SUM(AZ446:AZ452)/SUM(AY446:AY452)</f>
        <v>0.19480519480519481</v>
      </c>
      <c r="BJ452">
        <f t="shared" ref="BJ452" si="5531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4"/>
        <v>1775675</v>
      </c>
      <c r="BU452" s="21">
        <f t="shared" si="2767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5"/>
        <v>13004</v>
      </c>
      <c r="CC452" s="21">
        <f t="shared" si="2769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6"/>
        <v>7461</v>
      </c>
      <c r="CK452" s="21">
        <f t="shared" si="2771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7"/>
        <v>74449</v>
      </c>
      <c r="CS452" s="21">
        <f t="shared" si="4526"/>
        <v>16034</v>
      </c>
    </row>
    <row r="453" spans="1:97" x14ac:dyDescent="0.35">
      <c r="A453" s="14">
        <f t="shared" si="2564"/>
        <v>44359</v>
      </c>
      <c r="B453" s="9">
        <f t="shared" si="5128"/>
        <v>1777671</v>
      </c>
      <c r="C453">
        <f t="shared" ref="C453" si="5532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3">-(J453-J452)+L453</f>
        <v>3</v>
      </c>
      <c r="N453" s="7">
        <f t="shared" ref="N453" si="5534">B453-C453</f>
        <v>1405155</v>
      </c>
      <c r="O453" s="4">
        <f t="shared" ref="O453" si="5535">C453/B453</f>
        <v>0.20955283626722829</v>
      </c>
      <c r="R453">
        <f t="shared" ref="R453" si="5536">C453-C452</f>
        <v>140</v>
      </c>
      <c r="S453">
        <f t="shared" ref="S453" si="5537">N453-N452</f>
        <v>1856</v>
      </c>
      <c r="T453" s="8">
        <f t="shared" ref="T453" si="5538">R453/V453</f>
        <v>7.0140280561122245E-2</v>
      </c>
      <c r="U453" s="8">
        <f t="shared" ref="U453" si="5539">SUM(R447:R453)/SUM(V447:V453)</f>
        <v>6.7135325131810197E-2</v>
      </c>
      <c r="V453">
        <f t="shared" ref="V453" si="5540">B453-B452</f>
        <v>1996</v>
      </c>
      <c r="W453">
        <f t="shared" ref="W453" si="5541">C453-D453-E453</f>
        <v>2726</v>
      </c>
      <c r="X453" s="3">
        <f t="shared" ref="X453" si="5542">F453/W453</f>
        <v>2.9713866471019808E-2</v>
      </c>
      <c r="Y453">
        <f t="shared" ref="Y453" si="5543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4">Z453-AC453-AF453</f>
        <v>27</v>
      </c>
      <c r="AJ453">
        <f t="shared" ref="AJ453" si="5545">AA453-AD453-AG453</f>
        <v>11</v>
      </c>
      <c r="AK453">
        <f t="shared" ref="AK453" si="5546">AB453-AE453-AH453</f>
        <v>191</v>
      </c>
      <c r="AT453">
        <f t="shared" ref="AT453" si="5547">BN453-BN452</f>
        <v>7472</v>
      </c>
      <c r="AU453">
        <f t="shared" ref="AU453" si="5548">BO453-BO452</f>
        <v>190</v>
      </c>
      <c r="AV453">
        <f t="shared" ref="AV453" si="5549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50">AX453/AW453</f>
        <v>8.8235294117647065E-2</v>
      </c>
      <c r="BD453">
        <f t="shared" ref="BD453" si="5551">AZ453/AY453</f>
        <v>0.15322580645161291</v>
      </c>
      <c r="BE453">
        <f t="shared" si="4922"/>
        <v>0</v>
      </c>
      <c r="BF453">
        <f t="shared" ref="BF453" si="5552">SUM(AU447:AU453)/SUM(AT447:AT453)</f>
        <v>1.982662683769695E-2</v>
      </c>
      <c r="BG453">
        <f t="shared" ref="BG453" si="5553">SUM(AU440:AU453)/SUM(AT440:AT453)</f>
        <v>1.9494767638123103E-2</v>
      </c>
      <c r="BH453">
        <f t="shared" ref="BH453" si="5554">SUM(AX447:AX453)/SUM(AW447:AW453)</f>
        <v>3.9568345323741004E-2</v>
      </c>
      <c r="BI453">
        <f t="shared" ref="BI453" si="5555">SUM(AZ447:AZ453)/SUM(AY447:AY453)</f>
        <v>0.18807339449541285</v>
      </c>
      <c r="BJ453">
        <f t="shared" ref="BJ453" si="5556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4"/>
        <v>1777671</v>
      </c>
      <c r="BU453" s="21">
        <f t="shared" si="2767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5"/>
        <v>13018</v>
      </c>
      <c r="CC453" s="21">
        <f t="shared" si="2769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6"/>
        <v>7475</v>
      </c>
      <c r="CK453" s="21">
        <f t="shared" si="2771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7"/>
        <v>74573</v>
      </c>
      <c r="CS453" s="21">
        <f t="shared" si="4526"/>
        <v>16053</v>
      </c>
    </row>
    <row r="454" spans="1:97" x14ac:dyDescent="0.35">
      <c r="A454" s="14">
        <f t="shared" si="2564"/>
        <v>44360</v>
      </c>
      <c r="B454" s="9">
        <f t="shared" si="5128"/>
        <v>1778410</v>
      </c>
      <c r="C454">
        <f t="shared" ref="C454" si="5557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8">-(J454-J453)+L454</f>
        <v>6</v>
      </c>
      <c r="N454" s="7">
        <f t="shared" ref="N454" si="5559">B454-C454</f>
        <v>1405839</v>
      </c>
      <c r="O454" s="4">
        <f t="shared" ref="O454" si="5560">C454/B454</f>
        <v>0.20949668524131107</v>
      </c>
      <c r="R454">
        <f t="shared" ref="R454" si="5561">C454-C453</f>
        <v>55</v>
      </c>
      <c r="S454">
        <f t="shared" ref="S454" si="5562">N454-N453</f>
        <v>684</v>
      </c>
      <c r="T454" s="8">
        <f t="shared" ref="T454" si="5563">R454/V454</f>
        <v>7.4424898511502025E-2</v>
      </c>
      <c r="U454" s="8">
        <f t="shared" ref="U454" si="5564">SUM(R448:R454)/SUM(V448:V454)</f>
        <v>6.7703461178671653E-2</v>
      </c>
      <c r="V454">
        <f t="shared" ref="V454" si="5565">B454-B453</f>
        <v>739</v>
      </c>
      <c r="W454">
        <f t="shared" ref="W454" si="5566">C454-D454-E454</f>
        <v>2706</v>
      </c>
      <c r="X454" s="3">
        <f t="shared" ref="X454" si="5567">F454/W454</f>
        <v>3.0303030303030304E-2</v>
      </c>
      <c r="Y454">
        <f t="shared" ref="Y454" si="5568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9">Z454-AC454-AF454</f>
        <v>27</v>
      </c>
      <c r="AJ454">
        <f t="shared" ref="AJ454" si="5570">AA454-AD454-AG454</f>
        <v>11</v>
      </c>
      <c r="AK454">
        <f t="shared" ref="AK454" si="5571">AB454-AE454-AH454</f>
        <v>205</v>
      </c>
      <c r="AT454">
        <f t="shared" ref="AT454" si="5572">BN454-BN453</f>
        <v>2524</v>
      </c>
      <c r="AU454">
        <f t="shared" ref="AU454" si="5573">BO454-BO453</f>
        <v>46</v>
      </c>
      <c r="AV454">
        <f t="shared" ref="AV454" si="5574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5">AX454/AW454</f>
        <v>1</v>
      </c>
      <c r="BD454">
        <f t="shared" ref="BD454" si="5576">AZ454/AY454</f>
        <v>0.3611111111111111</v>
      </c>
      <c r="BE454">
        <f t="shared" si="4922"/>
        <v>0</v>
      </c>
      <c r="BF454">
        <f t="shared" ref="BF454" si="5577">SUM(AU448:AU454)/SUM(AT448:AT454)</f>
        <v>1.9614711033274956E-2</v>
      </c>
      <c r="BG454">
        <f t="shared" ref="BG454" si="5578">SUM(AU441:AU454)/SUM(AT441:AT454)</f>
        <v>1.9520107388556408E-2</v>
      </c>
      <c r="BH454">
        <f t="shared" ref="BH454" si="5579">SUM(AX448:AX454)/SUM(AW448:AW454)</f>
        <v>4.7619047619047616E-2</v>
      </c>
      <c r="BI454">
        <f t="shared" ref="BI454" si="5580">SUM(AZ448:AZ454)/SUM(AY448:AY454)</f>
        <v>0.21184510250569477</v>
      </c>
      <c r="BJ454">
        <f t="shared" ref="BJ454" si="5581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4"/>
        <v>1778410</v>
      </c>
      <c r="BU454" s="21">
        <f t="shared" si="2767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5"/>
        <v>13018</v>
      </c>
      <c r="CC454" s="21">
        <f t="shared" si="2769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6"/>
        <v>7466</v>
      </c>
      <c r="CK454" s="21">
        <f t="shared" si="2771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7"/>
        <v>74609</v>
      </c>
      <c r="CS454" s="21">
        <f t="shared" si="4526"/>
        <v>16066</v>
      </c>
    </row>
    <row r="455" spans="1:97" x14ac:dyDescent="0.35">
      <c r="A455" s="14">
        <f t="shared" si="2564"/>
        <v>44361</v>
      </c>
      <c r="B455" s="9">
        <f t="shared" si="5128"/>
        <v>1779146</v>
      </c>
      <c r="C455">
        <f t="shared" ref="C455" si="5582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3">-(J455-J454)+L455</f>
        <v>7</v>
      </c>
      <c r="N455" s="7">
        <f t="shared" ref="N455" si="5584">B455-C455</f>
        <v>1406521</v>
      </c>
      <c r="O455" s="4">
        <f t="shared" ref="O455" si="5585">C455/B455</f>
        <v>0.2094403719537351</v>
      </c>
      <c r="R455">
        <f t="shared" ref="R455" si="5586">C455-C454</f>
        <v>54</v>
      </c>
      <c r="S455">
        <f t="shared" ref="S455" si="5587">N455-N454</f>
        <v>682</v>
      </c>
      <c r="T455" s="8">
        <f t="shared" ref="T455" si="5588">R455/V455</f>
        <v>7.3369565217391311E-2</v>
      </c>
      <c r="U455" s="8">
        <f t="shared" ref="U455" si="5589">SUM(R449:R455)/SUM(V449:V455)</f>
        <v>6.692773228907084E-2</v>
      </c>
      <c r="V455">
        <f t="shared" ref="V455" si="5590">B455-B454</f>
        <v>736</v>
      </c>
      <c r="W455">
        <f t="shared" ref="W455" si="5591">C455-D455-E455</f>
        <v>2660</v>
      </c>
      <c r="X455" s="3">
        <f t="shared" ref="X455" si="5592">F455/W455</f>
        <v>3.0451127819548871E-2</v>
      </c>
      <c r="Y455">
        <f t="shared" ref="Y455" si="5593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4">Z455-AC455-AF455</f>
        <v>26</v>
      </c>
      <c r="AJ455">
        <f t="shared" ref="AJ455" si="5595">AA455-AD455-AG455</f>
        <v>9</v>
      </c>
      <c r="AK455">
        <f t="shared" ref="AK455" si="5596">AB455-AE455-AH455</f>
        <v>214</v>
      </c>
      <c r="AT455">
        <f t="shared" ref="AT455" si="5597">BN455-BN454</f>
        <v>2155</v>
      </c>
      <c r="AU455">
        <f t="shared" ref="AU455" si="5598">BO455-BO454</f>
        <v>66</v>
      </c>
      <c r="AV455">
        <f t="shared" ref="AV455" si="5599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600">AX455/AW455</f>
        <v>0.1875</v>
      </c>
      <c r="BD455">
        <f t="shared" ref="BD455" si="5601">AZ455/AY455</f>
        <v>0.14705882352941177</v>
      </c>
      <c r="BE455">
        <f t="shared" si="4922"/>
        <v>0</v>
      </c>
      <c r="BF455">
        <f t="shared" ref="BF455" si="5602">SUM(AU449:AU455)/SUM(AT449:AT455)</f>
        <v>1.9279327451504621E-2</v>
      </c>
      <c r="BG455">
        <f t="shared" ref="BG455" si="5603">SUM(AU442:AU455)/SUM(AT442:AT455)</f>
        <v>1.9265113270428753E-2</v>
      </c>
      <c r="BH455">
        <f t="shared" ref="BH455" si="5604">SUM(AX449:AX455)/SUM(AW449:AW455)</f>
        <v>5.7761732851985562E-2</v>
      </c>
      <c r="BI455">
        <f t="shared" ref="BI455" si="5605">SUM(AZ449:AZ455)/SUM(AY449:AY455)</f>
        <v>0.21345707656612528</v>
      </c>
      <c r="BJ455">
        <f t="shared" ref="BJ455" si="5606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4"/>
        <v>1779146</v>
      </c>
      <c r="BU455" s="21">
        <f t="shared" si="2767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5"/>
        <v>13025</v>
      </c>
      <c r="CC455" s="21">
        <f t="shared" si="2769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6"/>
        <v>7468</v>
      </c>
      <c r="CK455" s="21">
        <f t="shared" si="2771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7"/>
        <v>74643</v>
      </c>
      <c r="CS455" s="21">
        <f t="shared" si="4526"/>
        <v>16071</v>
      </c>
    </row>
    <row r="456" spans="1:97" x14ac:dyDescent="0.35">
      <c r="A456" s="14">
        <f t="shared" si="2564"/>
        <v>44362</v>
      </c>
      <c r="B456" s="9">
        <f t="shared" si="5128"/>
        <v>1780117</v>
      </c>
      <c r="C456">
        <f t="shared" ref="C456" si="5607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8">-(J456-J455)+L456</f>
        <v>8</v>
      </c>
      <c r="N456" s="7">
        <f t="shared" ref="N456" si="5609">B456-C456</f>
        <v>1407402</v>
      </c>
      <c r="O456" s="4">
        <f t="shared" ref="O456" si="5610">C456/B456</f>
        <v>0.20937668703798684</v>
      </c>
      <c r="R456">
        <f t="shared" ref="R456" si="5611">C456-C455</f>
        <v>90</v>
      </c>
      <c r="S456">
        <f t="shared" ref="S456" si="5612">N456-N455</f>
        <v>881</v>
      </c>
      <c r="T456" s="8">
        <f t="shared" ref="T456" si="5613">R456/V456</f>
        <v>9.2687950566426369E-2</v>
      </c>
      <c r="U456" s="8">
        <f t="shared" ref="U456" si="5614">SUM(R450:R456)/SUM(V450:V456)</f>
        <v>7.2827785121980529E-2</v>
      </c>
      <c r="V456">
        <f t="shared" ref="V456" si="5615">B456-B455</f>
        <v>971</v>
      </c>
      <c r="W456">
        <f t="shared" ref="W456" si="5616">C456-D456-E456</f>
        <v>2406</v>
      </c>
      <c r="X456" s="3">
        <f t="shared" ref="X456" si="5617">F456/W456</f>
        <v>3.5743973399833748E-2</v>
      </c>
      <c r="Y456">
        <f t="shared" ref="Y456" si="5618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9">Z456-AC456-AF456</f>
        <v>20</v>
      </c>
      <c r="AJ456">
        <f t="shared" ref="AJ456" si="5620">AA456-AD456-AG456</f>
        <v>10</v>
      </c>
      <c r="AK456">
        <f t="shared" ref="AK456" si="5621">AB456-AE456-AH456</f>
        <v>216</v>
      </c>
      <c r="AT456">
        <f t="shared" ref="AT456" si="5622">BN456-BN455</f>
        <v>4063</v>
      </c>
      <c r="AU456">
        <f t="shared" ref="AU456" si="5623">BO456-BO455</f>
        <v>166</v>
      </c>
      <c r="AV456">
        <f t="shared" ref="AV456" si="5624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5">AX456/AW456</f>
        <v>0.125</v>
      </c>
      <c r="BD456">
        <f t="shared" ref="BD456" si="5626">AZ456/AY456</f>
        <v>0.26666666666666666</v>
      </c>
      <c r="BE456">
        <f t="shared" si="4922"/>
        <v>7.1428571428571425E-2</v>
      </c>
      <c r="BF456">
        <f t="shared" ref="BF456" si="5627">SUM(AU450:AU456)/SUM(AT450:AT456)</f>
        <v>2.3359021260007797E-2</v>
      </c>
      <c r="BG456">
        <f t="shared" ref="BG456" si="5628">SUM(AU443:AU456)/SUM(AT443:AT456)</f>
        <v>2.1061580441251081E-2</v>
      </c>
      <c r="BH456">
        <f t="shared" ref="BH456" si="5629">SUM(AX450:AX456)/SUM(AW450:AW456)</f>
        <v>7.421875E-2</v>
      </c>
      <c r="BI456">
        <f t="shared" ref="BI456" si="5630">SUM(AZ450:AZ456)/SUM(AY450:AY456)</f>
        <v>0.22384428223844283</v>
      </c>
      <c r="BJ456">
        <f t="shared" ref="BJ456" si="5631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4"/>
        <v>1780117</v>
      </c>
      <c r="BU456" s="21">
        <f t="shared" si="2767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5"/>
        <v>13032</v>
      </c>
      <c r="CC456" s="21">
        <f t="shared" si="2769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6"/>
        <v>7475</v>
      </c>
      <c r="CK456" s="21">
        <f t="shared" si="2771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7"/>
        <v>74673</v>
      </c>
      <c r="CS456" s="21">
        <f t="shared" si="4526"/>
        <v>16079</v>
      </c>
    </row>
    <row r="457" spans="1:97" x14ac:dyDescent="0.35">
      <c r="A457" s="14">
        <f t="shared" si="2564"/>
        <v>44363</v>
      </c>
      <c r="B457" s="9">
        <f t="shared" si="5128"/>
        <v>1781339</v>
      </c>
      <c r="C457">
        <f t="shared" ref="C457" si="5632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3">-(J457-J456)+L457</f>
        <v>5</v>
      </c>
      <c r="N457" s="7">
        <f t="shared" ref="N457" si="5634">B457-C457</f>
        <v>1408535</v>
      </c>
      <c r="O457" s="4">
        <f t="shared" ref="O457" si="5635">C457/B457</f>
        <v>0.20928301687663045</v>
      </c>
      <c r="R457">
        <f t="shared" ref="R457" si="5636">C457-C456</f>
        <v>89</v>
      </c>
      <c r="S457">
        <f t="shared" ref="S457" si="5637">N457-N456</f>
        <v>1133</v>
      </c>
      <c r="T457" s="8">
        <f t="shared" ref="T457" si="5638">R457/V457</f>
        <v>7.2831423895253683E-2</v>
      </c>
      <c r="U457" s="8">
        <f t="shared" ref="U457" si="5639">SUM(R451:R457)/SUM(V451:V457)</f>
        <v>7.2622107969151667E-2</v>
      </c>
      <c r="V457">
        <f t="shared" ref="V457" si="5640">B457-B456</f>
        <v>1222</v>
      </c>
      <c r="W457">
        <f t="shared" ref="W457" si="5641">C457-D457-E457</f>
        <v>2296</v>
      </c>
      <c r="X457" s="3">
        <f t="shared" ref="X457" si="5642">F457/W457</f>
        <v>3.6149825783972127E-2</v>
      </c>
      <c r="Y457">
        <f t="shared" ref="Y457" si="5643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4">Z457-AC457-AF457</f>
        <v>17</v>
      </c>
      <c r="AJ457">
        <f t="shared" ref="AJ457" si="5645">AA457-AD457-AG457</f>
        <v>10</v>
      </c>
      <c r="AK457">
        <f t="shared" ref="AK457" si="5646">AB457-AE457-AH457</f>
        <v>206</v>
      </c>
      <c r="AT457">
        <f t="shared" ref="AT457" si="5647">BN457-BN456</f>
        <v>4932</v>
      </c>
      <c r="AU457">
        <f t="shared" ref="AU457" si="5648">BO457-BO456</f>
        <v>91</v>
      </c>
      <c r="AV457">
        <f t="shared" ref="AV457" si="5649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50">AX457/AW457</f>
        <v>1.9607843137254902E-2</v>
      </c>
      <c r="BD457">
        <f t="shared" ref="BD457" si="5651">AZ457/AY457</f>
        <v>0.37096774193548387</v>
      </c>
      <c r="BE457">
        <f t="shared" si="4922"/>
        <v>3.3333333333333333E-2</v>
      </c>
      <c r="BF457">
        <f t="shared" ref="BF457" si="5652">SUM(AU451:AU457)/SUM(AT451:AT457)</f>
        <v>2.2938481675392669E-2</v>
      </c>
      <c r="BG457">
        <f t="shared" ref="BG457" si="5653">SUM(AU444:AU457)/SUM(AT444:AT457)</f>
        <v>2.0694365726410022E-2</v>
      </c>
      <c r="BH457">
        <f t="shared" ref="BH457" si="5654">SUM(AX451:AX457)/SUM(AW451:AW457)</f>
        <v>6.4377682403433473E-2</v>
      </c>
      <c r="BI457">
        <f t="shared" ref="BI457" si="5655">SUM(AZ451:AZ457)/SUM(AY451:AY457)</f>
        <v>0.24802110817941952</v>
      </c>
      <c r="BJ457">
        <f t="shared" ref="BJ457" si="5656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4"/>
        <v>1781339</v>
      </c>
      <c r="BU457" s="21">
        <f t="shared" si="2767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5"/>
        <v>13048</v>
      </c>
      <c r="CC457" s="21">
        <f t="shared" si="2769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6"/>
        <v>7481</v>
      </c>
      <c r="CK457" s="21">
        <f t="shared" si="2771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7"/>
        <v>74735</v>
      </c>
      <c r="CS457" s="21">
        <f t="shared" si="4526"/>
        <v>16102</v>
      </c>
    </row>
    <row r="458" spans="1:97" x14ac:dyDescent="0.35">
      <c r="A458" s="14">
        <f t="shared" si="2564"/>
        <v>44364</v>
      </c>
      <c r="B458" s="9">
        <f t="shared" si="5128"/>
        <v>1782924</v>
      </c>
      <c r="C458">
        <f t="shared" ref="C458" si="5657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8">-(J458-J457)+L458</f>
        <v>4</v>
      </c>
      <c r="N458" s="7">
        <f t="shared" ref="N458" si="5659">B458-C458</f>
        <v>1410030</v>
      </c>
      <c r="O458" s="4">
        <f t="shared" ref="O458" si="5660">C458/B458</f>
        <v>0.20914744543233474</v>
      </c>
      <c r="R458">
        <f t="shared" ref="R458" si="5661">C458-C457</f>
        <v>90</v>
      </c>
      <c r="S458">
        <f t="shared" ref="S458" si="5662">N458-N457</f>
        <v>1495</v>
      </c>
      <c r="T458" s="8">
        <f t="shared" ref="T458" si="5663">R458/V458</f>
        <v>5.6782334384858045E-2</v>
      </c>
      <c r="U458" s="8">
        <f t="shared" ref="U458" si="5664">SUM(R452:R458)/SUM(V452:V458)</f>
        <v>7.2363722923113549E-2</v>
      </c>
      <c r="V458">
        <f t="shared" ref="V458" si="5665">B458-B457</f>
        <v>1585</v>
      </c>
      <c r="W458">
        <f t="shared" ref="W458" si="5666">C458-D458-E458</f>
        <v>2174</v>
      </c>
      <c r="X458" s="3">
        <f t="shared" ref="X458" si="5667">F458/W458</f>
        <v>3.4498620055197791E-2</v>
      </c>
      <c r="Y458">
        <f t="shared" ref="Y458" si="5668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9">Z458-AC458-AF458</f>
        <v>17</v>
      </c>
      <c r="AJ458">
        <f t="shared" ref="AJ458" si="5670">AA458-AD458-AG458</f>
        <v>10</v>
      </c>
      <c r="AK458">
        <f t="shared" ref="AK458" si="5671">AB458-AE458-AH458</f>
        <v>206</v>
      </c>
      <c r="AT458">
        <f t="shared" ref="AT458" si="5672">BN458-BN457</f>
        <v>7052</v>
      </c>
      <c r="AU458">
        <f t="shared" ref="AU458" si="5673">BO458-BO457</f>
        <v>125</v>
      </c>
      <c r="AV458">
        <f t="shared" ref="AV458" si="5674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5">AX458/AW458</f>
        <v>1.5873015873015872E-2</v>
      </c>
      <c r="BD458">
        <f t="shared" ref="BD458" si="5676">AZ458/AY458</f>
        <v>0.15189873417721519</v>
      </c>
      <c r="BE458">
        <f t="shared" si="4922"/>
        <v>2.6315789473684209E-2</v>
      </c>
      <c r="BF458">
        <f t="shared" ref="BF458" si="5677">SUM(AU452:AU458)/SUM(AT452:AT458)</f>
        <v>2.278321426427328E-2</v>
      </c>
      <c r="BG458">
        <f t="shared" ref="BG458" si="5678">SUM(AU445:AU458)/SUM(AT445:AT458)</f>
        <v>2.0611584827991768E-2</v>
      </c>
      <c r="BH458">
        <f t="shared" ref="BH458" si="5679">SUM(AX452:AX458)/SUM(AW452:AW458)</f>
        <v>5.5762081784386616E-2</v>
      </c>
      <c r="BI458">
        <f t="shared" ref="BI458" si="5680">SUM(AZ452:AZ458)/SUM(AY452:AY458)</f>
        <v>0.24754901960784315</v>
      </c>
      <c r="BJ458">
        <f t="shared" ref="BJ458" si="5681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4"/>
        <v>1782924</v>
      </c>
      <c r="BU458" s="21">
        <f t="shared" si="2767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5"/>
        <v>13053</v>
      </c>
      <c r="CC458" s="21">
        <f t="shared" si="2769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6"/>
        <v>7489</v>
      </c>
      <c r="CK458" s="21">
        <f t="shared" si="2771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7"/>
        <v>74814</v>
      </c>
      <c r="CS458" s="21">
        <f t="shared" si="4526"/>
        <v>16114</v>
      </c>
    </row>
    <row r="459" spans="1:97" x14ac:dyDescent="0.35">
      <c r="A459" s="14">
        <f t="shared" si="2564"/>
        <v>44365</v>
      </c>
      <c r="B459" s="9">
        <f t="shared" si="5128"/>
        <v>1784094</v>
      </c>
      <c r="C459">
        <f t="shared" ref="C459" si="5682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3">-(J459-J458)+L459</f>
        <v>8</v>
      </c>
      <c r="N459" s="7">
        <f t="shared" ref="N459" si="5684">B459-C459</f>
        <v>1411130</v>
      </c>
      <c r="O459" s="4">
        <f t="shared" ref="O459" si="5685">C459/B459</f>
        <v>0.20904952317534839</v>
      </c>
      <c r="R459">
        <f t="shared" ref="R459" si="5686">C459-C458</f>
        <v>70</v>
      </c>
      <c r="S459">
        <f t="shared" ref="S459" si="5687">N459-N458</f>
        <v>1100</v>
      </c>
      <c r="T459" s="8">
        <f t="shared" ref="T459" si="5688">R459/V459</f>
        <v>5.9829059829059832E-2</v>
      </c>
      <c r="U459" s="8">
        <f t="shared" ref="U459" si="5689">SUM(R453:R459)/SUM(V453:V459)</f>
        <v>6.9842023993348379E-2</v>
      </c>
      <c r="V459">
        <f t="shared" ref="V459" si="5690">B459-B458</f>
        <v>1170</v>
      </c>
      <c r="W459">
        <f t="shared" ref="W459" si="5691">C459-D459-E459</f>
        <v>2098</v>
      </c>
      <c r="X459" s="3">
        <f t="shared" ref="X459" si="5692">F459/W459</f>
        <v>3.2411820781696854E-2</v>
      </c>
      <c r="Y459">
        <f t="shared" ref="Y459" si="5693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4">Z459-AC459-AF459</f>
        <v>21</v>
      </c>
      <c r="AJ459">
        <f t="shared" ref="AJ459" si="5695">AA459-AD459-AG459</f>
        <v>12</v>
      </c>
      <c r="AK459">
        <f t="shared" ref="AK459" si="5696">AB459-AE459-AH459</f>
        <v>232</v>
      </c>
      <c r="AT459">
        <f t="shared" ref="AT459" si="5697">BN459-BN458</f>
        <v>4833</v>
      </c>
      <c r="AU459">
        <f t="shared" ref="AU459" si="5698">BO459-BO458</f>
        <v>68</v>
      </c>
      <c r="AV459">
        <f t="shared" ref="AV459" si="5699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700">AX459/AW459</f>
        <v>0.14285714285714285</v>
      </c>
      <c r="BD459">
        <f t="shared" ref="BD459" si="5701">AZ459/AY459</f>
        <v>0.24</v>
      </c>
      <c r="BE459">
        <f t="shared" si="4922"/>
        <v>3.2258064516129031E-2</v>
      </c>
      <c r="BF459">
        <f t="shared" ref="BF459" si="5702">SUM(AU453:AU459)/SUM(AT453:AT459)</f>
        <v>2.2766492083194576E-2</v>
      </c>
      <c r="BG459">
        <f t="shared" ref="BG459" si="5703">SUM(AU446:AU459)/SUM(AT446:AT459)</f>
        <v>2.0792004240175663E-2</v>
      </c>
      <c r="BH459">
        <f t="shared" ref="BH459" si="5704">SUM(AX453:AX459)/SUM(AW453:AW459)</f>
        <v>8.5836909871244635E-2</v>
      </c>
      <c r="BI459">
        <f t="shared" ref="BI459" si="5705">SUM(AZ453:AZ459)/SUM(AY453:AY459)</f>
        <v>0.22168674698795179</v>
      </c>
      <c r="BJ459">
        <f t="shared" ref="BJ459" si="5706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4"/>
        <v>1784094</v>
      </c>
      <c r="BU459" s="21">
        <f t="shared" si="2767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5"/>
        <v>13071</v>
      </c>
      <c r="CC459" s="21">
        <f t="shared" si="2769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6"/>
        <v>7498</v>
      </c>
      <c r="CK459" s="21">
        <f t="shared" si="2771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7"/>
        <v>74864</v>
      </c>
      <c r="CS459" s="21">
        <f t="shared" si="4526"/>
        <v>16126</v>
      </c>
    </row>
    <row r="460" spans="1:97" x14ac:dyDescent="0.35">
      <c r="A460" s="14">
        <f t="shared" si="2564"/>
        <v>44366</v>
      </c>
      <c r="B460" s="9">
        <f t="shared" si="5128"/>
        <v>1785160</v>
      </c>
      <c r="C460">
        <f t="shared" ref="C460" si="5707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8">-(J460-J459)+L460</f>
        <v>5</v>
      </c>
      <c r="N460" s="7">
        <f t="shared" ref="N460" si="5709">B460-C460</f>
        <v>1412117</v>
      </c>
      <c r="O460" s="4">
        <f t="shared" ref="O460" si="5710">C460/B460</f>
        <v>0.20896894396020524</v>
      </c>
      <c r="R460">
        <f t="shared" ref="R460" si="5711">C460-C459</f>
        <v>79</v>
      </c>
      <c r="S460">
        <f t="shared" ref="S460" si="5712">N460-N459</f>
        <v>987</v>
      </c>
      <c r="T460" s="8">
        <f t="shared" ref="T460" si="5713">R460/V460</f>
        <v>7.410881801125703E-2</v>
      </c>
      <c r="U460" s="8">
        <f t="shared" ref="U460" si="5714">SUM(R454:R460)/SUM(V454:V460)</f>
        <v>7.0369875817866204E-2</v>
      </c>
      <c r="V460">
        <f t="shared" ref="V460" si="5715">B460-B459</f>
        <v>1066</v>
      </c>
      <c r="W460">
        <f t="shared" ref="W460" si="5716">C460-D460-E460</f>
        <v>1993</v>
      </c>
      <c r="X460" s="3">
        <f t="shared" ref="X460" si="5717">F460/W460</f>
        <v>3.4119417962870047E-2</v>
      </c>
      <c r="Y460">
        <f t="shared" ref="Y460" si="5718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9">Z460-AC460-AF460</f>
        <v>22</v>
      </c>
      <c r="AJ460">
        <f t="shared" ref="AJ460" si="5720">AA460-AD460-AG460</f>
        <v>9</v>
      </c>
      <c r="AK460">
        <f t="shared" ref="AK460" si="5721">AB460-AE460-AH460</f>
        <v>232</v>
      </c>
      <c r="AT460">
        <f t="shared" ref="AT460" si="5722">BN460-BN459</f>
        <v>5164</v>
      </c>
      <c r="AU460">
        <f t="shared" ref="AU460" si="5723">BO460-BO459</f>
        <v>91</v>
      </c>
      <c r="AV460">
        <f t="shared" ref="AV460" si="5724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5">AX460/AW460</f>
        <v>1.8691588785046728E-2</v>
      </c>
      <c r="BD460">
        <f t="shared" ref="BD460" si="5726">AZ460/AY460</f>
        <v>0.24074074074074073</v>
      </c>
      <c r="BE460">
        <f t="shared" ref="BE460" si="5727">BB460/BA460</f>
        <v>0</v>
      </c>
      <c r="BF460">
        <f t="shared" ref="BF460" si="5728">SUM(AU454:AU460)/SUM(AT454:AT460)</f>
        <v>2.1254434788269376E-2</v>
      </c>
      <c r="BG460">
        <f t="shared" ref="BG460" si="5729">SUM(AU447:AU460)/SUM(AT447:AT460)</f>
        <v>2.0502859609366569E-2</v>
      </c>
      <c r="BH460">
        <f t="shared" ref="BH460" si="5730">SUM(AX454:AX460)/SUM(AW454:AW460)</f>
        <v>6.2091503267973858E-2</v>
      </c>
      <c r="BI460">
        <f t="shared" ref="BI460" si="5731">SUM(AZ454:AZ460)/SUM(AY454:AY460)</f>
        <v>0.24927536231884059</v>
      </c>
      <c r="BJ460">
        <f t="shared" ref="BJ460" si="5732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4"/>
        <v>1785160</v>
      </c>
      <c r="BU460" s="21">
        <f t="shared" si="2767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5"/>
        <v>13080</v>
      </c>
      <c r="CC460" s="21">
        <f t="shared" si="2769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6"/>
        <v>7503</v>
      </c>
      <c r="CK460" s="21">
        <f t="shared" si="2771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7"/>
        <v>74918</v>
      </c>
      <c r="CS460" s="21">
        <f t="shared" si="4526"/>
        <v>16139</v>
      </c>
    </row>
    <row r="461" spans="1:97" x14ac:dyDescent="0.35">
      <c r="A461" s="14">
        <f t="shared" si="2564"/>
        <v>44367</v>
      </c>
      <c r="B461" s="9">
        <f t="shared" si="5128"/>
        <v>1785965</v>
      </c>
      <c r="C461">
        <f t="shared" ref="C461" si="5733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4">-(J461-J460)+L461</f>
        <v>4</v>
      </c>
      <c r="N461" s="7">
        <f t="shared" ref="N461" si="5735">B461-C461</f>
        <v>1412865</v>
      </c>
      <c r="O461" s="4">
        <f t="shared" ref="O461" si="5736">C461/B461</f>
        <v>0.20890666950360171</v>
      </c>
      <c r="R461">
        <f t="shared" ref="R461" si="5737">C461-C460</f>
        <v>57</v>
      </c>
      <c r="S461">
        <f t="shared" ref="S461" si="5738">N461-N460</f>
        <v>748</v>
      </c>
      <c r="T461" s="8">
        <f t="shared" ref="T461" si="5739">R461/V461</f>
        <v>7.0807453416149066E-2</v>
      </c>
      <c r="U461" s="8">
        <f t="shared" ref="U461" si="5740">SUM(R455:R461)/SUM(V455:V461)</f>
        <v>7.0019854401058901E-2</v>
      </c>
      <c r="V461">
        <f t="shared" ref="V461" si="5741">B461-B460</f>
        <v>805</v>
      </c>
      <c r="W461">
        <f t="shared" ref="W461" si="5742">C461-D461-E461</f>
        <v>1970</v>
      </c>
      <c r="X461" s="3">
        <f t="shared" ref="X461" si="5743">F461/W461</f>
        <v>3.2994923857868022E-2</v>
      </c>
      <c r="Y461">
        <f t="shared" ref="Y461" si="5744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5">Z461-AC461-AF461</f>
        <v>23</v>
      </c>
      <c r="AJ461">
        <f t="shared" ref="AJ461" si="5746">AA461-AD461-AG461</f>
        <v>10</v>
      </c>
      <c r="AK461">
        <f t="shared" ref="AK461" si="5747">AB461-AE461-AH461</f>
        <v>237</v>
      </c>
      <c r="AT461">
        <f t="shared" ref="AT461" si="5748">BN461-BN460</f>
        <v>2648</v>
      </c>
      <c r="AU461">
        <f t="shared" ref="AU461" si="5749">BO461-BO460</f>
        <v>62</v>
      </c>
      <c r="AV461">
        <f t="shared" ref="AV461" si="5750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1">AX461/AW461</f>
        <v>0.18181818181818182</v>
      </c>
      <c r="BD461">
        <f t="shared" ref="BD461" si="5752">AZ461/AY461</f>
        <v>0.40816326530612246</v>
      </c>
      <c r="BE461">
        <f t="shared" ref="BE461" si="5753">BB461/BA461</f>
        <v>0.33333333333333331</v>
      </c>
      <c r="BF461">
        <f t="shared" ref="BF461" si="5754">SUM(AU455:AU461)/SUM(AT455:AT461)</f>
        <v>2.1687684377735276E-2</v>
      </c>
      <c r="BG461">
        <f t="shared" ref="BG461" si="5755">SUM(AU448:AU461)/SUM(AT448:AT461)</f>
        <v>2.0596863624495063E-2</v>
      </c>
      <c r="BH461">
        <f t="shared" ref="BH461" si="5756">SUM(AX455:AX461)/SUM(AW455:AW461)</f>
        <v>5.7324840764331211E-2</v>
      </c>
      <c r="BI461">
        <f t="shared" ref="BI461" si="5757">SUM(AZ455:AZ461)/SUM(AY455:AY461)</f>
        <v>0.25977653631284914</v>
      </c>
      <c r="BJ461">
        <f t="shared" ref="BJ461" si="5758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4"/>
        <v>1785965</v>
      </c>
      <c r="BU461" s="21">
        <f t="shared" si="2767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5"/>
        <v>13088</v>
      </c>
      <c r="CC461" s="21">
        <f t="shared" si="2769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6"/>
        <v>7503</v>
      </c>
      <c r="CK461" s="21">
        <f t="shared" si="2771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7"/>
        <v>74967</v>
      </c>
      <c r="CS461" s="21">
        <f t="shared" si="4526"/>
        <v>16159</v>
      </c>
    </row>
    <row r="462" spans="1:97" x14ac:dyDescent="0.35">
      <c r="A462" s="14">
        <f t="shared" si="2564"/>
        <v>44368</v>
      </c>
      <c r="B462" s="9">
        <f t="shared" si="5128"/>
        <v>1786442</v>
      </c>
      <c r="C462">
        <f t="shared" ref="C462" si="5759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60">-(J462-J461)+L462</f>
        <v>8</v>
      </c>
      <c r="N462" s="7">
        <f t="shared" ref="N462" si="5761">B462-C462</f>
        <v>1413312</v>
      </c>
      <c r="O462" s="4">
        <f t="shared" ref="O462" si="5762">C462/B462</f>
        <v>0.20886768224213267</v>
      </c>
      <c r="R462">
        <f t="shared" ref="R462" si="5763">C462-C461</f>
        <v>30</v>
      </c>
      <c r="S462">
        <f t="shared" ref="S462" si="5764">N462-N461</f>
        <v>447</v>
      </c>
      <c r="T462" s="8">
        <f t="shared" ref="T462" si="5765">R462/V462</f>
        <v>6.2893081761006289E-2</v>
      </c>
      <c r="U462" s="8">
        <f t="shared" ref="U462" si="5766">SUM(R456:R462)/SUM(V456:V462)</f>
        <v>6.9216008771929821E-2</v>
      </c>
      <c r="V462">
        <f t="shared" ref="V462" si="5767">B462-B461</f>
        <v>477</v>
      </c>
      <c r="W462">
        <f t="shared" ref="W462" si="5768">C462-D462-E462</f>
        <v>1933</v>
      </c>
      <c r="X462" s="3">
        <f t="shared" ref="X462" si="5769">F462/W462</f>
        <v>2.7935851008794619E-2</v>
      </c>
      <c r="Y462">
        <f t="shared" ref="Y462" si="5770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1">Z462-AC462-AF462</f>
        <v>22</v>
      </c>
      <c r="AJ462">
        <f t="shared" ref="AJ462" si="5772">AA462-AD462-AG462</f>
        <v>10</v>
      </c>
      <c r="AK462">
        <f t="shared" ref="AK462" si="5773">AB462-AE462-AH462</f>
        <v>257</v>
      </c>
      <c r="AT462">
        <f t="shared" ref="AT462" si="5774">BN462-BN461</f>
        <v>1822</v>
      </c>
      <c r="AU462">
        <f t="shared" ref="AU462" si="5775">BO462-BO461</f>
        <v>45</v>
      </c>
      <c r="AV462">
        <f t="shared" ref="AV462" si="5776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7">AX462/AW462</f>
        <v>0.25</v>
      </c>
      <c r="BD462">
        <f t="shared" ref="BD462" si="5778">AZ462/AY462</f>
        <v>0.19047619047619047</v>
      </c>
      <c r="BE462">
        <f t="shared" ref="BE462" si="5779">BB462/BA462</f>
        <v>0.33333333333333331</v>
      </c>
      <c r="BF462">
        <f t="shared" ref="BF462" si="5780">SUM(AU456:AU462)/SUM(AT456:AT462)</f>
        <v>2.1236153896572064E-2</v>
      </c>
      <c r="BG462">
        <f t="shared" ref="BG462" si="5781">SUM(AU449:AU462)/SUM(AT449:AT462)</f>
        <v>2.0209732458668993E-2</v>
      </c>
      <c r="BH462">
        <f t="shared" ref="BH462" si="5782">SUM(AX456:AX462)/SUM(AW456:AW462)</f>
        <v>5.2980132450331126E-2</v>
      </c>
      <c r="BI462">
        <f t="shared" ref="BI462" si="5783">SUM(AZ456:AZ462)/SUM(AY456:AY462)</f>
        <v>0.26666666666666666</v>
      </c>
      <c r="BJ462">
        <f t="shared" ref="BJ462" si="5784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4"/>
        <v>1786442</v>
      </c>
      <c r="BU462" s="21">
        <f t="shared" si="2767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5"/>
        <v>13089</v>
      </c>
      <c r="CC462" s="21">
        <f t="shared" si="2769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6"/>
        <v>7504</v>
      </c>
      <c r="CK462" s="21">
        <f t="shared" si="2771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7"/>
        <v>74988</v>
      </c>
      <c r="CS462" s="21">
        <f t="shared" si="4526"/>
        <v>16163</v>
      </c>
    </row>
    <row r="463" spans="1:97" x14ac:dyDescent="0.35">
      <c r="A463" s="14">
        <f t="shared" si="2564"/>
        <v>44369</v>
      </c>
      <c r="B463" s="9">
        <f t="shared" si="5128"/>
        <v>1787272</v>
      </c>
      <c r="C463">
        <f t="shared" ref="C463" si="5785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6">-(J463-J462)+L463</f>
        <v>0</v>
      </c>
      <c r="N463" s="7">
        <f t="shared" ref="N463" si="5787">B463-C463</f>
        <v>1414086</v>
      </c>
      <c r="O463" s="4">
        <f t="shared" ref="O463" si="5788">C463/B463</f>
        <v>0.20880201782381194</v>
      </c>
      <c r="R463">
        <f t="shared" ref="R463" si="5789">C463-C462</f>
        <v>56</v>
      </c>
      <c r="S463">
        <f t="shared" ref="S463" si="5790">N463-N462</f>
        <v>774</v>
      </c>
      <c r="T463" s="8">
        <f t="shared" ref="T463" si="5791">R463/V463</f>
        <v>6.746987951807229E-2</v>
      </c>
      <c r="U463" s="8">
        <f t="shared" ref="U463" si="5792">SUM(R457:R463)/SUM(V457:V463)</f>
        <v>6.5828092243186587E-2</v>
      </c>
      <c r="V463">
        <f t="shared" ref="V463" si="5793">B463-B462</f>
        <v>830</v>
      </c>
      <c r="W463">
        <f t="shared" ref="W463" si="5794">C463-D463-E463</f>
        <v>1778</v>
      </c>
      <c r="X463" s="3">
        <f t="shared" ref="X463" si="5795">F463/W463</f>
        <v>3.4870641169853771E-2</v>
      </c>
      <c r="Y463">
        <f t="shared" ref="Y463" si="5796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7">Z463-AC463-AF463</f>
        <v>23</v>
      </c>
      <c r="AJ463">
        <f t="shared" ref="AJ463" si="5798">AA463-AD463-AG463</f>
        <v>9</v>
      </c>
      <c r="AK463">
        <f t="shared" ref="AK463" si="5799">AB463-AE463-AH463</f>
        <v>240</v>
      </c>
      <c r="AT463">
        <f t="shared" ref="AT463" si="5800">BN463-BN462</f>
        <v>3484</v>
      </c>
      <c r="AU463">
        <f t="shared" ref="AU463" si="5801">BO463-BO462</f>
        <v>70</v>
      </c>
      <c r="AV463">
        <f t="shared" ref="AV463" si="5802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3">AX463/AW463</f>
        <v>2.0833333333333332E-2</v>
      </c>
      <c r="BD463">
        <f t="shared" ref="BD463" si="5804">AZ463/AY463</f>
        <v>0.28000000000000003</v>
      </c>
      <c r="BE463">
        <f t="shared" ref="BE463" si="5805">BB463/BA463</f>
        <v>8.6956521739130432E-2</v>
      </c>
      <c r="BF463">
        <f t="shared" ref="BF463" si="5806">SUM(AU457:AU463)/SUM(AT457:AT463)</f>
        <v>1.8439953232002673E-2</v>
      </c>
      <c r="BG463">
        <f t="shared" ref="BG463" si="5807">SUM(AU450:AU463)/SUM(AT450:AT463)</f>
        <v>2.1032172429049995E-2</v>
      </c>
      <c r="BH463">
        <f t="shared" ref="BH463" si="5808">SUM(AX457:AX463)/SUM(AW457:AW463)</f>
        <v>4.2944785276073622E-2</v>
      </c>
      <c r="BI463">
        <f t="shared" ref="BI463" si="5809">SUM(AZ457:AZ463)/SUM(AY457:AY463)</f>
        <v>0.26849315068493151</v>
      </c>
      <c r="BJ463">
        <f t="shared" ref="BJ463" si="5810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4"/>
        <v>1787272</v>
      </c>
      <c r="BU463" s="21">
        <f t="shared" si="2767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5"/>
        <v>13099</v>
      </c>
      <c r="CC463" s="21">
        <f t="shared" si="2769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6"/>
        <v>7509</v>
      </c>
      <c r="CK463" s="21">
        <f t="shared" si="2771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7"/>
        <v>75038</v>
      </c>
      <c r="CS463" s="21">
        <f t="shared" si="4526"/>
        <v>16177</v>
      </c>
    </row>
    <row r="464" spans="1:97" x14ac:dyDescent="0.35">
      <c r="A464" s="14">
        <f t="shared" si="2564"/>
        <v>44370</v>
      </c>
      <c r="B464" s="9">
        <f t="shared" si="5128"/>
        <v>1788804</v>
      </c>
      <c r="C464">
        <f t="shared" ref="C464" si="5811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2">-(J464-J463)+L464</f>
        <v>4</v>
      </c>
      <c r="N464" s="7">
        <f t="shared" ref="N464" si="5813">B464-C464</f>
        <v>1415494</v>
      </c>
      <c r="O464" s="4">
        <f t="shared" ref="O464" si="5814">C464/B464</f>
        <v>0.20869251186826504</v>
      </c>
      <c r="R464">
        <f t="shared" ref="R464" si="5815">C464-C463</f>
        <v>124</v>
      </c>
      <c r="S464">
        <f t="shared" ref="S464" si="5816">N464-N463</f>
        <v>1408</v>
      </c>
      <c r="T464" s="8">
        <f t="shared" ref="T464" si="5817">R464/V464</f>
        <v>8.0939947780678853E-2</v>
      </c>
      <c r="U464" s="8">
        <f t="shared" ref="U464" si="5818">SUM(R458:R464)/SUM(V458:V464)</f>
        <v>6.7782987273945078E-2</v>
      </c>
      <c r="V464">
        <f t="shared" ref="V464" si="5819">B464-B463</f>
        <v>1532</v>
      </c>
      <c r="W464">
        <f t="shared" ref="W464" si="5820">C464-D464-E464</f>
        <v>1746</v>
      </c>
      <c r="X464" s="3">
        <f t="shared" ref="X464" si="5821">F464/W464</f>
        <v>3.951890034364261E-2</v>
      </c>
      <c r="Y464">
        <f t="shared" ref="Y464" si="5822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3">Z464-AC464-AF464</f>
        <v>23</v>
      </c>
      <c r="AJ464">
        <f t="shared" ref="AJ464" si="5824">AA464-AD464-AG464</f>
        <v>10</v>
      </c>
      <c r="AK464">
        <f t="shared" ref="AK464" si="5825">AB464-AE464-AH464</f>
        <v>247</v>
      </c>
      <c r="AT464">
        <f t="shared" ref="AT464" si="5826">BN464-BN463</f>
        <v>6126</v>
      </c>
      <c r="AU464">
        <f t="shared" ref="AU464" si="5827">BO464-BO463</f>
        <v>161</v>
      </c>
      <c r="AV464">
        <f t="shared" ref="AV464" si="5828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9">AX464/AW464</f>
        <v>3.1496062992125984E-2</v>
      </c>
      <c r="BD464">
        <f t="shared" ref="BD464" si="5830">AZ464/AY464</f>
        <v>0.29577464788732394</v>
      </c>
      <c r="BE464">
        <f t="shared" ref="BE464" si="5831">BB464/BA464</f>
        <v>2.2727272727272728E-2</v>
      </c>
      <c r="BF464">
        <f t="shared" ref="BF464" si="5832">SUM(AU458:AU464)/SUM(AT458:AT464)</f>
        <v>1.9981367856339749E-2</v>
      </c>
      <c r="BG464">
        <f t="shared" ref="BG464" si="5833">SUM(AU451:AU464)/SUM(AT451:AT464)</f>
        <v>2.1446287020376403E-2</v>
      </c>
      <c r="BH464">
        <f t="shared" ref="BH464" si="5834">SUM(AX458:AX464)/SUM(AW458:AW464)</f>
        <v>4.228855721393035E-2</v>
      </c>
      <c r="BI464">
        <f t="shared" ref="BI464" si="5835">SUM(AZ458:AZ464)/SUM(AY458:AY464)</f>
        <v>0.25668449197860965</v>
      </c>
      <c r="BJ464">
        <f t="shared" ref="BJ464" si="5836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4"/>
        <v>1788804</v>
      </c>
      <c r="BU464" s="21">
        <f t="shared" si="2767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5"/>
        <v>13110</v>
      </c>
      <c r="CC464" s="21">
        <f t="shared" si="2769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6"/>
        <v>7520</v>
      </c>
      <c r="CK464" s="21">
        <f t="shared" si="2771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7"/>
        <v>75109</v>
      </c>
      <c r="CS464" s="21">
        <f t="shared" si="4526"/>
        <v>16198</v>
      </c>
    </row>
    <row r="465" spans="1:97" x14ac:dyDescent="0.35">
      <c r="A465" s="14">
        <f t="shared" si="2564"/>
        <v>44371</v>
      </c>
      <c r="B465" s="9">
        <f t="shared" si="5128"/>
        <v>1789811</v>
      </c>
      <c r="C465">
        <f t="shared" ref="C465" si="5837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8">-(J465-J464)+L465</f>
        <v>5</v>
      </c>
      <c r="N465" s="7">
        <f t="shared" ref="N465" si="5839">B465-C465</f>
        <v>1416439</v>
      </c>
      <c r="O465" s="4">
        <f t="shared" ref="O465" si="5840">C465/B465</f>
        <v>0.20860973588831447</v>
      </c>
      <c r="R465">
        <f t="shared" ref="R465" si="5841">C465-C464</f>
        <v>62</v>
      </c>
      <c r="S465">
        <f t="shared" ref="S465" si="5842">N465-N464</f>
        <v>945</v>
      </c>
      <c r="T465" s="8">
        <f t="shared" ref="T465" si="5843">R465/V465</f>
        <v>6.1569016881827213E-2</v>
      </c>
      <c r="U465" s="8">
        <f t="shared" ref="U465" si="5844">SUM(R459:R465)/SUM(V459:V465)</f>
        <v>6.9406127486568894E-2</v>
      </c>
      <c r="V465">
        <f t="shared" ref="V465" si="5845">B465-B464</f>
        <v>1007</v>
      </c>
      <c r="W465">
        <f t="shared" ref="W465" si="5846">C465-D465-E465</f>
        <v>1700</v>
      </c>
      <c r="X465" s="3">
        <f t="shared" ref="X465" si="5847">F465/W465</f>
        <v>3.3529411764705884E-2</v>
      </c>
      <c r="Y465">
        <f t="shared" ref="Y465" si="5848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9">Z465-AC465-AF465</f>
        <v>23</v>
      </c>
      <c r="AJ465">
        <f t="shared" ref="AJ465" si="5850">AA465-AD465-AG465</f>
        <v>10</v>
      </c>
      <c r="AK465">
        <f t="shared" ref="AK465" si="5851">AB465-AE465-AH465</f>
        <v>258</v>
      </c>
      <c r="AT465">
        <f t="shared" ref="AT465" si="5852">BN465-BN464</f>
        <v>5003</v>
      </c>
      <c r="AU465">
        <f t="shared" ref="AU465" si="5853">BO465-BO464</f>
        <v>62</v>
      </c>
      <c r="AV465">
        <f t="shared" ref="AV465" si="5854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5">AX465/AW465</f>
        <v>6.25E-2</v>
      </c>
      <c r="BD465">
        <f t="shared" ref="BD465" si="5856">AZ465/AY465</f>
        <v>0.27272727272727271</v>
      </c>
      <c r="BE465">
        <f t="shared" ref="BE465" si="5857">BB465/BA465</f>
        <v>3.0303030303030304E-2</v>
      </c>
      <c r="BF465">
        <f t="shared" ref="BF465" si="5858">SUM(AU459:AU465)/SUM(AT459:AT465)</f>
        <v>1.9222833562585969E-2</v>
      </c>
      <c r="BG465">
        <f t="shared" ref="BG465" si="5859">SUM(AU452:AU465)/SUM(AT452:AT465)</f>
        <v>2.1123826008911113E-2</v>
      </c>
      <c r="BH465">
        <f t="shared" ref="BH465" si="5860">SUM(AX459:AX465)/SUM(AW459:AW465)</f>
        <v>4.8517520215633422E-2</v>
      </c>
      <c r="BI465">
        <f t="shared" ref="BI465" si="5861">SUM(AZ459:AZ465)/SUM(AY459:AY465)</f>
        <v>0.28285714285714286</v>
      </c>
      <c r="BJ465">
        <f t="shared" ref="BJ465" si="5862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4"/>
        <v>1789811</v>
      </c>
      <c r="BU465" s="21">
        <f t="shared" si="2767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5"/>
        <v>13116</v>
      </c>
      <c r="CC465" s="21">
        <f t="shared" si="2769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6"/>
        <v>7526</v>
      </c>
      <c r="CK465" s="21">
        <f t="shared" si="2771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7"/>
        <v>75164</v>
      </c>
      <c r="CS465" s="21">
        <f t="shared" si="4526"/>
        <v>16213</v>
      </c>
    </row>
    <row r="466" spans="1:97" x14ac:dyDescent="0.35">
      <c r="A466" s="14">
        <f t="shared" si="2564"/>
        <v>44372</v>
      </c>
      <c r="B466" s="9">
        <f t="shared" si="5128"/>
        <v>1790663</v>
      </c>
      <c r="C466">
        <f t="shared" ref="C466" si="5863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4">-(J466-J465)+L466</f>
        <v>4</v>
      </c>
      <c r="N466" s="7">
        <f t="shared" ref="N466" si="5865">B466-C466</f>
        <v>1417235</v>
      </c>
      <c r="O466" s="4">
        <f t="shared" ref="O466" si="5866">C466/B466</f>
        <v>0.20854175241237463</v>
      </c>
      <c r="R466">
        <f t="shared" ref="R466" si="5867">C466-C465</f>
        <v>56</v>
      </c>
      <c r="S466">
        <f t="shared" ref="S466" si="5868">N466-N465</f>
        <v>796</v>
      </c>
      <c r="T466" s="8">
        <f t="shared" ref="T466" si="5869">R466/V466</f>
        <v>6.5727699530516437E-2</v>
      </c>
      <c r="U466" s="8">
        <f t="shared" ref="U466" si="5870">SUM(R460:R466)/SUM(V460:V466)</f>
        <v>7.063479981732379E-2</v>
      </c>
      <c r="V466">
        <f t="shared" ref="V466" si="5871">B466-B465</f>
        <v>852</v>
      </c>
      <c r="W466">
        <f t="shared" ref="W466" si="5872">C466-D466-E466</f>
        <v>1648</v>
      </c>
      <c r="X466" s="3">
        <f t="shared" ref="X466" si="5873">F466/W466</f>
        <v>2.7912621359223302E-2</v>
      </c>
      <c r="Y466">
        <f t="shared" ref="Y466" si="5874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5">Z466-AC466-AF466</f>
        <v>23</v>
      </c>
      <c r="AJ466">
        <f t="shared" ref="AJ466" si="5876">AA466-AD466-AG466</f>
        <v>9</v>
      </c>
      <c r="AK466">
        <f t="shared" ref="AK466" si="5877">AB466-AE466-AH466</f>
        <v>271</v>
      </c>
      <c r="AT466">
        <f t="shared" ref="AT466" si="5878">BN466-BN465</f>
        <v>3534</v>
      </c>
      <c r="AU466">
        <f t="shared" ref="AU466" si="5879">BO466-BO465</f>
        <v>104</v>
      </c>
      <c r="AV466">
        <f t="shared" ref="AV466" si="5880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1">AX466/AW466</f>
        <v>2.5000000000000001E-2</v>
      </c>
      <c r="BD466">
        <f t="shared" ref="BD466" si="5882">AZ466/AY466</f>
        <v>0.32075471698113206</v>
      </c>
      <c r="BE466">
        <f t="shared" ref="BE466" si="5883">BB466/BA466</f>
        <v>6.25E-2</v>
      </c>
      <c r="BF466">
        <f t="shared" ref="BF466" si="5884">SUM(AU460:AU466)/SUM(AT460:AT466)</f>
        <v>2.1417515568194091E-2</v>
      </c>
      <c r="BG466">
        <f t="shared" ref="BG466" si="5885">SUM(AU453:AU466)/SUM(AT453:AT466)</f>
        <v>2.2150233506544759E-2</v>
      </c>
      <c r="BH466">
        <f t="shared" ref="BH466" si="5886">SUM(AX460:AX466)/SUM(AW460:AW466)</f>
        <v>3.4229828850855744E-2</v>
      </c>
      <c r="BI466">
        <f t="shared" ref="BI466" si="5887">SUM(AZ460:AZ466)/SUM(AY460:AY466)</f>
        <v>0.29461756373937675</v>
      </c>
      <c r="BJ466">
        <f t="shared" ref="BJ466" si="5888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4"/>
        <v>1790663</v>
      </c>
      <c r="BU466" s="21">
        <f t="shared" si="2767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5"/>
        <v>13122</v>
      </c>
      <c r="CC466" s="21">
        <f t="shared" si="2769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6"/>
        <v>7530</v>
      </c>
      <c r="CK466" s="21">
        <f t="shared" si="2771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7"/>
        <v>75217</v>
      </c>
      <c r="CS466" s="21">
        <f t="shared" si="4526"/>
        <v>16230</v>
      </c>
    </row>
    <row r="467" spans="1:97" x14ac:dyDescent="0.35">
      <c r="A467" s="14">
        <f t="shared" si="2564"/>
        <v>44373</v>
      </c>
      <c r="B467" s="9">
        <f t="shared" si="5128"/>
        <v>1791932</v>
      </c>
      <c r="C467">
        <f t="shared" ref="C467" si="5889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90">-(J467-J466)+L467</f>
        <v>5</v>
      </c>
      <c r="N467" s="7">
        <f t="shared" ref="N467" si="5891">B467-C467</f>
        <v>1418413</v>
      </c>
      <c r="O467" s="4">
        <f t="shared" ref="O467" si="5892">C467/B467</f>
        <v>0.20844485170196189</v>
      </c>
      <c r="R467">
        <f t="shared" ref="R467" si="5893">C467-C466</f>
        <v>91</v>
      </c>
      <c r="S467">
        <f t="shared" ref="S467" si="5894">N467-N466</f>
        <v>1178</v>
      </c>
      <c r="T467" s="8">
        <f t="shared" ref="T467" si="5895">R467/V467</f>
        <v>7.1710007880220653E-2</v>
      </c>
      <c r="U467" s="8">
        <f t="shared" ref="U467" si="5896">SUM(R461:R467)/SUM(V461:V467)</f>
        <v>7.0289427052569409E-2</v>
      </c>
      <c r="V467">
        <f t="shared" ref="V467" si="5897">B467-B466</f>
        <v>1269</v>
      </c>
      <c r="W467">
        <f t="shared" ref="W467" si="5898">C467-D467-E467</f>
        <v>1650</v>
      </c>
      <c r="X467" s="3">
        <f t="shared" ref="X467" si="5899">F467/W467</f>
        <v>3.3939393939393943E-2</v>
      </c>
      <c r="Y467">
        <f t="shared" ref="Y467" si="5900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1">Z467-AC467-AF467</f>
        <v>21</v>
      </c>
      <c r="AJ467">
        <f t="shared" ref="AJ467" si="5902">AA467-AD467-AG467</f>
        <v>9</v>
      </c>
      <c r="AK467">
        <f t="shared" ref="AK467" si="5903">AB467-AE467-AH467</f>
        <v>282</v>
      </c>
      <c r="AT467">
        <f t="shared" ref="AT467" si="5904">BN467-BN466</f>
        <v>6492</v>
      </c>
      <c r="AU467">
        <f t="shared" ref="AU467" si="5905">BO467-BO466</f>
        <v>66</v>
      </c>
      <c r="AV467">
        <f t="shared" ref="AV467" si="5906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7">AX467/AW467</f>
        <v>1.5748031496062992E-2</v>
      </c>
      <c r="BD467">
        <f t="shared" ref="BD467" si="5908">AZ467/AY467</f>
        <v>0.26027397260273971</v>
      </c>
      <c r="BE467">
        <f t="shared" ref="BE467" si="5909">BB467/BA467</f>
        <v>0</v>
      </c>
      <c r="BF467">
        <f t="shared" ref="BF467" si="5910">SUM(AU461:AU467)/SUM(AT461:AT467)</f>
        <v>1.9581572709471296E-2</v>
      </c>
      <c r="BG467">
        <f t="shared" ref="BG467" si="5911">SUM(AU454:AU467)/SUM(AT454:AT467)</f>
        <v>2.0440566920711323E-2</v>
      </c>
      <c r="BH467">
        <f t="shared" ref="BH467" si="5912">SUM(AX461:AX467)/SUM(AW461:AW467)</f>
        <v>3.2634032634032632E-2</v>
      </c>
      <c r="BI467">
        <f t="shared" ref="BI467" si="5913">SUM(AZ461:AZ467)/SUM(AY461:AY467)</f>
        <v>0.29569892473118281</v>
      </c>
      <c r="BJ467">
        <f t="shared" ref="BJ467" si="5914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4"/>
        <v>1791932</v>
      </c>
      <c r="BU467" s="21">
        <f t="shared" si="2767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5"/>
        <v>13123</v>
      </c>
      <c r="CC467" s="21">
        <f t="shared" si="2769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6"/>
        <v>7536</v>
      </c>
      <c r="CK467" s="21">
        <f t="shared" si="2771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7"/>
        <v>75290</v>
      </c>
      <c r="CS467" s="21">
        <f t="shared" si="4526"/>
        <v>16249</v>
      </c>
    </row>
    <row r="468" spans="1:97" x14ac:dyDescent="0.35">
      <c r="A468" s="14">
        <f t="shared" si="2564"/>
        <v>44374</v>
      </c>
      <c r="B468" s="9">
        <f t="shared" si="5128"/>
        <v>1792539</v>
      </c>
      <c r="C468">
        <f t="shared" ref="C468" si="5915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6">-(J468-J467)+L468</f>
        <v>2</v>
      </c>
      <c r="N468" s="7">
        <f t="shared" ref="N468" si="5917">B468-C468</f>
        <v>1418971</v>
      </c>
      <c r="O468" s="4">
        <f t="shared" ref="O468" si="5918">C468/B468</f>
        <v>0.20840160241980787</v>
      </c>
      <c r="R468">
        <f t="shared" ref="R468" si="5919">C468-C467</f>
        <v>49</v>
      </c>
      <c r="S468">
        <f t="shared" ref="S468" si="5920">N468-N467</f>
        <v>558</v>
      </c>
      <c r="T468" s="8">
        <f t="shared" ref="T468" si="5921">R468/V468</f>
        <v>8.0724876441515644E-2</v>
      </c>
      <c r="U468" s="8">
        <f t="shared" ref="U468" si="5922">SUM(R462:R468)/SUM(V462:V468)</f>
        <v>7.1189534529966542E-2</v>
      </c>
      <c r="V468">
        <f t="shared" ref="V468" si="5923">B468-B467</f>
        <v>607</v>
      </c>
      <c r="W468">
        <f t="shared" ref="W468" si="5924">C468-D468-E468</f>
        <v>1657</v>
      </c>
      <c r="X468" s="3">
        <f t="shared" ref="X468" si="5925">F468/W468</f>
        <v>3.8020519010259504E-2</v>
      </c>
      <c r="Y468">
        <f t="shared" ref="Y468" si="5926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7">Z468-AC468-AF468</f>
        <v>21</v>
      </c>
      <c r="AJ468">
        <f t="shared" ref="AJ468" si="5928">AA468-AD468-AG468</f>
        <v>9</v>
      </c>
      <c r="AK468">
        <f t="shared" ref="AK468" si="5929">AB468-AE468-AH468</f>
        <v>302</v>
      </c>
      <c r="AT468">
        <f t="shared" ref="AT468" si="5930">BN468-BN467</f>
        <v>1872</v>
      </c>
      <c r="AU468">
        <f t="shared" ref="AU468" si="5931">BO468-BO467</f>
        <v>111</v>
      </c>
      <c r="AV468">
        <f t="shared" ref="AV468" si="5932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3">AX468/AW468</f>
        <v>0.1</v>
      </c>
      <c r="BD468">
        <f t="shared" ref="BD468" si="5934">AZ468/AY468</f>
        <v>0.16417910447761194</v>
      </c>
      <c r="BE468">
        <f t="shared" ref="BE468" si="5935">BB468/BA468</f>
        <v>0.125</v>
      </c>
      <c r="BF468">
        <f t="shared" ref="BF468" si="5936">SUM(AU462:AU468)/SUM(AT462:AT468)</f>
        <v>2.1847315850774714E-2</v>
      </c>
      <c r="BG468">
        <f t="shared" ref="BG468" si="5937">SUM(AU455:AU468)/SUM(AT455:AT468)</f>
        <v>2.1764109496451505E-2</v>
      </c>
      <c r="BH468">
        <f t="shared" ref="BH468" si="5938">SUM(AX462:AX468)/SUM(AW462:AW468)</f>
        <v>3.0373831775700934E-2</v>
      </c>
      <c r="BI468">
        <f t="shared" ref="BI468" si="5939">SUM(AZ462:AZ468)/SUM(AY462:AY468)</f>
        <v>0.258974358974359</v>
      </c>
      <c r="BJ468">
        <f t="shared" ref="BJ468" si="5940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4"/>
        <v>1792539</v>
      </c>
      <c r="BU468" s="21">
        <f t="shared" si="2767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5"/>
        <v>13126</v>
      </c>
      <c r="CC468" s="21">
        <f t="shared" si="2769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6"/>
        <v>7536</v>
      </c>
      <c r="CK468" s="21">
        <f t="shared" si="2771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7"/>
        <v>75357</v>
      </c>
      <c r="CS468" s="21">
        <f t="shared" si="4526"/>
        <v>16260</v>
      </c>
    </row>
    <row r="469" spans="1:97" x14ac:dyDescent="0.35">
      <c r="A469" s="14">
        <f t="shared" si="2564"/>
        <v>44375</v>
      </c>
      <c r="B469" s="9">
        <f t="shared" ref="B469:B479" si="5941">BT469</f>
        <v>1793110</v>
      </c>
      <c r="C469">
        <f t="shared" ref="C469" si="5942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3">-(J469-J468)+L469</f>
        <v>2</v>
      </c>
      <c r="N469" s="7">
        <f t="shared" ref="N469" si="5944">B469-C469</f>
        <v>1419497</v>
      </c>
      <c r="O469" s="4">
        <f t="shared" ref="O469" si="5945">C469/B469</f>
        <v>0.20836033483723809</v>
      </c>
      <c r="R469">
        <f t="shared" ref="R469" si="5946">C469-C468</f>
        <v>45</v>
      </c>
      <c r="S469">
        <f t="shared" ref="S469" si="5947">N469-N468</f>
        <v>526</v>
      </c>
      <c r="T469" s="8">
        <f t="shared" ref="T469" si="5948">R469/V469</f>
        <v>7.8809106830122586E-2</v>
      </c>
      <c r="U469" s="8">
        <f t="shared" ref="U469" si="5949">SUM(R463:R469)/SUM(V463:V469)</f>
        <v>7.243551289742052E-2</v>
      </c>
      <c r="V469">
        <f t="shared" ref="V469" si="5950">B469-B468</f>
        <v>571</v>
      </c>
      <c r="W469">
        <f t="shared" ref="W469" si="5951">C469-D469-E469</f>
        <v>1659</v>
      </c>
      <c r="X469" s="3">
        <f t="shared" ref="X469" si="5952">F469/W469</f>
        <v>4.0385774562989751E-2</v>
      </c>
      <c r="Y469">
        <f t="shared" ref="Y469" si="5953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4">Z469-AC469-AF469</f>
        <v>22</v>
      </c>
      <c r="AJ469">
        <f t="shared" ref="AJ469" si="5955">AA469-AD469-AG469</f>
        <v>10</v>
      </c>
      <c r="AK469">
        <f t="shared" ref="AK469" si="5956">AB469-AE469-AH469</f>
        <v>308</v>
      </c>
      <c r="AT469">
        <f t="shared" ref="AT469" si="5957">BN469-BN468</f>
        <v>1921</v>
      </c>
      <c r="AU469">
        <f t="shared" ref="AU469" si="5958">BO469-BO468</f>
        <v>33</v>
      </c>
      <c r="AV469">
        <f t="shared" ref="AV469" si="5959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60">AX469/AW469</f>
        <v>0.16666666666666666</v>
      </c>
      <c r="BD469">
        <f t="shared" ref="BD469" si="5961">AZ469/AY469</f>
        <v>0.33333333333333331</v>
      </c>
      <c r="BE469">
        <f t="shared" ref="BE469" si="5962">BB469/BA469</f>
        <v>0.14285714285714285</v>
      </c>
      <c r="BF469">
        <f t="shared" ref="BF469" si="5963">SUM(AU463:AU469)/SUM(AT463:AT469)</f>
        <v>2.134918401800788E-2</v>
      </c>
      <c r="BG469">
        <f t="shared" ref="BG469" si="5964">SUM(AU456:AU469)/SUM(AT456:AT469)</f>
        <v>2.1290672819190445E-2</v>
      </c>
      <c r="BH469">
        <f t="shared" ref="BH469" si="5965">SUM(AX463:AX469)/SUM(AW463:AW469)</f>
        <v>3.0232558139534883E-2</v>
      </c>
      <c r="BI469">
        <f t="shared" ref="BI469" si="5966">SUM(AZ463:AZ469)/SUM(AY463:AY469)</f>
        <v>0.265625</v>
      </c>
      <c r="BJ469">
        <f t="shared" ref="BJ469" si="5967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8">SUM(BP469:BQ469)</f>
        <v>1793110</v>
      </c>
      <c r="BU469" s="21">
        <f t="shared" si="2767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9">SUM(BX469:BY469)</f>
        <v>13127</v>
      </c>
      <c r="CC469" s="21">
        <f t="shared" si="2769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70">SUM(CF469:CG469)</f>
        <v>7536</v>
      </c>
      <c r="CK469" s="21">
        <f t="shared" si="2771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1">SUM(CN469:CO469)</f>
        <v>75372</v>
      </c>
      <c r="CS469" s="21">
        <f t="shared" si="4526"/>
        <v>16265</v>
      </c>
    </row>
    <row r="470" spans="1:97" x14ac:dyDescent="0.35">
      <c r="A470" s="14">
        <f t="shared" si="2564"/>
        <v>44376</v>
      </c>
      <c r="B470" s="9">
        <f t="shared" si="5941"/>
        <v>1794228</v>
      </c>
      <c r="C470">
        <f t="shared" ref="C470" si="5972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3">-(J470-J469)+L470</f>
        <v>4</v>
      </c>
      <c r="N470" s="7">
        <f t="shared" ref="N470" si="5974">B470-C470</f>
        <v>1420522</v>
      </c>
      <c r="O470" s="4">
        <f t="shared" ref="O470" si="5975">C470/B470</f>
        <v>0.20828233647005842</v>
      </c>
      <c r="R470">
        <f t="shared" ref="R470" si="5976">C470-C469</f>
        <v>93</v>
      </c>
      <c r="S470">
        <f t="shared" ref="S470" si="5977">N470-N469</f>
        <v>1025</v>
      </c>
      <c r="T470" s="8">
        <f t="shared" ref="T470" si="5978">R470/V470</f>
        <v>8.3184257602862258E-2</v>
      </c>
      <c r="U470" s="8">
        <f t="shared" ref="U470" si="5979">SUM(R464:R470)/SUM(V464:V470)</f>
        <v>7.4755606670500283E-2</v>
      </c>
      <c r="V470">
        <f t="shared" ref="V470" si="5980">B470-B469</f>
        <v>1118</v>
      </c>
      <c r="W470">
        <f t="shared" ref="W470" si="5981">C470-D470-E470</f>
        <v>1725</v>
      </c>
      <c r="X470" s="3">
        <f t="shared" ref="X470" si="5982">F470/W470</f>
        <v>3.826086956521739E-2</v>
      </c>
      <c r="Y470">
        <f t="shared" ref="Y470" si="5983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4">Z470-AC470-AF470</f>
        <v>21</v>
      </c>
      <c r="AJ470">
        <f t="shared" ref="AJ470" si="5985">AA470-AD470-AG470</f>
        <v>11</v>
      </c>
      <c r="AK470">
        <f t="shared" ref="AK470" si="5986">AB470-AE470-AH470</f>
        <v>310</v>
      </c>
      <c r="AT470">
        <f t="shared" ref="AT470" si="5987">BN470-BN469</f>
        <v>5282</v>
      </c>
      <c r="AU470">
        <f t="shared" ref="AU470" si="5988">BO470-BO469</f>
        <v>99</v>
      </c>
      <c r="AV470">
        <f t="shared" ref="AV470" si="5989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90">AX470/AW470</f>
        <v>8.771929824561403E-3</v>
      </c>
      <c r="BD470">
        <f t="shared" ref="BD470" si="5991">AZ470/AY470</f>
        <v>0.31481481481481483</v>
      </c>
      <c r="BE470">
        <f t="shared" ref="BE470" si="5992">BB470/BA470</f>
        <v>0</v>
      </c>
      <c r="BF470">
        <f t="shared" ref="BF470" si="5993">SUM(AU464:AU470)/SUM(AT464:AT470)</f>
        <v>2.103870327489249E-2</v>
      </c>
      <c r="BG470">
        <f t="shared" ref="BG470" si="5994">SUM(AU457:AU470)/SUM(AT457:AT470)</f>
        <v>1.9745699326851159E-2</v>
      </c>
      <c r="BH470">
        <f t="shared" ref="BH470" si="5995">SUM(AX464:AX470)/SUM(AW464:AW470)</f>
        <v>2.620967741935484E-2</v>
      </c>
      <c r="BI470">
        <f t="shared" ref="BI470" si="5996">SUM(AZ464:AZ470)/SUM(AY464:AY470)</f>
        <v>0.27061855670103091</v>
      </c>
      <c r="BJ470">
        <f t="shared" ref="BJ470" si="5997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8"/>
        <v>1794228</v>
      </c>
      <c r="BU470" s="21">
        <f t="shared" si="2767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9"/>
        <v>13139</v>
      </c>
      <c r="CC470" s="21">
        <f t="shared" si="2769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70"/>
        <v>7543</v>
      </c>
      <c r="CK470" s="21">
        <f t="shared" si="2771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1"/>
        <v>75426</v>
      </c>
      <c r="CS470" s="21">
        <f t="shared" si="4526"/>
        <v>16282</v>
      </c>
    </row>
    <row r="471" spans="1:97" x14ac:dyDescent="0.35">
      <c r="A471" s="14">
        <f t="shared" si="2564"/>
        <v>44377</v>
      </c>
      <c r="B471" s="9">
        <f t="shared" si="5941"/>
        <v>1795400</v>
      </c>
      <c r="C471">
        <f t="shared" ref="C471" si="5998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9">-(J471-J470)+L471</f>
        <v>3</v>
      </c>
      <c r="N471" s="7">
        <f t="shared" ref="N471" si="6000">B471-C471</f>
        <v>1421577</v>
      </c>
      <c r="O471" s="4">
        <f t="shared" ref="O471" si="6001">C471/B471</f>
        <v>0.20821154060376518</v>
      </c>
      <c r="R471">
        <f t="shared" ref="R471" si="6002">C471-C470</f>
        <v>117</v>
      </c>
      <c r="S471">
        <f t="shared" ref="S471" si="6003">N471-N470</f>
        <v>1055</v>
      </c>
      <c r="T471" s="8">
        <f t="shared" ref="T471" si="6004">R471/V471</f>
        <v>9.9829351535836178E-2</v>
      </c>
      <c r="U471" s="8">
        <f t="shared" ref="U471" si="6005">SUM(R465:R471)/SUM(V465:V471)</f>
        <v>7.7774408732565192E-2</v>
      </c>
      <c r="V471">
        <f t="shared" ref="V471" si="6006">B471-B470</f>
        <v>1172</v>
      </c>
      <c r="W471">
        <f t="shared" ref="W471" si="6007">C471-D471-E471</f>
        <v>1700</v>
      </c>
      <c r="X471" s="3">
        <f t="shared" ref="X471" si="6008">F471/W471</f>
        <v>4.1176470588235294E-2</v>
      </c>
      <c r="Y471">
        <f t="shared" ref="Y471" si="6009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10">Z471-AC471-AF471</f>
        <v>20</v>
      </c>
      <c r="AJ471">
        <f t="shared" ref="AJ471" si="6011">AA471-AD471-AG471</f>
        <v>10</v>
      </c>
      <c r="AK471">
        <f t="shared" ref="AK471" si="6012">AB471-AE471-AH471</f>
        <v>316</v>
      </c>
      <c r="AT471">
        <f t="shared" ref="AT471" si="6013">BN471-BN470</f>
        <v>5091</v>
      </c>
      <c r="AU471">
        <f t="shared" ref="AU471" si="6014">BO471-BO470</f>
        <v>161</v>
      </c>
      <c r="AV471">
        <f t="shared" ref="AV471" si="6015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6">AX471/AW471</f>
        <v>7.0422535211267607E-3</v>
      </c>
      <c r="BD471">
        <f t="shared" ref="BD471" si="6017">AZ471/AY471</f>
        <v>0.18333333333333332</v>
      </c>
      <c r="BE471">
        <f t="shared" ref="BE471" si="6018">BB471/BA471</f>
        <v>0</v>
      </c>
      <c r="BF471">
        <f t="shared" ref="BF471" si="6019">SUM(AU465:AU471)/SUM(AT465:AT471)</f>
        <v>2.1784552149340639E-2</v>
      </c>
      <c r="BG471">
        <f t="shared" ref="BG471" si="6020">SUM(AU458:AU471)/SUM(AT458:AT471)</f>
        <v>2.0854054770903786E-2</v>
      </c>
      <c r="BH471">
        <f t="shared" ref="BH471" si="6021">SUM(AX465:AX471)/SUM(AW465:AW471)</f>
        <v>1.9569471624266144E-2</v>
      </c>
      <c r="BI471">
        <f t="shared" ref="BI471" si="6022">SUM(AZ465:AZ471)/SUM(AY465:AY471)</f>
        <v>0.25198938992042441</v>
      </c>
      <c r="BJ471">
        <f t="shared" ref="BJ471" si="6023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8"/>
        <v>1795400</v>
      </c>
      <c r="BU471" s="21">
        <f t="shared" si="2767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9"/>
        <v>13147</v>
      </c>
      <c r="CC471" s="21">
        <f t="shared" si="2769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70"/>
        <v>7546</v>
      </c>
      <c r="CK471" s="21">
        <f t="shared" si="2771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1"/>
        <v>75486</v>
      </c>
      <c r="CS471" s="21">
        <f t="shared" si="4526"/>
        <v>16293</v>
      </c>
    </row>
    <row r="472" spans="1:97" x14ac:dyDescent="0.35">
      <c r="A472" s="14">
        <f t="shared" si="2564"/>
        <v>44378</v>
      </c>
      <c r="B472" s="9">
        <f t="shared" si="5941"/>
        <v>1796536</v>
      </c>
      <c r="C472">
        <f t="shared" ref="C472" si="6024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5">-(J472-J471)+L472</f>
        <v>5</v>
      </c>
      <c r="N472" s="7">
        <f t="shared" ref="N472" si="6026">B472-C472</f>
        <v>1422594</v>
      </c>
      <c r="O472" s="4">
        <f t="shared" ref="O472" si="6027">C472/B472</f>
        <v>0.20814612120213566</v>
      </c>
      <c r="R472">
        <f t="shared" ref="R472" si="6028">C472-C471</f>
        <v>119</v>
      </c>
      <c r="S472">
        <f t="shared" ref="S472" si="6029">N472-N471</f>
        <v>1017</v>
      </c>
      <c r="T472" s="8">
        <f t="shared" ref="T472" si="6030">R472/V472</f>
        <v>0.10475352112676056</v>
      </c>
      <c r="U472" s="8">
        <f t="shared" ref="U472" si="6031">SUM(R466:R472)/SUM(V466:V472)</f>
        <v>8.4758364312267659E-2</v>
      </c>
      <c r="V472">
        <f t="shared" ref="V472" si="6032">B472-B471</f>
        <v>1136</v>
      </c>
      <c r="W472">
        <f t="shared" ref="W472" si="6033">C472-D472-E472</f>
        <v>1707</v>
      </c>
      <c r="X472" s="3">
        <f t="shared" ref="X472" si="6034">F472/W472</f>
        <v>4.1593438781487989E-2</v>
      </c>
      <c r="Y472">
        <f t="shared" ref="Y472" si="6035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6">Z472-AC472-AF472</f>
        <v>20</v>
      </c>
      <c r="AJ472">
        <f t="shared" ref="AJ472" si="6037">AA472-AD472-AG472</f>
        <v>10</v>
      </c>
      <c r="AK472">
        <f t="shared" ref="AK472" si="6038">AB472-AE472-AH472</f>
        <v>317</v>
      </c>
      <c r="AT472">
        <f t="shared" ref="AT472" si="6039">BN472-BN471</f>
        <v>5102</v>
      </c>
      <c r="AU472">
        <f t="shared" ref="AU472" si="6040">BO472-BO471</f>
        <v>82</v>
      </c>
      <c r="AV472">
        <f t="shared" ref="AV472" si="6041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2">AX472/AW472</f>
        <v>2.8169014084507043E-2</v>
      </c>
      <c r="BD472">
        <f t="shared" ref="BD472" si="6043">AZ472/AY472</f>
        <v>0.26666666666666666</v>
      </c>
      <c r="BE472">
        <f t="shared" ref="BE472" si="6044">BB472/BA472</f>
        <v>5.5555555555555552E-2</v>
      </c>
      <c r="BF472">
        <f t="shared" ref="BF472" si="6045">SUM(AU466:AU472)/SUM(AT466:AT472)</f>
        <v>2.239366423158326E-2</v>
      </c>
      <c r="BG472">
        <f t="shared" ref="BG472" si="6046">SUM(AU459:AU472)/SUM(AT459:AT472)</f>
        <v>2.0814061054579093E-2</v>
      </c>
      <c r="BH472">
        <f t="shared" ref="BH472" si="6047">SUM(AX466:AX472)/SUM(AW466:AW472)</f>
        <v>1.932367149758454E-2</v>
      </c>
      <c r="BI472">
        <f t="shared" ref="BI472" si="6048">SUM(AZ466:AZ472)/SUM(AY466:AY472)</f>
        <v>0.25188916876574308</v>
      </c>
      <c r="BJ472">
        <f t="shared" ref="BJ472" si="6049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8"/>
        <v>1796536</v>
      </c>
      <c r="BU472" s="21">
        <f t="shared" si="2767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9"/>
        <v>13158</v>
      </c>
      <c r="CC472" s="21">
        <f t="shared" si="2769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70"/>
        <v>7553</v>
      </c>
      <c r="CK472" s="21">
        <f t="shared" si="2771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1"/>
        <v>75561</v>
      </c>
      <c r="CS472" s="21">
        <f t="shared" si="4526"/>
        <v>16313</v>
      </c>
    </row>
    <row r="473" spans="1:97" x14ac:dyDescent="0.35">
      <c r="A473" s="14">
        <f t="shared" si="2564"/>
        <v>44379</v>
      </c>
      <c r="B473" s="9">
        <f t="shared" si="5941"/>
        <v>1797491</v>
      </c>
      <c r="C473">
        <f t="shared" ref="C473" si="6050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1">-(J473-J472)+L473</f>
        <v>2</v>
      </c>
      <c r="N473" s="7">
        <f t="shared" ref="N473" si="6052">B473-C473</f>
        <v>1423453</v>
      </c>
      <c r="O473" s="4">
        <f t="shared" ref="O473" si="6053">C473/B473</f>
        <v>0.20808894175269863</v>
      </c>
      <c r="R473">
        <f t="shared" ref="R473" si="6054">C473-C472</f>
        <v>96</v>
      </c>
      <c r="S473">
        <f t="shared" ref="S473" si="6055">N473-N472</f>
        <v>859</v>
      </c>
      <c r="T473" s="8">
        <f t="shared" ref="T473" si="6056">R473/V473</f>
        <v>0.10052356020942409</v>
      </c>
      <c r="U473" s="8">
        <f t="shared" ref="U473" si="6057">SUM(R467:R473)/SUM(V467:V473)</f>
        <v>8.9338019917984762E-2</v>
      </c>
      <c r="V473">
        <f t="shared" ref="V473" si="6058">B473-B472</f>
        <v>955</v>
      </c>
      <c r="W473">
        <f t="shared" ref="W473" si="6059">C473-D473-E473</f>
        <v>1701</v>
      </c>
      <c r="X473" s="3">
        <f t="shared" ref="X473" si="6060">F473/W473</f>
        <v>4.2328042328042326E-2</v>
      </c>
      <c r="Y473">
        <f t="shared" ref="Y473" si="6061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2">Z473-AC473-AF473</f>
        <v>23</v>
      </c>
      <c r="AJ473">
        <f t="shared" ref="AJ473" si="6063">AA473-AD473-AG473</f>
        <v>12</v>
      </c>
      <c r="AK473">
        <f t="shared" ref="AK473" si="6064">AB473-AE473-AH473</f>
        <v>326</v>
      </c>
      <c r="AT473">
        <f t="shared" ref="AT473" si="6065">BN473-BN472</f>
        <v>4698</v>
      </c>
      <c r="AU473">
        <f t="shared" ref="AU473" si="6066">BO473-BO472</f>
        <v>112</v>
      </c>
      <c r="AV473">
        <f t="shared" ref="AV473" si="6067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8">AX473/AW473</f>
        <v>4.2857142857142858E-2</v>
      </c>
      <c r="BD473">
        <f t="shared" ref="BD473" si="6069">AZ473/AY473</f>
        <v>0.25</v>
      </c>
      <c r="BE473">
        <f t="shared" ref="BE473" si="6070">BB473/BA473</f>
        <v>4.1666666666666664E-2</v>
      </c>
      <c r="BF473">
        <f t="shared" ref="BF473" si="6071">SUM(AU467:AU473)/SUM(AT467:AT473)</f>
        <v>2.1800512180707859E-2</v>
      </c>
      <c r="BG473">
        <f t="shared" ref="BG473" si="6072">SUM(AU460:AU473)/SUM(AT460:AT473)</f>
        <v>2.1617816239976648E-2</v>
      </c>
      <c r="BH473">
        <f t="shared" ref="BH473" si="6073">SUM(AX467:AX473)/SUM(AW467:AW473)</f>
        <v>2.1276595744680851E-2</v>
      </c>
      <c r="BI473">
        <f t="shared" ref="BI473" si="6074">SUM(AZ467:AZ473)/SUM(AY467:AY473)</f>
        <v>0.24242424242424243</v>
      </c>
      <c r="BJ473">
        <f t="shared" ref="BJ473" si="6075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8"/>
        <v>1797491</v>
      </c>
      <c r="BU473" s="21">
        <f t="shared" si="2767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9"/>
        <v>13163</v>
      </c>
      <c r="CC473" s="21">
        <f t="shared" si="2769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70"/>
        <v>7555</v>
      </c>
      <c r="CK473" s="21">
        <f t="shared" si="2771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1"/>
        <v>75613</v>
      </c>
      <c r="CS473" s="21">
        <f t="shared" si="4526"/>
        <v>16326</v>
      </c>
    </row>
    <row r="474" spans="1:97" x14ac:dyDescent="0.35">
      <c r="A474" s="14">
        <f t="shared" si="2564"/>
        <v>44380</v>
      </c>
      <c r="B474" s="9">
        <f t="shared" si="5941"/>
        <v>1798414</v>
      </c>
      <c r="C474">
        <f t="shared" ref="C474" si="6076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7">-(J474-J473)+L474</f>
        <v>6</v>
      </c>
      <c r="N474" s="7">
        <f t="shared" ref="N474" si="6078">B474-C474</f>
        <v>1424300</v>
      </c>
      <c r="O474" s="4">
        <f t="shared" ref="O474" si="6079">C474/B474</f>
        <v>0.20802440372461514</v>
      </c>
      <c r="R474">
        <f t="shared" ref="R474" si="6080">C474-C473</f>
        <v>76</v>
      </c>
      <c r="S474">
        <f t="shared" ref="S474" si="6081">N474-N473</f>
        <v>847</v>
      </c>
      <c r="T474" s="8">
        <f t="shared" ref="T474" si="6082">R474/V474</f>
        <v>8.2340195016251352E-2</v>
      </c>
      <c r="U474" s="8">
        <f t="shared" ref="U474" si="6083">SUM(R468:R474)/SUM(V468:V474)</f>
        <v>9.1792656587473001E-2</v>
      </c>
      <c r="V474">
        <f t="shared" ref="V474" si="6084">B474-B473</f>
        <v>923</v>
      </c>
      <c r="W474">
        <f t="shared" ref="W474" si="6085">C474-D474-E474</f>
        <v>1687</v>
      </c>
      <c r="X474" s="3">
        <f t="shared" ref="X474" si="6086">F474/W474</f>
        <v>4.3864848844101953E-2</v>
      </c>
      <c r="Y474">
        <f t="shared" ref="Y474" si="6087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8">Z474-AC474-AF474</f>
        <v>22</v>
      </c>
      <c r="AJ474">
        <f t="shared" ref="AJ474" si="6089">AA474-AD474-AG474</f>
        <v>12</v>
      </c>
      <c r="AK474">
        <f t="shared" ref="AK474" si="6090">AB474-AE474-AH474</f>
        <v>332</v>
      </c>
      <c r="AT474">
        <f t="shared" ref="AT474" si="6091">BN474-BN473</f>
        <v>4307</v>
      </c>
      <c r="AU474">
        <f t="shared" ref="AU474" si="6092">BO474-BO473</f>
        <v>111</v>
      </c>
      <c r="AV474">
        <f t="shared" ref="AV474" si="6093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4">AX474/AW474</f>
        <v>3.4482758620689655E-2</v>
      </c>
      <c r="BD474">
        <f t="shared" ref="BD474" si="6095">AZ474/AY474</f>
        <v>0.22448979591836735</v>
      </c>
      <c r="BE474">
        <f t="shared" ref="BE474" si="6096">BB474/BA474</f>
        <v>5.2631578947368418E-2</v>
      </c>
      <c r="BF474">
        <f t="shared" ref="BF474" si="6097">SUM(AU468:AU474)/SUM(AT468:AT474)</f>
        <v>2.5076928518374422E-2</v>
      </c>
      <c r="BG474">
        <f t="shared" ref="BG474" si="6098">SUM(AU461:AU474)/SUM(AT461:AT474)</f>
        <v>2.2289219615907428E-2</v>
      </c>
      <c r="BH474">
        <f t="shared" ref="BH474" si="6099">SUM(AX468:AX474)/SUM(AW468:AW474)</f>
        <v>2.3985239852398525E-2</v>
      </c>
      <c r="BI474">
        <f t="shared" ref="BI474" si="6100">SUM(AZ468:AZ474)/SUM(AY468:AY474)</f>
        <v>0.23655913978494625</v>
      </c>
      <c r="BJ474">
        <f t="shared" ref="BJ474" si="6101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8"/>
        <v>1798414</v>
      </c>
      <c r="BU474" s="21">
        <f t="shared" si="2767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9"/>
        <v>13167</v>
      </c>
      <c r="CC474" s="21">
        <f t="shared" si="2769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70"/>
        <v>7556</v>
      </c>
      <c r="CK474" s="21">
        <f t="shared" si="2771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1"/>
        <v>75662</v>
      </c>
      <c r="CS474" s="21">
        <f t="shared" si="4526"/>
        <v>16337</v>
      </c>
    </row>
    <row r="475" spans="1:97" x14ac:dyDescent="0.35">
      <c r="A475" s="14">
        <f t="shared" si="2564"/>
        <v>44381</v>
      </c>
      <c r="B475" s="9">
        <f t="shared" si="5941"/>
        <v>1799087</v>
      </c>
      <c r="C475">
        <f t="shared" ref="C475" si="6102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3">-(J475-J474)+L475</f>
        <v>4</v>
      </c>
      <c r="N475" s="7">
        <f t="shared" ref="N475" si="6104">B475-C475</f>
        <v>1424912</v>
      </c>
      <c r="O475" s="4">
        <f t="shared" ref="O475" si="6105">C475/B475</f>
        <v>0.20798049232749721</v>
      </c>
      <c r="R475">
        <f t="shared" ref="R475" si="6106">C475-C474</f>
        <v>61</v>
      </c>
      <c r="S475">
        <f t="shared" ref="S475" si="6107">N475-N474</f>
        <v>612</v>
      </c>
      <c r="T475" s="8">
        <f t="shared" ref="T475" si="6108">R475/V475</f>
        <v>9.0638930163447248E-2</v>
      </c>
      <c r="U475" s="8">
        <f t="shared" ref="U475" si="6109">SUM(R469:R475)/SUM(V469:V475)</f>
        <v>9.2700061087354915E-2</v>
      </c>
      <c r="V475">
        <f t="shared" ref="V475" si="6110">B475-B474</f>
        <v>673</v>
      </c>
      <c r="W475">
        <f t="shared" ref="W475" si="6111">C475-D475-E475</f>
        <v>1702</v>
      </c>
      <c r="X475" s="3">
        <f t="shared" ref="X475" si="6112">F475/W475</f>
        <v>4.230317273795535E-2</v>
      </c>
      <c r="Y475">
        <f t="shared" ref="Y475" si="6113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4">Z475-AC475-AF475</f>
        <v>23</v>
      </c>
      <c r="AJ475">
        <f t="shared" ref="AJ475" si="6115">AA475-AD475-AG475</f>
        <v>12</v>
      </c>
      <c r="AK475">
        <f t="shared" ref="AK475" si="6116">AB475-AE475-AH475</f>
        <v>340</v>
      </c>
      <c r="AT475">
        <f t="shared" ref="AT475" si="6117">BN475-BN474</f>
        <v>2227</v>
      </c>
      <c r="AU475">
        <f t="shared" ref="AU475" si="6118">BO475-BO474</f>
        <v>79</v>
      </c>
      <c r="AV475">
        <f t="shared" ref="AV475" si="6119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20">AX475/AW475</f>
        <v>0</v>
      </c>
      <c r="BD475">
        <f t="shared" ref="BD475" si="6121">AZ475/AY475</f>
        <v>0.58333333333333337</v>
      </c>
      <c r="BE475">
        <f t="shared" ref="BE475" si="6122">BB475/BA475</f>
        <v>7.6923076923076927E-2</v>
      </c>
      <c r="BF475">
        <f t="shared" ref="BF475" si="6123">SUM(AU469:AU475)/SUM(AT469:AT475)</f>
        <v>2.3648176610311582E-2</v>
      </c>
      <c r="BG475">
        <f t="shared" ref="BG475" si="6124">SUM(AU462:AU475)/SUM(AT462:AT475)</f>
        <v>2.2752409543371779E-2</v>
      </c>
      <c r="BH475">
        <f t="shared" ref="BH475" si="6125">SUM(AX469:AX475)/SUM(AW469:AW475)</f>
        <v>2.2263450834879406E-2</v>
      </c>
      <c r="BI475">
        <f t="shared" ref="BI475" si="6126">SUM(AZ469:AZ475)/SUM(AY469:AY475)</f>
        <v>0.27659574468085107</v>
      </c>
      <c r="BJ475">
        <f t="shared" ref="BJ475" si="6127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8"/>
        <v>1799087</v>
      </c>
      <c r="BU475" s="21">
        <f t="shared" si="2767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9"/>
        <v>13168</v>
      </c>
      <c r="CC475" s="21">
        <f t="shared" si="2769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70"/>
        <v>7562</v>
      </c>
      <c r="CK475" s="21">
        <f t="shared" si="2771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1"/>
        <v>75686</v>
      </c>
      <c r="CS475" s="21">
        <f t="shared" si="4526"/>
        <v>16351</v>
      </c>
    </row>
    <row r="476" spans="1:97" x14ac:dyDescent="0.35">
      <c r="A476" s="14">
        <f t="shared" si="2564"/>
        <v>44382</v>
      </c>
      <c r="B476" s="9">
        <f t="shared" si="5941"/>
        <v>1799409</v>
      </c>
      <c r="C476">
        <f t="shared" ref="C476" si="6128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9">-(J476-J475)+L476</f>
        <v>6</v>
      </c>
      <c r="N476" s="7">
        <f t="shared" ref="N476" si="6130">B476-C476</f>
        <v>1425211</v>
      </c>
      <c r="O476" s="4">
        <f t="shared" ref="O476" si="6131">C476/B476</f>
        <v>0.20795605668305539</v>
      </c>
      <c r="R476">
        <f t="shared" ref="R476" si="6132">C476-C475</f>
        <v>23</v>
      </c>
      <c r="S476">
        <f t="shared" ref="S476" si="6133">N476-N475</f>
        <v>299</v>
      </c>
      <c r="T476" s="8">
        <f t="shared" ref="T476" si="6134">R476/V476</f>
        <v>7.1428571428571425E-2</v>
      </c>
      <c r="U476" s="8">
        <f t="shared" ref="U476" si="6135">SUM(R470:R476)/SUM(V470:V476)</f>
        <v>9.287188442609938E-2</v>
      </c>
      <c r="V476">
        <f t="shared" ref="V476" si="6136">B476-B475</f>
        <v>322</v>
      </c>
      <c r="W476">
        <f t="shared" ref="W476" si="6137">C476-D476-E476</f>
        <v>1725</v>
      </c>
      <c r="X476" s="3">
        <f t="shared" ref="X476" si="6138">F476/W476</f>
        <v>4.5217391304347827E-2</v>
      </c>
      <c r="Y476">
        <f t="shared" ref="Y476" si="6139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40">Z476-AC476-AF476</f>
        <v>20</v>
      </c>
      <c r="AJ476">
        <f t="shared" ref="AJ476" si="6141">AA476-AD476-AG476</f>
        <v>13</v>
      </c>
      <c r="AK476">
        <f t="shared" ref="AK476" si="6142">AB476-AE476-AH476</f>
        <v>348</v>
      </c>
      <c r="AT476">
        <f t="shared" ref="AT476" si="6143">BN476-BN475</f>
        <v>1087</v>
      </c>
      <c r="AU476">
        <f t="shared" ref="AU476" si="6144">BO476-BO475</f>
        <v>7</v>
      </c>
      <c r="AV476">
        <f t="shared" ref="AV476" si="6145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6">AX476/AW476</f>
        <v>0</v>
      </c>
      <c r="BD476">
        <f t="shared" ref="BD476" si="6147">AZ476/AY476</f>
        <v>4.7619047619047616E-2</v>
      </c>
      <c r="BE476">
        <f t="shared" ref="BE476" si="6148">BB476/BA476</f>
        <v>0.5</v>
      </c>
      <c r="BF476">
        <f t="shared" ref="BF476" si="6149">SUM(AU470:AU476)/SUM(AT470:AT476)</f>
        <v>2.3422321364323234E-2</v>
      </c>
      <c r="BG476">
        <f t="shared" ref="BG476" si="6150">SUM(AU463:AU476)/SUM(AT463:AT476)</f>
        <v>2.2373990680468112E-2</v>
      </c>
      <c r="BH476">
        <f t="shared" ref="BH476" si="6151">SUM(AX470:AX476)/SUM(AW470:AW476)</f>
        <v>2.0408163265306121E-2</v>
      </c>
      <c r="BI476">
        <f t="shared" ref="BI476" si="6152">SUM(AZ470:AZ476)/SUM(AY470:AY476)</f>
        <v>0.25970149253731345</v>
      </c>
      <c r="BJ476">
        <f t="shared" ref="BJ476" si="6153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8"/>
        <v>1799409</v>
      </c>
      <c r="BU476" s="21">
        <f t="shared" si="2767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9"/>
        <v>13169</v>
      </c>
      <c r="CC476" s="21">
        <f t="shared" si="2769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70"/>
        <v>7563</v>
      </c>
      <c r="CK476" s="21">
        <f t="shared" si="2771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1"/>
        <v>75707</v>
      </c>
      <c r="CS476" s="21">
        <f t="shared" si="4526"/>
        <v>16352</v>
      </c>
    </row>
    <row r="477" spans="1:97" x14ac:dyDescent="0.35">
      <c r="A477" s="14">
        <f t="shared" si="2564"/>
        <v>44383</v>
      </c>
      <c r="B477" s="9">
        <f t="shared" si="5941"/>
        <v>1799958</v>
      </c>
      <c r="C477">
        <f t="shared" ref="C477" si="6154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5">-(J477-J476)+L477</f>
        <v>3</v>
      </c>
      <c r="N477" s="7">
        <f t="shared" ref="N477" si="6156">B477-C477</f>
        <v>1425705</v>
      </c>
      <c r="O477" s="4">
        <f t="shared" ref="O477" si="6157">C477/B477</f>
        <v>0.20792318487431374</v>
      </c>
      <c r="R477">
        <f t="shared" ref="R477" si="6158">C477-C476</f>
        <v>55</v>
      </c>
      <c r="S477">
        <f t="shared" ref="S477" si="6159">N477-N476</f>
        <v>494</v>
      </c>
      <c r="T477" s="8">
        <f t="shared" ref="T477:T478" si="6160">R477/V477</f>
        <v>0.10018214936247723</v>
      </c>
      <c r="U477" s="8">
        <f t="shared" ref="U477" si="6161">SUM(R471:R477)/SUM(V471:V477)</f>
        <v>9.5462478184991276E-2</v>
      </c>
      <c r="V477">
        <f t="shared" ref="V477" si="6162">B477-B476</f>
        <v>549</v>
      </c>
      <c r="W477">
        <f t="shared" ref="W477" si="6163">C477-D477-E477</f>
        <v>1618</v>
      </c>
      <c r="X477" s="3">
        <f t="shared" ref="X477:X478" si="6164">F477/W477</f>
        <v>4.6971569839307788E-2</v>
      </c>
      <c r="Y477">
        <f t="shared" ref="Y477" si="6165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6">Z477-AC477-AF477</f>
        <v>20</v>
      </c>
      <c r="AJ477">
        <f t="shared" ref="AJ477" si="6167">AA477-AD477-AG477</f>
        <v>15</v>
      </c>
      <c r="AK477">
        <f t="shared" ref="AK477" si="6168">AB477-AE477-AH477</f>
        <v>336</v>
      </c>
      <c r="AT477">
        <f t="shared" ref="AT477" si="6169">BN477-BN476</f>
        <v>2081</v>
      </c>
      <c r="AU477">
        <f t="shared" ref="AU477" si="6170">BO477-BO476</f>
        <v>62</v>
      </c>
      <c r="AV477">
        <f t="shared" ref="AV477" si="6171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2">AX477/AW477</f>
        <v>0</v>
      </c>
      <c r="BD477">
        <f t="shared" ref="BD477" si="6173">AZ477/AY477</f>
        <v>0.36666666666666664</v>
      </c>
      <c r="BE477">
        <f t="shared" ref="BE477" si="6174">BB477/BA477</f>
        <v>0.1111111111111111</v>
      </c>
      <c r="BF477">
        <f t="shared" ref="BF477" si="6175">SUM(AU471:AU477)/SUM(AT471:AT477)</f>
        <v>2.4966453868987111E-2</v>
      </c>
      <c r="BG477">
        <f t="shared" ref="BG477" si="6176">SUM(AU464:AU477)/SUM(AT464:AT477)</f>
        <v>2.2800649362493843E-2</v>
      </c>
      <c r="BH477">
        <f t="shared" ref="BH477" si="6177">SUM(AX471:AX477)/SUM(AW471:AW477)</f>
        <v>2.3041474654377881E-2</v>
      </c>
      <c r="BI477">
        <f t="shared" ref="BI477" si="6178">SUM(AZ471:AZ477)/SUM(AY471:AY477)</f>
        <v>0.26045016077170419</v>
      </c>
      <c r="BJ477">
        <f t="shared" ref="BJ477" si="6179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8"/>
        <v>1799958</v>
      </c>
      <c r="BU477" s="21">
        <f t="shared" si="2767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9"/>
        <v>13172</v>
      </c>
      <c r="CC477" s="21">
        <f t="shared" si="2769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70"/>
        <v>7564</v>
      </c>
      <c r="CK477" s="21">
        <f t="shared" si="2771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1"/>
        <v>75737</v>
      </c>
      <c r="CS477" s="21">
        <f t="shared" si="4526"/>
        <v>16363</v>
      </c>
    </row>
    <row r="478" spans="1:97" x14ac:dyDescent="0.35">
      <c r="A478" s="14">
        <f t="shared" si="2564"/>
        <v>44384</v>
      </c>
      <c r="B478" s="9">
        <f t="shared" si="5941"/>
        <v>1800984</v>
      </c>
      <c r="C478">
        <f t="shared" ref="C478" si="6180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1">-(J478-J477)+L478</f>
        <v>3</v>
      </c>
      <c r="N478" s="7">
        <f t="shared" ref="N478" si="6182">B478-C478</f>
        <v>1426664</v>
      </c>
      <c r="O478" s="4">
        <f t="shared" ref="O478" si="6183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60"/>
        <v>6.5302144249512667E-2</v>
      </c>
      <c r="U478" s="8">
        <f t="shared" ref="U478" si="6184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4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5">Z478-AC478-AF478</f>
        <v>20</v>
      </c>
      <c r="AJ478">
        <f t="shared" ref="AJ478" si="6186">AA478-AD478-AG478</f>
        <v>15</v>
      </c>
      <c r="AK478">
        <f t="shared" ref="AK478" si="6187">AB478-AE478-AH478</f>
        <v>347</v>
      </c>
      <c r="AT478">
        <f t="shared" ref="AT478" si="6188">BN478-BN477</f>
        <v>4439</v>
      </c>
      <c r="AU478">
        <f t="shared" ref="AU478" si="6189">BO478-BO477</f>
        <v>102</v>
      </c>
      <c r="AV478">
        <f t="shared" ref="AV478" si="6190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1">AX478/AW478</f>
        <v>0</v>
      </c>
      <c r="BD478">
        <f t="shared" ref="BD478" si="6192">AZ478/AY478</f>
        <v>0.28358208955223879</v>
      </c>
      <c r="BE478">
        <f t="shared" ref="BE478" si="6193">BB478/BA478</f>
        <v>2.6315789473684209E-2</v>
      </c>
      <c r="BF478">
        <f t="shared" ref="BF478" si="6194">SUM(AU472:AU478)/SUM(AT472:AT478)</f>
        <v>2.3181989056430392E-2</v>
      </c>
      <c r="BG478">
        <f t="shared" ref="BG478" si="6195">SUM(AU465:AU478)/SUM(AT465:AT478)</f>
        <v>2.2414182475158084E-2</v>
      </c>
      <c r="BH478">
        <f t="shared" ref="BH478" si="6196">SUM(AX472:AX478)/SUM(AW472:AW478)</f>
        <v>2.5280898876404494E-2</v>
      </c>
      <c r="BI478">
        <f t="shared" ref="BI478" si="6197">SUM(AZ472:AZ478)/SUM(AY472:AY478)</f>
        <v>0.27987421383647798</v>
      </c>
      <c r="BJ478">
        <f t="shared" ref="BJ478" si="6198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8"/>
        <v>1800984</v>
      </c>
      <c r="BU478" s="21">
        <f t="shared" si="2767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9"/>
        <v>13181</v>
      </c>
      <c r="CC478" s="21">
        <f t="shared" si="2769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70"/>
        <v>7570</v>
      </c>
      <c r="CK478" s="21">
        <f t="shared" si="2771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1"/>
        <v>75804</v>
      </c>
      <c r="CS478" s="21">
        <f t="shared" si="4526"/>
        <v>16382</v>
      </c>
    </row>
    <row r="479" spans="1:97" x14ac:dyDescent="0.35">
      <c r="A479" s="14">
        <f t="shared" si="2564"/>
        <v>44385</v>
      </c>
      <c r="B479" s="9">
        <f t="shared" si="5941"/>
        <v>1801504</v>
      </c>
      <c r="C479">
        <f t="shared" ref="C479" si="6199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200">-(J479-J478)+L479</f>
        <v>2</v>
      </c>
      <c r="N479" s="7">
        <f t="shared" ref="N479" si="6201">B479-C479</f>
        <v>1427123</v>
      </c>
      <c r="O479" s="4">
        <f t="shared" ref="O479" si="6202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3">R479/V479</f>
        <v>0.11730769230769231</v>
      </c>
      <c r="U479" s="8">
        <f t="shared" ref="U479" si="6204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5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6">Z479-AC479-AF479</f>
        <v>10</v>
      </c>
      <c r="AJ479">
        <f t="shared" ref="AJ479" si="6207">AA479-AD479-AG479</f>
        <v>17</v>
      </c>
      <c r="AK479">
        <f t="shared" ref="AK479" si="6208">AB479-AE479-AH479</f>
        <v>317</v>
      </c>
      <c r="AT479">
        <f t="shared" ref="AT479" si="6209">BN479-BN478</f>
        <v>2311</v>
      </c>
      <c r="AU479">
        <f t="shared" ref="AU479" si="6210">BO479-BO478</f>
        <v>42</v>
      </c>
      <c r="AV479">
        <f t="shared" ref="AV479" si="6211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2">AX479/AW479</f>
        <v>0</v>
      </c>
      <c r="BD479">
        <f t="shared" ref="BD479" si="6213">AZ479/AY479</f>
        <v>0.7407407407407407</v>
      </c>
      <c r="BE479">
        <f t="shared" ref="BE479" si="6214">BB479/BA479</f>
        <v>0</v>
      </c>
      <c r="BF479">
        <f t="shared" ref="BF479" si="6215">SUM(AU473:AU479)/SUM(AT473:AT479)</f>
        <v>2.4349881796690308E-2</v>
      </c>
      <c r="BG479">
        <f t="shared" ref="BG479" si="6216">SUM(AU466:AU479)/SUM(AT466:AT479)</f>
        <v>2.3213860915074141E-2</v>
      </c>
      <c r="BH479">
        <f t="shared" ref="BH479" si="6217">SUM(AX473:AX479)/SUM(AW473:AW479)</f>
        <v>2.1551724137931036E-2</v>
      </c>
      <c r="BI479">
        <f t="shared" ref="BI479" si="6218">SUM(AZ473:AZ479)/SUM(AY473:AY479)</f>
        <v>0.367003367003367</v>
      </c>
      <c r="BJ479">
        <f t="shared" ref="BJ479" si="6219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8"/>
        <v>1801504</v>
      </c>
      <c r="BU479" s="21">
        <f t="shared" si="2767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9"/>
        <v>13196</v>
      </c>
      <c r="CC479" s="21">
        <f t="shared" si="2769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70"/>
        <v>7569</v>
      </c>
      <c r="CK479" s="21">
        <f t="shared" si="2771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1"/>
        <v>75858</v>
      </c>
      <c r="CS479" s="21">
        <f t="shared" si="4526"/>
        <v>16422</v>
      </c>
    </row>
    <row r="480" spans="1:97" x14ac:dyDescent="0.35">
      <c r="A480" s="14">
        <f t="shared" si="2564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4"/>
        <v>44387</v>
      </c>
      <c r="B481" s="9">
        <f>BT481</f>
        <v>1803507</v>
      </c>
      <c r="C481">
        <f t="shared" ref="C481" si="6220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1">B481-C481</f>
        <v>1428880</v>
      </c>
      <c r="O481" s="4">
        <f t="shared" ref="O481" si="6222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3">R481/V481</f>
        <v>0.12281577633549676</v>
      </c>
      <c r="U481" s="8">
        <f t="shared" ref="U481" si="6224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5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6">Z481-AC481-AF481</f>
        <v>24</v>
      </c>
      <c r="AJ481">
        <f t="shared" ref="AJ481:AJ488" si="6227">AA481-AD481-AG481</f>
        <v>14</v>
      </c>
      <c r="AK481">
        <f t="shared" ref="AK481:AK488" si="6228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9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30">AX481/AW481</f>
        <v>8.1761006289308172E-2</v>
      </c>
      <c r="BD481">
        <f t="shared" ref="BD481" si="6231">AZ481/AY481</f>
        <v>0.42528735632183906</v>
      </c>
      <c r="BE481">
        <f t="shared" ref="BE481" si="6232">BB481/BA481</f>
        <v>0</v>
      </c>
      <c r="BF481">
        <f t="shared" ref="BF481" si="6233">SUM(AU475:AU481)/SUM(AT475:AT481)</f>
        <v>2.804005722460658E-2</v>
      </c>
      <c r="BG481">
        <f t="shared" ref="BG481" si="6234">SUM(AU468:AU481)/SUM(AT468:AT481)</f>
        <v>2.6338768962085982E-2</v>
      </c>
      <c r="BH481">
        <f t="shared" ref="BH481" si="6235">SUM(AX475:AX481)/SUM(AW475:AW481)</f>
        <v>4.9429657794676805E-2</v>
      </c>
      <c r="BI481">
        <f t="shared" ref="BI481" si="6236">SUM(AZ475:AZ481)/SUM(AY475:AY481)</f>
        <v>0.43109540636042404</v>
      </c>
      <c r="BJ481">
        <f t="shared" ref="BJ481" si="6237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8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9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40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1">SUM(CP481:CQ481)</f>
        <v>16459</v>
      </c>
    </row>
    <row r="482" spans="1:97" x14ac:dyDescent="0.35">
      <c r="A482" s="14">
        <f t="shared" si="2564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6"/>
        <v>26</v>
      </c>
      <c r="AJ482">
        <f t="shared" si="6227"/>
        <v>13</v>
      </c>
      <c r="AK482">
        <f t="shared" si="6228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4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1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4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1"/>
        <v>1432146</v>
      </c>
      <c r="O484" s="4">
        <f t="shared" ref="O484:O488" si="6242">C484/B484</f>
        <v>0.20754284753062988</v>
      </c>
      <c r="R484">
        <f t="shared" ref="R484" si="6243">C484-C483</f>
        <v>449</v>
      </c>
      <c r="S484">
        <f t="shared" ref="S484" si="6244">N484-N483</f>
        <v>3266</v>
      </c>
      <c r="T484" s="8">
        <f t="shared" ref="T484:T489" si="6245">R484/V484</f>
        <v>0.12086137281292059</v>
      </c>
      <c r="U484" s="8">
        <f t="shared" ref="U484" si="6246">SUM(R478:R484)/SUM(V478:V484)</f>
        <v>0.11329845814977973</v>
      </c>
      <c r="V484">
        <f t="shared" ref="V484" si="6247">B484-B483</f>
        <v>3715</v>
      </c>
      <c r="W484">
        <f t="shared" ref="W484" si="6248">C484-D484-E484</f>
        <v>1875</v>
      </c>
      <c r="X484" s="3">
        <f t="shared" ref="X484:X489" si="6249">F484/W484</f>
        <v>4.1066666666666668E-2</v>
      </c>
      <c r="Y484">
        <f t="shared" ref="Y484" si="6250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6"/>
        <v>25</v>
      </c>
      <c r="AJ484">
        <f t="shared" si="6227"/>
        <v>14</v>
      </c>
      <c r="AK484">
        <f t="shared" si="6228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4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1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1"/>
        <v>1434293</v>
      </c>
      <c r="O486" s="4">
        <f t="shared" si="6242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2">R486/V486</f>
        <v>0.15638506876227898</v>
      </c>
      <c r="U486" s="8">
        <f t="shared" ref="U486" si="6253">SUM(R479:R486)/SUM(V479:V486)</f>
        <v>0.13139018558579074</v>
      </c>
      <c r="V486">
        <f>B486-MAX(B$2:B485)</f>
        <v>2545</v>
      </c>
      <c r="W486">
        <f t="shared" ref="W486:W492" si="6254">C486-D486-E486</f>
        <v>2135</v>
      </c>
      <c r="X486" s="3">
        <f t="shared" ref="X486" si="6255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6"/>
        <v>28</v>
      </c>
      <c r="AJ486">
        <f t="shared" si="6227"/>
        <v>14</v>
      </c>
      <c r="AK486">
        <f t="shared" si="6228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1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1"/>
        <v>1433193</v>
      </c>
      <c r="O487" s="4">
        <f t="shared" si="6242"/>
        <v>0.20751120698092476</v>
      </c>
      <c r="R487">
        <f>C487-MAX(C$2:C486)</f>
        <v>-196</v>
      </c>
      <c r="S487">
        <f>N487-MAX(N$2:N486)</f>
        <v>-1100</v>
      </c>
      <c r="T487" s="8">
        <f t="shared" si="6245"/>
        <v>0.15123456790123457</v>
      </c>
      <c r="U487" s="8">
        <f t="shared" ref="U487" si="6256">SUM(R480:R487)/SUM(V480:V487)</f>
        <v>0.12874982058274723</v>
      </c>
      <c r="V487">
        <f>B487-MAX(B$2:B486)</f>
        <v>-1296</v>
      </c>
      <c r="W487">
        <f t="shared" si="6254"/>
        <v>1993</v>
      </c>
      <c r="X487" s="3">
        <f t="shared" si="6249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6"/>
        <v>27</v>
      </c>
      <c r="AJ487">
        <f t="shared" si="6227"/>
        <v>14</v>
      </c>
      <c r="AK487">
        <f t="shared" si="6228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1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1"/>
        <v>1436196</v>
      </c>
      <c r="O488" s="4">
        <f t="shared" si="6242"/>
        <v>0.20742140829058719</v>
      </c>
      <c r="R488">
        <f>C488-MAX(C$2:C487)</f>
        <v>385</v>
      </c>
      <c r="S488">
        <f>N488-MAX(N$2:N487)</f>
        <v>1903</v>
      </c>
      <c r="T488" s="8">
        <f t="shared" si="6245"/>
        <v>0.16826923076923078</v>
      </c>
      <c r="U488" s="8">
        <f t="shared" ref="U488" si="6257">SUM(R481:R488)/SUM(V481:V488)</f>
        <v>0.13851971907077257</v>
      </c>
      <c r="V488">
        <f>B488-MAX(B$2:B487)</f>
        <v>2288</v>
      </c>
      <c r="W488">
        <f t="shared" si="6254"/>
        <v>2393</v>
      </c>
      <c r="X488" s="3">
        <f t="shared" si="6249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6"/>
        <v>26</v>
      </c>
      <c r="AJ488">
        <f t="shared" si="6227"/>
        <v>15</v>
      </c>
      <c r="AK488">
        <f t="shared" si="6228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1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8">B489-C489</f>
        <v>1436691</v>
      </c>
      <c r="O489" s="4">
        <f t="shared" ref="O489:O490" si="6259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5"/>
        <v>0.16946308724832215</v>
      </c>
      <c r="U489" s="8">
        <f t="shared" ref="U489" si="6260">SUM(R482:R489)/SUM(V482:V489)</f>
        <v>0.1448776758409786</v>
      </c>
      <c r="V489">
        <f>B489-MAX(B$2:B488)</f>
        <v>596</v>
      </c>
      <c r="W489">
        <f t="shared" si="6254"/>
        <v>2462</v>
      </c>
      <c r="X489" s="3">
        <f t="shared" si="6249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1">Z489-AC489-AF489</f>
        <v>26</v>
      </c>
      <c r="AJ489">
        <f t="shared" ref="AJ489:AJ490" si="6262">AA489-AD489-AG489</f>
        <v>15</v>
      </c>
      <c r="AK489">
        <f t="shared" ref="AK489:AK490" si="6263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1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8"/>
        <v>1437259</v>
      </c>
      <c r="O490" s="4">
        <f t="shared" si="6259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4">R490/V490</f>
        <v>0.19887165021156558</v>
      </c>
      <c r="U490" s="8">
        <f t="shared" ref="U490" si="6265">SUM(R483:R490)/SUM(V483:V490)</f>
        <v>0.14935140820380974</v>
      </c>
      <c r="V490">
        <f>B490-MAX(B$2:B489)</f>
        <v>709</v>
      </c>
      <c r="W490">
        <f t="shared" si="6254"/>
        <v>2567</v>
      </c>
      <c r="X490" s="3">
        <f t="shared" ref="X490:X491" si="6266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1"/>
        <v>26</v>
      </c>
      <c r="AJ490">
        <f t="shared" si="6262"/>
        <v>16</v>
      </c>
      <c r="AK490">
        <f t="shared" si="6263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1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8"/>
        <v>1438433</v>
      </c>
      <c r="O491" s="4">
        <f t="shared" ref="O491:O492" si="6267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4"/>
        <v>0.17498243148278286</v>
      </c>
      <c r="U491" s="8">
        <f t="shared" ref="U491" si="6268">SUM(R484:R491)/SUM(V484:V491)</f>
        <v>0.15300601202404809</v>
      </c>
      <c r="V491">
        <f>B491-MAX(B$2:B490)</f>
        <v>1423</v>
      </c>
      <c r="W491">
        <f t="shared" si="6254"/>
        <v>2710</v>
      </c>
      <c r="X491" s="3">
        <f t="shared" si="6266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9">Z491-AC491-AF491</f>
        <v>27</v>
      </c>
      <c r="AJ491">
        <f t="shared" ref="AJ491:AJ492" si="6270">AA491-AD491-AG491</f>
        <v>17</v>
      </c>
      <c r="AK491">
        <f t="shared" ref="AK491:AK492" si="6271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1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8"/>
        <v>1439591</v>
      </c>
      <c r="O492" s="4">
        <f t="shared" si="6267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2">R492/V492</f>
        <v>0.21862348178137653</v>
      </c>
      <c r="U492" s="8">
        <f t="shared" ref="U492" si="6273">SUM(R485:R492)/SUM(V485:V492)</f>
        <v>0.18097327997934684</v>
      </c>
      <c r="V492">
        <f>B492-MAX(B$2:B491)</f>
        <v>1482</v>
      </c>
      <c r="W492">
        <f t="shared" si="6254"/>
        <v>2958</v>
      </c>
      <c r="X492" s="3">
        <f t="shared" ref="X492" si="6274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9"/>
        <v>29</v>
      </c>
      <c r="AJ492">
        <f t="shared" si="6270"/>
        <v>18</v>
      </c>
      <c r="AK492">
        <f t="shared" si="6271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1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5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6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7">AX493/AW493</f>
        <v>3.5564853556485358E-2</v>
      </c>
      <c r="BD493">
        <f t="shared" ref="BD493" si="6278">AZ493/AY493</f>
        <v>0.30357142857142855</v>
      </c>
      <c r="BE493">
        <f t="shared" ref="BE493" si="6279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80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1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2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3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5"/>
        <v>-1</v>
      </c>
      <c r="N494" s="7">
        <f t="shared" ref="N494:N496" si="6284">B494-C494</f>
        <v>1447500</v>
      </c>
      <c r="O494" s="4">
        <f t="shared" ref="O494:O496" si="6285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6">R494/V494</f>
        <v>0.21428571428571427</v>
      </c>
      <c r="U494" s="8">
        <f t="shared" ref="U494" si="6287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8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9">Z494-AC494-AF494</f>
        <v>41</v>
      </c>
      <c r="AJ494">
        <f t="shared" ref="AJ494" si="6290">AA494-AD494-AG494</f>
        <v>28</v>
      </c>
      <c r="AK494">
        <f t="shared" ref="AK494" si="6291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2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5"/>
        <v>3</v>
      </c>
      <c r="N495" s="7">
        <f t="shared" si="6284"/>
        <v>1447499</v>
      </c>
      <c r="O495" s="4">
        <f t="shared" si="6285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3">R495/V495</f>
        <v>0</v>
      </c>
      <c r="U495" s="8">
        <f t="shared" ref="U495" si="6294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5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6">Z495-AC495-AF495</f>
        <v>41</v>
      </c>
      <c r="AJ495">
        <f t="shared" ref="AJ495:AJ496" si="6297">AA495-AD495-AG495</f>
        <v>28</v>
      </c>
      <c r="AK495">
        <f t="shared" ref="AK495:AK496" si="6298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9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300">AX495/AW495</f>
        <v>6.7375886524822695E-2</v>
      </c>
      <c r="BD495">
        <f t="shared" ref="BD495" si="6301">AZ495/AY495</f>
        <v>0.32567049808429116</v>
      </c>
      <c r="BE495">
        <f t="shared" ref="BE495" si="6302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80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1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2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3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4"/>
        <v>1456284</v>
      </c>
      <c r="O496" s="4">
        <f t="shared" si="6285"/>
        <v>0.20797526493118723</v>
      </c>
      <c r="R496">
        <f>C496-MAX(C$2:C495)</f>
        <v>3570</v>
      </c>
      <c r="S496">
        <f>N496-MAX(N$2:N495)</f>
        <v>8784</v>
      </c>
      <c r="T496" s="8">
        <f t="shared" si="6293"/>
        <v>0.28897523069451192</v>
      </c>
      <c r="U496" s="8">
        <f t="shared" ref="U496" si="6303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5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6"/>
        <v>62</v>
      </c>
      <c r="AJ496">
        <f t="shared" si="6297"/>
        <v>52</v>
      </c>
      <c r="AK496">
        <f t="shared" si="6298"/>
        <v>684</v>
      </c>
      <c r="AT496">
        <f>BN496-MAX(BN$1:BN495)</f>
        <v>53445</v>
      </c>
      <c r="AU496">
        <f>BO496-MAX(BO$1:BO495)</f>
        <v>3822</v>
      </c>
      <c r="AV496">
        <f t="shared" ref="AV496" si="6304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5">AX496/AW496</f>
        <v>8.3333333333333329E-2</v>
      </c>
      <c r="BD496">
        <f t="shared" ref="BD496" si="6306">AZ496/AY496</f>
        <v>0.4</v>
      </c>
      <c r="BE496">
        <f t="shared" ref="BE496" si="6307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80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1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2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3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8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8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8"/>
        <v>6</v>
      </c>
      <c r="N500" s="7">
        <f t="shared" ref="N500" si="6309">B500-C500</f>
        <v>1467336</v>
      </c>
      <c r="O500" s="4">
        <f t="shared" ref="O500" si="6310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1">R500/V500</f>
        <v>0.3059532780708365</v>
      </c>
      <c r="U500" s="8">
        <f t="shared" ref="U500" si="6312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3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4">Z500-AC500-AF500</f>
        <v>74</v>
      </c>
      <c r="AJ500">
        <f t="shared" ref="AJ500" si="6315">AA500-AD500-AG500</f>
        <v>87</v>
      </c>
      <c r="AK500">
        <f t="shared" ref="AK500" si="6316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7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8">AX500/AW500</f>
        <v>4.9145299145299144E-2</v>
      </c>
      <c r="BD500">
        <f t="shared" ref="BD500" si="6319">AZ500/AY500</f>
        <v>0.35766423357664234</v>
      </c>
      <c r="BE500">
        <f t="shared" ref="BE500" si="6320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1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2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3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4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8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5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8"/>
        <v>11</v>
      </c>
      <c r="N502" s="7">
        <f t="shared" ref="N502" si="6326">B502-C502</f>
        <v>1478246</v>
      </c>
      <c r="O502" s="4">
        <f t="shared" ref="O502" si="6327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8">R502/V502</f>
        <v>0.34304811224182574</v>
      </c>
      <c r="U502" s="8">
        <f t="shared" ref="U502" si="6329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30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1">Z502-AC502-AF502</f>
        <v>98</v>
      </c>
      <c r="AJ502">
        <f t="shared" ref="AJ502" si="6332">AA502-AD502-AG502</f>
        <v>116</v>
      </c>
      <c r="AK502">
        <f t="shared" ref="AK502" si="6333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4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5">AX502/AW502</f>
        <v>5.1437216338880487E-2</v>
      </c>
      <c r="BD502">
        <f t="shared" ref="BD502" si="6336">AZ502/AY502</f>
        <v>0.41598119858989424</v>
      </c>
      <c r="BE502">
        <f t="shared" ref="BE502" si="6337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1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2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3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4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8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8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8"/>
        <v>22</v>
      </c>
      <c r="N504" s="7">
        <f t="shared" ref="N504" si="6339">B504-C504</f>
        <v>1490676</v>
      </c>
      <c r="O504" s="4">
        <f t="shared" ref="O504" si="6340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1">R504/V504</f>
        <v>0.36393409067649168</v>
      </c>
      <c r="U504" s="8">
        <f t="shared" ref="U504" si="6342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3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4">Z504-AC504-AF504</f>
        <v>127</v>
      </c>
      <c r="AJ504">
        <f t="shared" ref="AJ504" si="6345">AA504-AD504-AG504</f>
        <v>137</v>
      </c>
      <c r="AK504">
        <f t="shared" ref="AK504" si="6346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7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8">AX504/AW504</f>
        <v>6.0090702947845805E-2</v>
      </c>
      <c r="BD504">
        <f t="shared" ref="BD504" si="6349">AZ504/AY504</f>
        <v>0.37594696969696972</v>
      </c>
      <c r="BE504">
        <f t="shared" ref="BE504" si="6350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1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2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3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4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1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8"/>
        <v>18</v>
      </c>
      <c r="N506" s="7">
        <f t="shared" ref="N506" si="6352">B506-C506</f>
        <v>1503966</v>
      </c>
      <c r="O506" s="4">
        <f t="shared" ref="O506" si="6353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4">R506/V506</f>
        <v>0.38466524678210945</v>
      </c>
      <c r="U506" s="8">
        <f t="shared" ref="U506" si="6355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6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7">Z506-AC506-AF506</f>
        <v>162</v>
      </c>
      <c r="AJ506">
        <f t="shared" ref="AJ506" si="6358">AA506-AD506-AG506</f>
        <v>128</v>
      </c>
      <c r="AK506">
        <f t="shared" ref="AK506" si="6359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60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1">AX506/AW506</f>
        <v>6.3380281690140844E-2</v>
      </c>
      <c r="BD506">
        <f t="shared" ref="BD506" si="6362">AZ506/AY506</f>
        <v>0.35406218655967903</v>
      </c>
      <c r="BE506">
        <f t="shared" ref="BE506" si="6363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1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2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3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4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4">-(J510-J509)+L510</f>
        <v>11</v>
      </c>
      <c r="N510" s="7">
        <f>B510-C510</f>
        <v>1519149</v>
      </c>
      <c r="O510" s="4">
        <f t="shared" ref="O510" si="6365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6">R510/V510</f>
        <v>0.35629796074108622</v>
      </c>
      <c r="U510" s="8">
        <f t="shared" ref="U510" si="6367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8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9">Z510-AC510-AF510</f>
        <v>188</v>
      </c>
      <c r="AJ510">
        <f t="shared" ref="AJ510" si="6370">AA510-AD510-AG510</f>
        <v>108</v>
      </c>
      <c r="AK510">
        <f t="shared" ref="AK510" si="6371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2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3">AX510/AW510</f>
        <v>7.2335025380710655E-2</v>
      </c>
      <c r="BD510">
        <f t="shared" ref="BD510" si="6374">AZ510/AY510</f>
        <v>0.25133689839572193</v>
      </c>
      <c r="BE510">
        <f t="shared" ref="BE510" si="6375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6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7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8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9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80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1">R512/V512</f>
        <v>0.37283338103870495</v>
      </c>
      <c r="U512" s="8">
        <f t="shared" ref="U512" si="6382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3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4">Z512-AC512-AF512</f>
        <v>225</v>
      </c>
      <c r="AJ512">
        <f t="shared" ref="AJ512" si="6385">AA512-AD512-AG512</f>
        <v>95</v>
      </c>
      <c r="AK512">
        <f t="shared" ref="AK512" si="6386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7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8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9">AX513/AW513</f>
        <v>4.5961917268548917E-2</v>
      </c>
      <c r="BD513">
        <f t="shared" ref="BD513" si="6390">AZ513/AY513</f>
        <v>0.26606997558991052</v>
      </c>
      <c r="BE513">
        <f t="shared" ref="BE513" si="6391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6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2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8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9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3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4">R516/V516</f>
        <v>0.3968481842800744</v>
      </c>
      <c r="U516" s="8">
        <f t="shared" ref="U516" si="6395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6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7">Z516-AC516-AF516</f>
        <v>231</v>
      </c>
      <c r="AJ516">
        <f t="shared" ref="AJ516" si="6398">AA516-AD516-AG516</f>
        <v>91</v>
      </c>
      <c r="AK516">
        <f t="shared" ref="AK516" si="6399">AB516-AE516-AH516</f>
        <v>1234</v>
      </c>
      <c r="AS516">
        <f t="shared" ref="AS516:AS528" si="6400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1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2">AX516/AW516</f>
        <v>5.054945054945055E-2</v>
      </c>
      <c r="BD516">
        <f t="shared" ref="BD516" si="6403">AZ516/AY516</f>
        <v>0.22734761120263591</v>
      </c>
      <c r="BE516">
        <f t="shared" ref="BE516" si="6404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5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6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7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8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9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10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1">Z517-AC517-AF517</f>
        <v>231</v>
      </c>
      <c r="AJ517">
        <f t="shared" ref="AJ517" si="6412">AA517-AD517-AG517</f>
        <v>91</v>
      </c>
      <c r="AK517">
        <f t="shared" ref="AK517" si="6413">AB517-AE517-AH517</f>
        <v>1234</v>
      </c>
      <c r="AL517">
        <v>1</v>
      </c>
      <c r="AM517">
        <v>1</v>
      </c>
      <c r="AN517">
        <v>1</v>
      </c>
      <c r="AS517" t="str">
        <f t="shared" si="6400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400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400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400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4">-(J521-J520)+L521</f>
        <v>26</v>
      </c>
      <c r="N521" s="7">
        <f>B521-C521</f>
        <v>1572449</v>
      </c>
      <c r="O521" s="4">
        <f t="shared" ref="O521" si="6415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6">R521/V521</f>
        <v>0.41735505288350189</v>
      </c>
      <c r="U521" s="8">
        <f t="shared" ref="U521" si="6417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8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9">Z521-AC521-AF521</f>
        <v>249</v>
      </c>
      <c r="AJ521">
        <f t="shared" ref="AJ521" si="6420">AA521-AD521-AG521</f>
        <v>117</v>
      </c>
      <c r="AK521">
        <f t="shared" ref="AK521" si="6421">AB521-AE521-AH521</f>
        <v>1125</v>
      </c>
      <c r="AS521">
        <f t="shared" si="6400"/>
        <v>1708.5</v>
      </c>
      <c r="AT521">
        <f>BN521-MAX(BN$1:BN515)</f>
        <v>255181</v>
      </c>
      <c r="AU521">
        <f>BO521-MAX(BO$1:BO515)</f>
        <v>15352</v>
      </c>
      <c r="AV521">
        <f t="shared" ref="AV521" si="6422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3">AX521/AW521</f>
        <v>5.1790281329923277E-2</v>
      </c>
      <c r="BD521">
        <f t="shared" ref="BD521" si="6424">AZ521/AY521</f>
        <v>0.28118161925601748</v>
      </c>
      <c r="BE521">
        <f t="shared" ref="BE521" si="6425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6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7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8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9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400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400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400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30">-(J525-J524)+L525</f>
        <v>14</v>
      </c>
      <c r="N525" s="7">
        <f>B525-C525</f>
        <v>1585705</v>
      </c>
      <c r="O525" s="4">
        <f t="shared" ref="O525" si="6431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2">R525/V525</f>
        <v>0.42654438484166812</v>
      </c>
      <c r="U525" s="8">
        <f t="shared" ref="U525" si="6433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4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5">Z525-AC525-AF525</f>
        <v>283</v>
      </c>
      <c r="AJ525">
        <f t="shared" ref="AJ525" si="6436">AA525-AD525-AG525</f>
        <v>137</v>
      </c>
      <c r="AK525">
        <f t="shared" ref="AK525" si="6437">AB525-AE525-AH525</f>
        <v>1029</v>
      </c>
      <c r="AS525">
        <f t="shared" si="6400"/>
        <v>1414</v>
      </c>
      <c r="AT525">
        <f>BN525-MAX(BN$1:BN524)</f>
        <v>111178</v>
      </c>
      <c r="AU525">
        <f>BO525-MAX(BO$1:BO524)</f>
        <v>2828</v>
      </c>
      <c r="AV525">
        <f t="shared" ref="AV525" si="6438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9">AX525/AW525</f>
        <v>5.8737151248164463E-2</v>
      </c>
      <c r="BD525">
        <f t="shared" ref="BD525" si="6440">AZ525/AY525</f>
        <v>0.68437499999999996</v>
      </c>
      <c r="BE525">
        <f t="shared" ref="BE525" si="6441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2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3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4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5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400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400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400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6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7">R530/V530</f>
        <v>0.39942289822467841</v>
      </c>
      <c r="U530" s="8">
        <f t="shared" ref="U530" si="6448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9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50">Z530-AC530-AF530</f>
        <v>266</v>
      </c>
      <c r="AJ530">
        <f t="shared" ref="AJ530" si="6451">AA530-AD530-AG530</f>
        <v>140</v>
      </c>
      <c r="AK530">
        <f t="shared" ref="AK530" si="6452">AB530-AE530-AH530</f>
        <v>942</v>
      </c>
      <c r="AS530">
        <f t="shared" ref="AS530:AS535" si="6453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4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5">AX530/AW530</f>
        <v>6.0728744939271252E-2</v>
      </c>
      <c r="BD530">
        <f t="shared" ref="BD530" si="6456">AZ530/AY530</f>
        <v>0.21724429416737109</v>
      </c>
      <c r="BE530">
        <f t="shared" ref="BE530" si="6457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8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9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60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1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3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3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>
        <v>2081486</v>
      </c>
      <c r="C533">
        <v>476388</v>
      </c>
      <c r="D533">
        <v>435609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1605098</v>
      </c>
      <c r="O533" s="4">
        <f t="shared" ref="O533" si="6462">C533/B533</f>
        <v>0.22886918288184499</v>
      </c>
      <c r="R533">
        <f>C533-MAX(C$2:C530)</f>
        <v>6869</v>
      </c>
      <c r="S533">
        <f>N533-MAX(N$2:N530)</f>
        <v>7113</v>
      </c>
      <c r="T533" s="8">
        <f t="shared" ref="T533" si="6463">R533/V533</f>
        <v>0.49127449578028892</v>
      </c>
      <c r="U533" s="8">
        <f t="shared" ref="U533" si="6464">SUM(R524:R533)/SUM(V524:V533)</f>
        <v>0.43263532887305589</v>
      </c>
      <c r="V533">
        <f>B533-MAX(B$2:B530)</f>
        <v>13982</v>
      </c>
      <c r="W533">
        <f>C533-D533-E533</f>
        <v>33931</v>
      </c>
      <c r="X533" s="3">
        <f t="shared" ref="X533" si="6465">F533/W533</f>
        <v>1.6415667089092568E-2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6">Z533-AC533-AF533</f>
        <v>245</v>
      </c>
      <c r="AJ533">
        <f t="shared" ref="AJ533" si="6467">AA533-AD533-AG533</f>
        <v>139</v>
      </c>
      <c r="AK533">
        <f t="shared" ref="AK533" si="6468">AB533-AE533-AH533</f>
        <v>881</v>
      </c>
      <c r="AS533">
        <f t="shared" si="6453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9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70">AX533/AW533</f>
        <v>3.0444964871194378E-2</v>
      </c>
      <c r="BD533">
        <f t="shared" ref="BD533" si="6471">AZ533/AY533</f>
        <v>0.27479892761394104</v>
      </c>
      <c r="BE533">
        <f t="shared" ref="BE533" si="6472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3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4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5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6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3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3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7">C537/B537</f>
        <v>0.22979775891935267</v>
      </c>
      <c r="R537">
        <f>IF(B537="","",C537-LARGE(C$1:C537,2))</f>
        <v>7021</v>
      </c>
      <c r="S537">
        <f>N537-MAX(N$2:N534)</f>
        <v>15121</v>
      </c>
      <c r="T537" s="8">
        <f t="shared" ref="T537" si="6478">R537/V537</f>
        <v>0.3170896937945985</v>
      </c>
      <c r="U537" s="8">
        <f t="shared" ref="U537" si="6479">SUM(R528:R537)/SUM(V528:V537)</f>
        <v>0.38989941842993758</v>
      </c>
      <c r="V537">
        <f>B537-MAX(B$2:B534)</f>
        <v>22142</v>
      </c>
      <c r="W537">
        <f>C537-D537-E537</f>
        <v>30388</v>
      </c>
      <c r="X537" s="3">
        <f t="shared" ref="X537" si="6480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1">Z537-AC537-AF537</f>
        <v>218</v>
      </c>
      <c r="AJ537">
        <f t="shared" ref="AJ537" si="6482">AA537-AD537-AG537</f>
        <v>145</v>
      </c>
      <c r="AK537">
        <f t="shared" ref="AK537" si="6483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4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5">AX537/AW537</f>
        <v>5.1435406698564591E-2</v>
      </c>
      <c r="BD537">
        <f t="shared" ref="BD537" si="6486">AZ537/AY537</f>
        <v>0.20965309200603319</v>
      </c>
      <c r="BE537">
        <f t="shared" ref="BE537" si="6487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8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9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90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1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2">R540/V540</f>
        <v>0.41080354743348563</v>
      </c>
      <c r="U540" s="8">
        <f t="shared" ref="U540" si="6493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4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5">Z540-AC540-AF540</f>
        <v>179</v>
      </c>
      <c r="AJ540">
        <f t="shared" ref="AJ540" si="6496">AA540-AD540-AG540</f>
        <v>149</v>
      </c>
      <c r="AK540">
        <f t="shared" ref="AK540" si="6497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8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9">AX540/AW540</f>
        <v>5.842911877394636E-2</v>
      </c>
      <c r="BD540">
        <f t="shared" ref="BD540" si="6500">AZ540/AY540</f>
        <v>0.37894736842105264</v>
      </c>
      <c r="BE540">
        <f t="shared" ref="BE540" si="6501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2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3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4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0.39204302180205175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5">IF(AI544="","",AA544-AD544-AG544)</f>
        <v>160</v>
      </c>
      <c r="AK544">
        <f t="shared" si="6505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6">IF(B545-C545=0,"",B545-C545)</f>
        <v/>
      </c>
      <c r="O545" s="4" t="str">
        <f t="shared" ref="O545:O548" si="6507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7" si="6508">IF(S545="","",R545/V545)</f>
        <v/>
      </c>
      <c r="V545" t="str">
        <f>IF(R545="","",B545-LARGE(B$2:B545,2))</f>
        <v/>
      </c>
      <c r="W545" t="str">
        <f t="shared" ref="W545:W548" si="6509">IF(V545="","",C545-D545-E545)</f>
        <v/>
      </c>
      <c r="X545" s="3" t="str">
        <f t="shared" ref="X545:X548" si="6510">IFERROR(F545/W545,"")</f>
        <v/>
      </c>
      <c r="Y545" t="str">
        <f>IF(X545="","",E545-LARGE(E$2:E545,2))</f>
        <v/>
      </c>
      <c r="AI545" t="str">
        <f t="shared" ref="AI545:AI548" si="6511">IF(AH545="","",Z545-AC545-AF545)</f>
        <v/>
      </c>
      <c r="AJ545" t="str">
        <f t="shared" si="6505"/>
        <v/>
      </c>
      <c r="AK545" t="str">
        <f t="shared" si="6505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2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3">IF(AX545="","",AX545/AW545)</f>
        <v/>
      </c>
      <c r="BD545" t="str">
        <f t="shared" ref="BD545:BD548" si="6514">IF(AY545="","",AZ545/AY545)</f>
        <v/>
      </c>
      <c r="BE545" t="str">
        <f t="shared" ref="BE545:BE548" si="6515">IF(BA545="","",BB545/BA545)</f>
        <v/>
      </c>
      <c r="BO545" s="21">
        <v>542792</v>
      </c>
      <c r="BT545" s="21" t="str">
        <f t="shared" ref="BT545:BT548" si="6516">IF(SUM(BP545:BQ545)=0,"",SUM(BP545:BQ545))</f>
        <v/>
      </c>
      <c r="BU545" s="21" t="str">
        <f t="shared" ref="BU545:BU548" si="6517">IF(SUM(BR545:BS545)=0,"",SUM(BR545:BS545))</f>
        <v/>
      </c>
      <c r="CB545" s="21" t="str">
        <f t="shared" ref="CB545:CB548" si="6518">IF(SUM(BX545:BY545)=0,"",SUM(BX545:BY545))</f>
        <v/>
      </c>
      <c r="CC545" s="21" t="str">
        <f t="shared" ref="CC545:CC548" si="6519">IF(SUM(BZ545:CA545)=0,"",SUM(BZ545:CA545))</f>
        <v/>
      </c>
      <c r="CJ545" s="21" t="str">
        <f t="shared" ref="CJ545:CJ548" si="6520">IF(SUM(CF545:CG545)=0,"",SUM(CF545:CG545))</f>
        <v/>
      </c>
      <c r="CK545" s="21" t="str">
        <f t="shared" ref="CK545:CK548" si="6521">IF(SUM(CH545:CI545)=0,"",SUM(CH545:CI545))</f>
        <v/>
      </c>
      <c r="CR545" s="21" t="str">
        <f t="shared" ref="CR545:CR548" si="6522">IF(SUM(CN545:CO545)=0,"",SUM(CN545:CO545))</f>
        <v/>
      </c>
      <c r="CS545" s="21" t="str">
        <f t="shared" ref="CS545:CS548" si="6523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6"/>
        <v/>
      </c>
      <c r="O546" s="4" t="str">
        <f t="shared" si="6507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8"/>
        <v/>
      </c>
      <c r="V546" t="str">
        <f>IF(R546="","",B546-LARGE(B$2:B546,2))</f>
        <v/>
      </c>
      <c r="W546" t="str">
        <f t="shared" si="6509"/>
        <v/>
      </c>
      <c r="X546" s="3" t="str">
        <f t="shared" si="6510"/>
        <v/>
      </c>
      <c r="Y546" t="str">
        <f>IF(X546="","",E546-LARGE(E$2:E546,2))</f>
        <v/>
      </c>
      <c r="AI546" t="str">
        <f t="shared" si="6511"/>
        <v/>
      </c>
      <c r="AJ546" t="str">
        <f t="shared" si="6505"/>
        <v/>
      </c>
      <c r="AK546" t="str">
        <f t="shared" si="6505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2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3"/>
        <v/>
      </c>
      <c r="BD546" t="str">
        <f t="shared" si="6514"/>
        <v/>
      </c>
      <c r="BE546" t="str">
        <f t="shared" si="6515"/>
        <v/>
      </c>
      <c r="BO546" s="21">
        <v>546586</v>
      </c>
      <c r="BT546" s="21" t="str">
        <f t="shared" si="6516"/>
        <v/>
      </c>
      <c r="BU546" s="21" t="str">
        <f t="shared" si="6517"/>
        <v/>
      </c>
      <c r="CB546" s="21" t="str">
        <f t="shared" si="6518"/>
        <v/>
      </c>
      <c r="CC546" s="21" t="str">
        <f t="shared" si="6519"/>
        <v/>
      </c>
      <c r="CJ546" s="21" t="str">
        <f t="shared" si="6520"/>
        <v/>
      </c>
      <c r="CK546" s="21" t="str">
        <f t="shared" si="6521"/>
        <v/>
      </c>
      <c r="CR546" s="21" t="str">
        <f t="shared" si="6522"/>
        <v/>
      </c>
      <c r="CS546" s="21" t="str">
        <f t="shared" si="6523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6"/>
        <v/>
      </c>
      <c r="O547" s="4" t="str">
        <f t="shared" si="6507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8"/>
        <v/>
      </c>
      <c r="V547" t="str">
        <f>IF(R547="","",B547-LARGE(B$2:B547,2))</f>
        <v/>
      </c>
      <c r="W547" t="str">
        <f t="shared" si="6509"/>
        <v/>
      </c>
      <c r="X547" s="3" t="str">
        <f t="shared" si="6510"/>
        <v/>
      </c>
      <c r="Y547" t="str">
        <f>IF(X547="","",E547-LARGE(E$2:E547,2))</f>
        <v/>
      </c>
      <c r="AI547" t="str">
        <f t="shared" si="6511"/>
        <v/>
      </c>
      <c r="AJ547" t="str">
        <f t="shared" si="6505"/>
        <v/>
      </c>
      <c r="AK547" t="str">
        <f t="shared" si="6505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6"/>
        <v>1651997</v>
      </c>
      <c r="O548" s="4">
        <f t="shared" si="6507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/>
      <c r="V548">
        <f>IF(R548="","",B548-LARGE(B$2:B548,2))</f>
        <v>21373</v>
      </c>
      <c r="W548">
        <f t="shared" si="6509"/>
        <v>29659</v>
      </c>
      <c r="X548" s="3">
        <f t="shared" si="6510"/>
        <v>1.8341818672241141E-2</v>
      </c>
      <c r="Y548">
        <f>IF(X548="","",LARGE(E$2:E548,1)-LARGE(E$2:E548,2))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1"/>
        <v>271</v>
      </c>
      <c r="AJ548">
        <f t="shared" si="6505"/>
        <v>192</v>
      </c>
      <c r="AK548">
        <f t="shared" si="6505"/>
        <v>982</v>
      </c>
      <c r="AL548">
        <v>3</v>
      </c>
      <c r="AS548">
        <f t="shared" ref="AS548:AS558" si="6524"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2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3"/>
        <v>0.10692375109553023</v>
      </c>
      <c r="BD548">
        <f t="shared" si="6514"/>
        <v>3.2485875706214688E-2</v>
      </c>
      <c r="BE548">
        <f t="shared" si="6515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6"/>
        <v>2159673</v>
      </c>
      <c r="BU548" s="21">
        <f t="shared" si="6517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8"/>
        <v>15668</v>
      </c>
      <c r="CC548" s="21">
        <f t="shared" si="6519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20"/>
        <v>9043</v>
      </c>
      <c r="CK548" s="21">
        <f t="shared" si="6521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2"/>
        <v>91761</v>
      </c>
      <c r="CS548" s="21">
        <f t="shared" si="6523"/>
        <v>21622</v>
      </c>
    </row>
    <row r="549" spans="1:97" x14ac:dyDescent="0.35">
      <c r="A549" s="14">
        <v>44518</v>
      </c>
      <c r="F549">
        <v>569</v>
      </c>
      <c r="H549">
        <v>121</v>
      </c>
      <c r="I549">
        <v>96</v>
      </c>
      <c r="N549" s="7" t="str">
        <f t="shared" ref="N549:N556" si="6525">IF(B549-C549=0,"",B549-C549)</f>
        <v/>
      </c>
      <c r="O549" s="4" t="str">
        <f t="shared" ref="O549:O556" si="6526">IF(N549="","",C549/B549)</f>
        <v/>
      </c>
      <c r="R549" t="str">
        <f>IF(B549="","",C549-LARGE(C$1:C549,2))</f>
        <v/>
      </c>
      <c r="S549" t="str">
        <f>IF(R549="","",N549-LARGE(N$2:N549,2))</f>
        <v/>
      </c>
      <c r="T549" s="8" t="str">
        <f t="shared" ref="T549:T556" si="6527">IF(S549="","",R549/V549)</f>
        <v/>
      </c>
      <c r="U549" s="8"/>
      <c r="V549" t="str">
        <f>IF(R549="","",B549-LARGE(B$2:B549,2))</f>
        <v/>
      </c>
      <c r="W549" t="str">
        <f t="shared" ref="W549:W555" si="6528">IF(V549="","",C549-D549-E549)</f>
        <v/>
      </c>
      <c r="X549" s="3" t="str">
        <f t="shared" ref="X549:X556" si="6529">IFERROR(F549/W549,"")</f>
        <v/>
      </c>
      <c r="Y549" t="str">
        <f>IF(X549="","",E549-LARGE(E$2:E549,2))</f>
        <v/>
      </c>
      <c r="AI549" t="str">
        <f t="shared" ref="AI549:AI556" si="6530">IF(AH549="","",Z549-AC549-AF549)</f>
        <v/>
      </c>
      <c r="AJ549" t="str">
        <f t="shared" ref="AJ549:AJ555" si="6531">IF(AI549="","",AA549-AD549-AG549)</f>
        <v/>
      </c>
      <c r="AK549" t="str">
        <f t="shared" ref="AK549:AK556" si="6532">IF(AJ549="","",AB549-AE549-AH549)</f>
        <v/>
      </c>
      <c r="AS549">
        <f t="shared" si="6524"/>
        <v>1464.909090909091</v>
      </c>
      <c r="AT549" t="str">
        <f>IF(BN549="","",LARGE(BN$1:BN549,1)-LARGE(BN$1:BN549,2))</f>
        <v/>
      </c>
      <c r="AU549">
        <f>IF(BO549="","",LARGE(BO$1:BO549,1)-LARGE(BO$1:BO549,2))</f>
        <v>4077</v>
      </c>
      <c r="AV549" t="str">
        <f t="shared" ref="AV549:AV553" si="6533">IF(AT549="","",AU549/AT549)</f>
        <v/>
      </c>
      <c r="AW549" t="str">
        <f>IF(CB549="","",MAX(BV$1:BV549)-LARGE(BV$1:BV549,2))</f>
        <v/>
      </c>
      <c r="AX549" t="str">
        <f>IF(CC549="","",MAX(BW$1:BW549)-LARGE(BW$1:BW549,2))</f>
        <v/>
      </c>
      <c r="AY549" t="str">
        <f>IF(CR549="","",MAX(CR$1:CR549)-LARGE(CR$1:CR549,2))</f>
        <v/>
      </c>
      <c r="AZ549" t="str">
        <f>IF(CS549="","",MAX(CS$1:CS549)-LARGE(CS$1:CS549,2))</f>
        <v/>
      </c>
      <c r="BA549" t="str">
        <f>IF(CJ549="","",MAX(CD$1:CD549)-LARGE(CD$1:CD549,2))</f>
        <v/>
      </c>
      <c r="BB549" t="str">
        <f>IF(CK549="","",MAX(CE$1:CE549)-LARGE(CE$1:CE549,2))</f>
        <v/>
      </c>
      <c r="BC549" t="str">
        <f t="shared" ref="BC549:BC553" si="6534">IF(AX549="","",AX549/AW549)</f>
        <v/>
      </c>
      <c r="BD549" t="str">
        <f t="shared" ref="BD549:BD553" si="6535">IF(AY549="","",AZ549/AY549)</f>
        <v/>
      </c>
      <c r="BE549" t="str">
        <f t="shared" ref="BE549:BE553" si="6536">IF(BA549="","",BB549/BA549)</f>
        <v/>
      </c>
      <c r="BO549" s="21">
        <v>553313</v>
      </c>
      <c r="BT549" s="21" t="str">
        <f t="shared" ref="BT549:BT552" si="6537">IF(SUM(BP549:BQ549)=0,"",SUM(BP549:BQ549))</f>
        <v/>
      </c>
      <c r="BU549" s="21" t="str">
        <f t="shared" ref="BU549:BU552" si="6538">IF(SUM(BR549:BS549)=0,"",SUM(BR549:BS549))</f>
        <v/>
      </c>
      <c r="CB549" s="21" t="str">
        <f t="shared" ref="CB549:CB552" si="6539">IF(SUM(BX549:BY549)=0,"",SUM(BX549:BY549))</f>
        <v/>
      </c>
      <c r="CC549" s="21" t="str">
        <f t="shared" ref="CC549:CC552" si="6540">IF(SUM(BZ549:CA549)=0,"",SUM(BZ549:CA549))</f>
        <v/>
      </c>
      <c r="CJ549" s="21" t="str">
        <f t="shared" ref="CJ549:CJ552" si="6541">IF(SUM(CF549:CG549)=0,"",SUM(CF549:CG549))</f>
        <v/>
      </c>
      <c r="CK549" s="21" t="str">
        <f t="shared" ref="CK549:CK552" si="6542">IF(SUM(CH549:CI549)=0,"",SUM(CH549:CI549))</f>
        <v/>
      </c>
      <c r="CR549" s="21" t="str">
        <f t="shared" ref="CR549:CR552" si="6543">IF(SUM(CN549:CO549)=0,"",SUM(CN549:CO549))</f>
        <v/>
      </c>
      <c r="CS549" s="21" t="str">
        <f t="shared" ref="CS549:CS552" si="6544">IF(SUM(CP549:CQ549)=0,"",SUM(CP549:CQ549))</f>
        <v/>
      </c>
    </row>
    <row r="550" spans="1:97" x14ac:dyDescent="0.35">
      <c r="A550" s="14">
        <v>44521</v>
      </c>
      <c r="F550">
        <v>579</v>
      </c>
      <c r="H550">
        <v>134</v>
      </c>
      <c r="I550">
        <v>79</v>
      </c>
      <c r="N550" s="7" t="str">
        <f t="shared" si="6525"/>
        <v/>
      </c>
      <c r="O550" s="4" t="str">
        <f t="shared" si="6526"/>
        <v/>
      </c>
      <c r="R550" t="str">
        <f>IF(B550="","",C550-LARGE(C$1:C550,2))</f>
        <v/>
      </c>
      <c r="S550" t="str">
        <f>IF(R550="","",N550-LARGE(N$2:N550,2))</f>
        <v/>
      </c>
      <c r="T550" s="8" t="str">
        <f t="shared" si="6527"/>
        <v/>
      </c>
      <c r="U550" s="8"/>
      <c r="V550" t="str">
        <f>IF(R550="","",B550-LARGE(B$2:B550,2))</f>
        <v/>
      </c>
      <c r="W550" t="str">
        <f t="shared" si="6528"/>
        <v/>
      </c>
      <c r="X550" s="3" t="str">
        <f t="shared" si="6529"/>
        <v/>
      </c>
      <c r="Y550" t="str">
        <f>IF(X550="","",E550-LARGE(E$2:E550,2))</f>
        <v/>
      </c>
      <c r="AI550" t="str">
        <f t="shared" si="6530"/>
        <v/>
      </c>
      <c r="AJ550" t="str">
        <f t="shared" si="6531"/>
        <v/>
      </c>
      <c r="AK550" t="str">
        <f t="shared" si="6532"/>
        <v/>
      </c>
      <c r="AS550">
        <f t="shared" si="6524"/>
        <v>1539.3333333333333</v>
      </c>
      <c r="AT550" t="str">
        <f>IF(BN550="","",LARGE(BN$1:BN550,1)-LARGE(BN$1:BN550,2))</f>
        <v/>
      </c>
      <c r="AU550">
        <f>IF(BO550="","",LARGE(BO$1:BO550,1)-LARGE(BO$1:BO550,2))</f>
        <v>4568</v>
      </c>
      <c r="AV550" t="str">
        <f t="shared" si="6533"/>
        <v/>
      </c>
      <c r="AW550" t="str">
        <f>IF(CB550="","",MAX(BV$1:BV550)-LARGE(BV$1:BV550,2))</f>
        <v/>
      </c>
      <c r="AX550" t="str">
        <f>IF(CC550="","",MAX(BW$1:BW550)-LARGE(BW$1:BW550,2))</f>
        <v/>
      </c>
      <c r="AY550" t="str">
        <f>IF(CR550="","",MAX(CR$1:CR550)-LARGE(CR$1:CR550,2))</f>
        <v/>
      </c>
      <c r="AZ550" t="str">
        <f>IF(CS550="","",MAX(CS$1:CS550)-LARGE(CS$1:CS550,2))</f>
        <v/>
      </c>
      <c r="BA550" t="str">
        <f>IF(CJ550="","",MAX(CD$1:CD550)-LARGE(CD$1:CD550,2))</f>
        <v/>
      </c>
      <c r="BB550" t="str">
        <f>IF(CK550="","",MAX(CE$1:CE550)-LARGE(CE$1:CE550,2))</f>
        <v/>
      </c>
      <c r="BC550" t="str">
        <f t="shared" si="6534"/>
        <v/>
      </c>
      <c r="BD550" t="str">
        <f t="shared" si="6535"/>
        <v/>
      </c>
      <c r="BE550" t="str">
        <f t="shared" si="6536"/>
        <v/>
      </c>
      <c r="BO550" s="21">
        <v>557881</v>
      </c>
      <c r="BT550" s="21" t="str">
        <f t="shared" si="6537"/>
        <v/>
      </c>
      <c r="BU550" s="21" t="str">
        <f t="shared" si="6538"/>
        <v/>
      </c>
      <c r="CB550" s="21" t="str">
        <f t="shared" si="6539"/>
        <v/>
      </c>
      <c r="CC550" s="21" t="str">
        <f t="shared" si="6540"/>
        <v/>
      </c>
      <c r="CJ550" s="21" t="str">
        <f t="shared" si="6541"/>
        <v/>
      </c>
      <c r="CK550" s="21" t="str">
        <f t="shared" si="6542"/>
        <v/>
      </c>
      <c r="CR550" s="21" t="str">
        <f t="shared" si="6543"/>
        <v/>
      </c>
      <c r="CS550" s="21" t="str">
        <f t="shared" si="6544"/>
        <v/>
      </c>
    </row>
    <row r="551" spans="1:97" x14ac:dyDescent="0.35">
      <c r="A551" s="14">
        <v>44522</v>
      </c>
      <c r="F551">
        <v>597</v>
      </c>
      <c r="H551">
        <v>138</v>
      </c>
      <c r="I551">
        <v>82</v>
      </c>
      <c r="J551">
        <v>150</v>
      </c>
      <c r="K551">
        <v>26</v>
      </c>
      <c r="L551">
        <v>21</v>
      </c>
      <c r="N551" s="7" t="str">
        <f t="shared" si="6525"/>
        <v/>
      </c>
      <c r="O551" s="4" t="str">
        <f t="shared" si="6526"/>
        <v/>
      </c>
      <c r="R551" t="str">
        <f>IF(B551="","",C551-LARGE(C$1:C551,2))</f>
        <v/>
      </c>
      <c r="S551" t="str">
        <f>IF(R551="","",N551-LARGE(N$2:N551,2))</f>
        <v/>
      </c>
      <c r="T551" s="8" t="str">
        <f t="shared" si="6527"/>
        <v/>
      </c>
      <c r="U551" s="8"/>
      <c r="V551" t="str">
        <f>IF(R551="","",B551-LARGE(B$2:B551,2))</f>
        <v/>
      </c>
      <c r="W551" t="str">
        <f t="shared" si="6528"/>
        <v/>
      </c>
      <c r="X551" s="3" t="str">
        <f t="shared" si="6529"/>
        <v/>
      </c>
      <c r="Y551" t="str">
        <f>IF(X551="","",E551-LARGE(E$2:E551,2))</f>
        <v/>
      </c>
      <c r="AS551" t="str">
        <f t="shared" si="6524"/>
        <v/>
      </c>
      <c r="AT551" t="str">
        <f>IF(BN551="","",LARGE(BN$1:BN551,1)-LARGE(BN$1:BN551,2))</f>
        <v/>
      </c>
      <c r="AU551" t="str">
        <f>IF(BO551="","",LARGE(BO$1:BO551,1)-LARGE(BO$1:BO551,2))</f>
        <v/>
      </c>
      <c r="AV551" t="str">
        <f t="shared" si="6533"/>
        <v/>
      </c>
      <c r="AW551" t="str">
        <f>IF(CB551="","",MAX(BV$1:BV551)-LARGE(BV$1:BV551,2))</f>
        <v/>
      </c>
      <c r="AX551" t="str">
        <f>IF(CC551="","",MAX(BW$1:BW551)-LARGE(BW$1:BW551,2))</f>
        <v/>
      </c>
      <c r="AY551" t="str">
        <f>IF(CR551="","",MAX(CR$1:CR551)-LARGE(CR$1:CR551,2))</f>
        <v/>
      </c>
      <c r="AZ551" t="str">
        <f>IF(CS551="","",MAX(CS$1:CS551)-LARGE(CS$1:CS551,2))</f>
        <v/>
      </c>
      <c r="BA551" t="str">
        <f>IF(CJ551="","",MAX(CD$1:CD551)-LARGE(CD$1:CD551,2))</f>
        <v/>
      </c>
      <c r="BB551" t="str">
        <f>IF(CK551="","",MAX(CE$1:CE551)-LARGE(CE$1:CE551,2))</f>
        <v/>
      </c>
      <c r="BC551" t="str">
        <f t="shared" si="6534"/>
        <v/>
      </c>
      <c r="BD551" t="str">
        <f t="shared" si="6535"/>
        <v/>
      </c>
      <c r="BE551" t="str">
        <f t="shared" si="6536"/>
        <v/>
      </c>
      <c r="BT551" s="21" t="str">
        <f t="shared" si="6537"/>
        <v/>
      </c>
      <c r="BU551" s="21" t="str">
        <f t="shared" si="6538"/>
        <v/>
      </c>
      <c r="CB551" s="21" t="str">
        <f t="shared" si="6539"/>
        <v/>
      </c>
      <c r="CC551" s="21" t="str">
        <f t="shared" si="6540"/>
        <v/>
      </c>
      <c r="CJ551" s="21" t="str">
        <f t="shared" si="6541"/>
        <v/>
      </c>
      <c r="CK551" s="21" t="str">
        <f t="shared" si="6542"/>
        <v/>
      </c>
      <c r="CR551" s="21" t="str">
        <f t="shared" si="6543"/>
        <v/>
      </c>
      <c r="CS551" s="21" t="str">
        <f t="shared" si="6544"/>
        <v/>
      </c>
    </row>
    <row r="552" spans="1:97" x14ac:dyDescent="0.35">
      <c r="A552" s="14">
        <v>44523</v>
      </c>
      <c r="B552" s="9">
        <f>BT552</f>
        <v>2180808</v>
      </c>
      <c r="C552">
        <v>519894</v>
      </c>
      <c r="D552">
        <v>478991</v>
      </c>
      <c r="E552">
        <v>7354</v>
      </c>
      <c r="F552">
        <v>623</v>
      </c>
      <c r="H552">
        <v>146</v>
      </c>
      <c r="I552">
        <v>109</v>
      </c>
      <c r="J552">
        <v>158</v>
      </c>
      <c r="K552">
        <v>29</v>
      </c>
      <c r="L552">
        <v>21</v>
      </c>
      <c r="N552" s="7">
        <f>IF(B552-C552=0,"",B552-C552)</f>
        <v>1660914</v>
      </c>
      <c r="O552" s="4">
        <f t="shared" ref="O552" si="6545">IF(N552="","",C552/B552)</f>
        <v>0.23839512694377496</v>
      </c>
      <c r="R552">
        <f>IF(B552="","",C552-LARGE(C$1:C552,2))</f>
        <v>10643</v>
      </c>
      <c r="S552">
        <f>IF(R552="","",N552-LARGE(N$2:N552,2))</f>
        <v>8917</v>
      </c>
      <c r="T552" s="8">
        <f t="shared" si="6527"/>
        <v>0.54412065439672797</v>
      </c>
      <c r="U552" s="8"/>
      <c r="V552">
        <f>IF(R552="","",B552-LARGE(B$2:B552,2))</f>
        <v>19560</v>
      </c>
      <c r="W552">
        <f t="shared" si="6528"/>
        <v>33549</v>
      </c>
      <c r="X552" s="3">
        <f t="shared" si="6529"/>
        <v>1.8569853050761573E-2</v>
      </c>
      <c r="Y552">
        <f>IF(X552="","",LARGE(E$2:E552,1)-LARGE(E$2:E552,2))</f>
        <v>86</v>
      </c>
      <c r="Z552">
        <v>3956</v>
      </c>
      <c r="AA552">
        <v>2331</v>
      </c>
      <c r="AB552">
        <v>22004</v>
      </c>
      <c r="AC552">
        <v>3546</v>
      </c>
      <c r="AD552">
        <v>2074</v>
      </c>
      <c r="AE552">
        <v>20456</v>
      </c>
      <c r="AF552">
        <v>72</v>
      </c>
      <c r="AG552">
        <v>44</v>
      </c>
      <c r="AH552">
        <v>378</v>
      </c>
      <c r="AI552">
        <f t="shared" ref="AI552" si="6546">IF(AH552="","",Z552-AC552-AF552)</f>
        <v>338</v>
      </c>
      <c r="AJ552">
        <f t="shared" ref="AJ552" si="6547">IF(AI552="","",AA552-AD552-AG552)</f>
        <v>213</v>
      </c>
      <c r="AK552">
        <f t="shared" ref="AK552" si="6548">IF(AJ552="","",AB552-AE552-AH552)</f>
        <v>1170</v>
      </c>
      <c r="AS552">
        <f t="shared" si="6524"/>
        <v>1543.7777777777778</v>
      </c>
      <c r="AT552">
        <f>IF(BN552="","",LARGE(BN$1:BN552,1)-LARGE(BN$1:BN552,2))</f>
        <v>105855</v>
      </c>
      <c r="AU552">
        <f>IF(BO552="","",LARGE(BO$1:BO552,1)-LARGE(BO$1:BO552,2))</f>
        <v>2599</v>
      </c>
      <c r="AV552">
        <f t="shared" si="6533"/>
        <v>2.4552453828350102E-2</v>
      </c>
      <c r="AW552">
        <f>IF(CB552="","",MAX(BV$1:BV552)-LARGE(BV$1:BV552,2))</f>
        <v>1142</v>
      </c>
      <c r="AX552">
        <f>IF(CC552="","",MAX(BW$1:BW552)-LARGE(BW$1:BW552,2))</f>
        <v>102</v>
      </c>
      <c r="AY552">
        <f>IF(CR552="","",MAX(CR$1:CR552)-LARGE(CR$1:CR552,2))</f>
        <v>9807</v>
      </c>
      <c r="AZ552">
        <f>IF(CS552="","",MAX(CS$1:CS552)-LARGE(CS$1:CS552,2))</f>
        <v>352</v>
      </c>
      <c r="BA552">
        <f>IF(CJ552="","",MAX(CD$1:CD552)-LARGE(CD$1:CD552,2))</f>
        <v>956</v>
      </c>
      <c r="BB552">
        <f>IF(CK552="","",MAX(CE$1:CE552)-LARGE(CE$1:CE552,2))</f>
        <v>57</v>
      </c>
      <c r="BC552">
        <f t="shared" si="6534"/>
        <v>8.9316987740805598E-2</v>
      </c>
      <c r="BD552">
        <f t="shared" si="6535"/>
        <v>3.5892729682879577E-2</v>
      </c>
      <c r="BE552">
        <f t="shared" si="6536"/>
        <v>5.9623430962343099E-2</v>
      </c>
      <c r="BN552" s="21">
        <v>7021770</v>
      </c>
      <c r="BO552" s="21">
        <v>560480</v>
      </c>
      <c r="BP552" s="21">
        <v>1766164</v>
      </c>
      <c r="BQ552" s="21">
        <v>414644</v>
      </c>
      <c r="BR552" s="21">
        <v>412441</v>
      </c>
      <c r="BS552" s="21">
        <v>106418</v>
      </c>
      <c r="BT552" s="21">
        <f t="shared" si="6537"/>
        <v>2180808</v>
      </c>
      <c r="BU552" s="21">
        <f t="shared" si="6538"/>
        <v>518859</v>
      </c>
      <c r="BV552" s="21">
        <v>61286</v>
      </c>
      <c r="BW552" s="21">
        <v>4135</v>
      </c>
      <c r="BX552" s="21">
        <v>11345</v>
      </c>
      <c r="BY552" s="21">
        <v>4508</v>
      </c>
      <c r="BZ552" s="21">
        <v>2926</v>
      </c>
      <c r="CA552" s="21">
        <v>1027</v>
      </c>
      <c r="CB552" s="21">
        <f t="shared" si="6539"/>
        <v>15853</v>
      </c>
      <c r="CC552" s="21">
        <f t="shared" si="6540"/>
        <v>3953</v>
      </c>
      <c r="CD552" s="21">
        <v>42187</v>
      </c>
      <c r="CE552" s="21">
        <v>2447</v>
      </c>
      <c r="CF552" s="21">
        <v>6516</v>
      </c>
      <c r="CG552" s="21">
        <v>2633</v>
      </c>
      <c r="CH552" s="21">
        <v>1559</v>
      </c>
      <c r="CI552" s="21">
        <v>768</v>
      </c>
      <c r="CJ552" s="21">
        <f t="shared" si="6541"/>
        <v>9149</v>
      </c>
      <c r="CK552" s="21">
        <f t="shared" si="6542"/>
        <v>2327</v>
      </c>
      <c r="CL552" s="21">
        <v>312063</v>
      </c>
      <c r="CM552" s="21">
        <v>24022</v>
      </c>
      <c r="CN552" s="21">
        <v>83640</v>
      </c>
      <c r="CO552" s="21">
        <v>8934</v>
      </c>
      <c r="CP552" s="21">
        <v>20377</v>
      </c>
      <c r="CQ552" s="21">
        <v>1597</v>
      </c>
      <c r="CR552" s="21">
        <f t="shared" si="6543"/>
        <v>92574</v>
      </c>
      <c r="CS552" s="21">
        <f t="shared" si="6544"/>
        <v>21974</v>
      </c>
    </row>
    <row r="553" spans="1:97" x14ac:dyDescent="0.35">
      <c r="A553" s="14">
        <v>44525</v>
      </c>
      <c r="F553">
        <v>616</v>
      </c>
      <c r="H553">
        <v>138</v>
      </c>
      <c r="I553">
        <v>104</v>
      </c>
      <c r="N553" s="7" t="str">
        <f t="shared" si="6525"/>
        <v/>
      </c>
      <c r="O553" s="4" t="str">
        <f t="shared" si="6526"/>
        <v/>
      </c>
      <c r="R553" t="str">
        <f>IF(B553="","",C553-LARGE(C$1:C553,2))</f>
        <v/>
      </c>
      <c r="S553" t="str">
        <f>IF(R553="","",N553-LARGE(N$2:N553,2))</f>
        <v/>
      </c>
      <c r="T553" s="8" t="str">
        <f t="shared" si="6527"/>
        <v/>
      </c>
      <c r="U553" s="8"/>
      <c r="V553" t="str">
        <f>IF(R553="","",B553-LARGE(B$2:B553,2))</f>
        <v/>
      </c>
      <c r="W553" t="str">
        <f t="shared" si="6528"/>
        <v/>
      </c>
      <c r="X553" s="3" t="str">
        <f t="shared" si="6529"/>
        <v/>
      </c>
      <c r="Y553" t="str">
        <f>IF(X553="","",E553-LARGE(E$2:E553,2))</f>
        <v/>
      </c>
      <c r="AI553" t="str">
        <f t="shared" si="6530"/>
        <v/>
      </c>
      <c r="AJ553" t="str">
        <f t="shared" si="6531"/>
        <v/>
      </c>
      <c r="AK553" t="str">
        <f t="shared" si="6532"/>
        <v/>
      </c>
      <c r="AS553">
        <f t="shared" si="6524"/>
        <v>1617.5454545454545</v>
      </c>
      <c r="AT553" t="str">
        <f>IF(BN553="","",LARGE(BN$1:BN553,1)-LARGE(BN$1:BN553,2))</f>
        <v/>
      </c>
      <c r="AU553">
        <f>IF(BO553="","",LARGE(BO$1:BO553,1)-LARGE(BO$1:BO553,2))</f>
        <v>3899</v>
      </c>
      <c r="AV553" t="str">
        <f t="shared" si="6533"/>
        <v/>
      </c>
      <c r="AW553" t="str">
        <f>IF(CB553="","",MAX(BV$1:BV553)-LARGE(BV$1:BV553,2))</f>
        <v/>
      </c>
      <c r="AX553" t="str">
        <f>IF(CC553="","",MAX(BW$1:BW553)-LARGE(BW$1:BW553,2))</f>
        <v/>
      </c>
      <c r="AY553" t="str">
        <f>IF(CR553="","",MAX(CR$1:CR553)-LARGE(CR$1:CR553,2))</f>
        <v/>
      </c>
      <c r="AZ553" t="str">
        <f>IF(CS553="","",MAX(CS$1:CS553)-LARGE(CS$1:CS553,2))</f>
        <v/>
      </c>
      <c r="BA553" t="str">
        <f>IF(CJ553="","",MAX(CD$1:CD553)-LARGE(CD$1:CD553,2))</f>
        <v/>
      </c>
      <c r="BB553" t="str">
        <f>IF(CK553="","",MAX(CE$1:CE553)-LARGE(CE$1:CE553,2))</f>
        <v/>
      </c>
      <c r="BC553" t="str">
        <f t="shared" si="6534"/>
        <v/>
      </c>
      <c r="BD553" t="str">
        <f t="shared" si="6535"/>
        <v/>
      </c>
      <c r="BE553" t="str">
        <f t="shared" si="6536"/>
        <v/>
      </c>
      <c r="BO553" s="21">
        <v>564379</v>
      </c>
      <c r="BT553" s="21" t="str">
        <f t="shared" ref="BT553:BT556" si="6549">IF(SUM(BP553:BQ553)=0,"",SUM(BP553:BQ553))</f>
        <v/>
      </c>
      <c r="BU553" s="21" t="str">
        <f t="shared" ref="BU553:BU556" si="6550">IF(SUM(BR553:BS553)=0,"",SUM(BR553:BS553))</f>
        <v/>
      </c>
      <c r="CB553" s="21" t="str">
        <f t="shared" ref="CB553:CB556" si="6551">IF(SUM(BX553:BY553)=0,"",SUM(BX553:BY553))</f>
        <v/>
      </c>
      <c r="CC553" s="21" t="str">
        <f t="shared" ref="CC553:CC556" si="6552">IF(SUM(BZ553:CA553)=0,"",SUM(BZ553:CA553))</f>
        <v/>
      </c>
      <c r="CJ553" s="21" t="str">
        <f t="shared" ref="CJ553:CJ556" si="6553">IF(SUM(CF553:CG553)=0,"",SUM(CF553:CG553))</f>
        <v/>
      </c>
      <c r="CK553" s="21" t="str">
        <f t="shared" ref="CK553:CK556" si="6554">IF(SUM(CH553:CI553)=0,"",SUM(CH553:CI553))</f>
        <v/>
      </c>
      <c r="CR553" s="21" t="str">
        <f t="shared" ref="CR553:CR556" si="6555">IF(SUM(CN553:CO553)=0,"",SUM(CN553:CO553))</f>
        <v/>
      </c>
      <c r="CS553" s="21" t="str">
        <f t="shared" ref="CS553:CS556" si="6556">IF(SUM(CP553:CQ553)=0,"",SUM(CP553:CQ553))</f>
        <v/>
      </c>
    </row>
    <row r="554" spans="1:97" x14ac:dyDescent="0.35">
      <c r="A554" s="14">
        <v>44528</v>
      </c>
      <c r="F554">
        <v>665</v>
      </c>
      <c r="H554">
        <v>154</v>
      </c>
      <c r="I554">
        <v>92</v>
      </c>
      <c r="N554" s="7" t="str">
        <f t="shared" si="6525"/>
        <v/>
      </c>
      <c r="O554" s="4" t="str">
        <f t="shared" si="6526"/>
        <v/>
      </c>
      <c r="R554" t="str">
        <f>IF(B554="","",C554-LARGE(C$1:C554,2))</f>
        <v/>
      </c>
      <c r="S554" t="str">
        <f>IF(R554="","",N554-LARGE(N$2:N554,2))</f>
        <v/>
      </c>
      <c r="T554" s="8" t="str">
        <f t="shared" si="6527"/>
        <v/>
      </c>
      <c r="U554" s="8"/>
      <c r="V554" t="str">
        <f>IF(R554="","",B554-LARGE(B$2:B554,2))</f>
        <v/>
      </c>
      <c r="W554" t="str">
        <f t="shared" si="6528"/>
        <v/>
      </c>
      <c r="X554" s="3" t="str">
        <f t="shared" si="6529"/>
        <v/>
      </c>
      <c r="Y554" t="str">
        <f>IF(X554="","",E554-LARGE(E$2:E554,2))</f>
        <v/>
      </c>
      <c r="AI554" t="str">
        <f t="shared" si="6530"/>
        <v/>
      </c>
      <c r="AJ554" t="str">
        <f t="shared" si="6531"/>
        <v/>
      </c>
      <c r="AK554" t="str">
        <f t="shared" si="6532"/>
        <v/>
      </c>
      <c r="AS554">
        <f t="shared" si="6524"/>
        <v>1486.5</v>
      </c>
      <c r="AT554" t="str">
        <f>IF(BN554="","",LARGE(BN$1:BN554,1)-LARGE(BN$1:BN554,2))</f>
        <v/>
      </c>
      <c r="AU554">
        <f>IF(BO554="","",LARGE(BO$1:BO554,1)-LARGE(BO$1:BO554,2))</f>
        <v>2695</v>
      </c>
      <c r="AV554" t="str">
        <f t="shared" ref="AV554" si="6557">IF(AT554="","",AU554/AT554)</f>
        <v/>
      </c>
      <c r="AW554" t="str">
        <f>IF(CB554="","",MAX(BV$1:BV554)-LARGE(BV$1:BV554,2))</f>
        <v/>
      </c>
      <c r="AX554" t="str">
        <f>IF(CC554="","",MAX(BW$1:BW554)-LARGE(BW$1:BW554,2))</f>
        <v/>
      </c>
      <c r="AY554" t="str">
        <f>IF(CR554="","",MAX(CR$1:CR554)-LARGE(CR$1:CR554,2))</f>
        <v/>
      </c>
      <c r="AZ554" t="str">
        <f>IF(CS554="","",MAX(CS$1:CS554)-LARGE(CS$1:CS554,2))</f>
        <v/>
      </c>
      <c r="BA554" t="str">
        <f>IF(CJ554="","",MAX(CD$1:CD554)-LARGE(CD$1:CD554,2))</f>
        <v/>
      </c>
      <c r="BB554" t="str">
        <f>IF(CK554="","",MAX(CE$1:CE554)-LARGE(CE$1:CE554,2))</f>
        <v/>
      </c>
      <c r="BC554" t="str">
        <f t="shared" ref="BC554" si="6558">IF(AX554="","",AX554/AW554)</f>
        <v/>
      </c>
      <c r="BD554" t="str">
        <f t="shared" ref="BD554" si="6559">IF(AY554="","",AZ554/AY554)</f>
        <v/>
      </c>
      <c r="BE554" t="str">
        <f t="shared" ref="BE554" si="6560">IF(BA554="","",BB554/BA554)</f>
        <v/>
      </c>
      <c r="BO554" s="21">
        <v>567074</v>
      </c>
      <c r="BT554" s="21" t="str">
        <f t="shared" si="6549"/>
        <v/>
      </c>
      <c r="BU554" s="21" t="str">
        <f t="shared" si="6550"/>
        <v/>
      </c>
      <c r="CB554" s="21" t="str">
        <f t="shared" si="6551"/>
        <v/>
      </c>
      <c r="CC554" s="21" t="str">
        <f t="shared" si="6552"/>
        <v/>
      </c>
      <c r="CJ554" s="21" t="str">
        <f t="shared" si="6553"/>
        <v/>
      </c>
      <c r="CK554" s="21" t="str">
        <f t="shared" si="6554"/>
        <v/>
      </c>
      <c r="CR554" s="21" t="str">
        <f t="shared" si="6555"/>
        <v/>
      </c>
      <c r="CS554" s="21" t="str">
        <f t="shared" si="6556"/>
        <v/>
      </c>
    </row>
    <row r="555" spans="1:97" x14ac:dyDescent="0.35">
      <c r="A555" s="14">
        <v>44529</v>
      </c>
      <c r="F555">
        <v>698</v>
      </c>
      <c r="H555">
        <v>166</v>
      </c>
      <c r="I555">
        <v>93</v>
      </c>
      <c r="J555">
        <v>177</v>
      </c>
      <c r="K555">
        <v>37</v>
      </c>
      <c r="L555">
        <v>31</v>
      </c>
      <c r="N555" s="7" t="str">
        <f t="shared" si="6525"/>
        <v/>
      </c>
      <c r="O555" s="4" t="str">
        <f t="shared" si="6526"/>
        <v/>
      </c>
      <c r="R555" t="str">
        <f>IF(B555="","",C555-LARGE(C$1:C555,2))</f>
        <v/>
      </c>
      <c r="S555" t="str">
        <f>IF(R555="","",N555-LARGE(N$2:N555,2))</f>
        <v/>
      </c>
      <c r="T555" s="8" t="str">
        <f t="shared" si="6527"/>
        <v/>
      </c>
      <c r="U555" s="8"/>
      <c r="V555" t="str">
        <f>IF(R555="","",B555-LARGE(B$2:B555,2))</f>
        <v/>
      </c>
      <c r="W555" t="str">
        <f t="shared" si="6528"/>
        <v/>
      </c>
      <c r="X555" s="3" t="str">
        <f t="shared" si="6529"/>
        <v/>
      </c>
      <c r="Y555" t="str">
        <f>IF(X555="","",E555-LARGE(E$2:E555,2))</f>
        <v/>
      </c>
      <c r="AI555" t="str">
        <f t="shared" si="6530"/>
        <v/>
      </c>
      <c r="AJ555" t="str">
        <f t="shared" si="6531"/>
        <v/>
      </c>
      <c r="AK555" t="str">
        <f t="shared" si="6532"/>
        <v/>
      </c>
      <c r="AS555" t="str">
        <f t="shared" si="6524"/>
        <v/>
      </c>
      <c r="AT555" t="str">
        <f>IF(BN555="","",LARGE(BN$1:BN555,1)-LARGE(BN$1:BN555,2))</f>
        <v/>
      </c>
      <c r="AU555" t="str">
        <f>IF(BO555="","",LARGE(BO$1:BO555,1)-LARGE(BO$1:BO555,2))</f>
        <v/>
      </c>
      <c r="AV555" t="str">
        <f t="shared" ref="AV555:AV556" si="6561">IF(AT555="","",AU555/AT555)</f>
        <v/>
      </c>
      <c r="AW555" t="str">
        <f>IF(CB555="","",MAX(BV$1:BV555)-LARGE(BV$1:BV555,2))</f>
        <v/>
      </c>
      <c r="AX555" t="str">
        <f>IF(CC555="","",MAX(BW$1:BW555)-LARGE(BW$1:BW555,2))</f>
        <v/>
      </c>
      <c r="AY555" t="str">
        <f>IF(CR555="","",MAX(CR$1:CR555)-LARGE(CR$1:CR555,2))</f>
        <v/>
      </c>
      <c r="AZ555" t="str">
        <f>IF(CS555="","",MAX(CS$1:CS555)-LARGE(CS$1:CS555,2))</f>
        <v/>
      </c>
      <c r="BA555" t="str">
        <f>IF(CJ555="","",MAX(CD$1:CD555)-LARGE(CD$1:CD555,2))</f>
        <v/>
      </c>
      <c r="BB555" t="str">
        <f>IF(CK555="","",MAX(CE$1:CE555)-LARGE(CE$1:CE555,2))</f>
        <v/>
      </c>
      <c r="BC555" t="str">
        <f t="shared" ref="BC555:BC556" si="6562">IF(AX555="","",AX555/AW555)</f>
        <v/>
      </c>
      <c r="BD555" t="str">
        <f t="shared" ref="BD555:BD556" si="6563">IF(AY555="","",AZ555/AY555)</f>
        <v/>
      </c>
      <c r="BE555" t="str">
        <f t="shared" ref="BE555:BE556" si="6564">IF(BA555="","",BB555/BA555)</f>
        <v/>
      </c>
      <c r="BT555" s="21" t="str">
        <f t="shared" si="6549"/>
        <v/>
      </c>
      <c r="BU555" s="21" t="str">
        <f t="shared" si="6550"/>
        <v/>
      </c>
      <c r="CB555" s="21" t="str">
        <f t="shared" si="6551"/>
        <v/>
      </c>
      <c r="CC555" s="21" t="str">
        <f t="shared" si="6552"/>
        <v/>
      </c>
      <c r="CJ555" s="21" t="str">
        <f t="shared" si="6553"/>
        <v/>
      </c>
      <c r="CK555" s="21" t="str">
        <f t="shared" si="6554"/>
        <v/>
      </c>
      <c r="CR555" s="21" t="str">
        <f t="shared" si="6555"/>
        <v/>
      </c>
      <c r="CS555" s="21" t="str">
        <f t="shared" si="6556"/>
        <v/>
      </c>
    </row>
    <row r="556" spans="1:97" x14ac:dyDescent="0.35">
      <c r="A556" s="14">
        <v>44530</v>
      </c>
      <c r="B556">
        <v>2199477</v>
      </c>
      <c r="C556">
        <v>529383</v>
      </c>
      <c r="D556">
        <v>486466</v>
      </c>
      <c r="E556">
        <v>7445</v>
      </c>
      <c r="F556">
        <v>721</v>
      </c>
      <c r="H556">
        <v>172</v>
      </c>
      <c r="I556">
        <v>125</v>
      </c>
      <c r="J556">
        <v>190</v>
      </c>
      <c r="K556">
        <v>33</v>
      </c>
      <c r="L556">
        <v>31</v>
      </c>
      <c r="N556" s="7">
        <f t="shared" si="6525"/>
        <v>1670094</v>
      </c>
      <c r="O556" s="4">
        <f t="shared" si="6526"/>
        <v>0.24068585395528119</v>
      </c>
      <c r="R556">
        <f>IF(B556="","",C556-LARGE(C$1:C556,2))</f>
        <v>9489</v>
      </c>
      <c r="S556">
        <f>IF(R556="","",N556-LARGE(N$2:N556,2))</f>
        <v>9180</v>
      </c>
      <c r="T556" s="8">
        <f t="shared" si="6527"/>
        <v>0.50827575124538005</v>
      </c>
      <c r="U556" s="8"/>
      <c r="V556">
        <f>IF(R556="","",B556-LARGE(B$2:B556,2))</f>
        <v>18669</v>
      </c>
      <c r="W556">
        <f>IF(V556="","",C556-D556-E554)</f>
        <v>42917</v>
      </c>
      <c r="X556" s="3">
        <f t="shared" si="6529"/>
        <v>1.6799869515576576E-2</v>
      </c>
      <c r="Y556">
        <f>IF(X556="","",LARGE(E$2:E556,1)-LARGE(E$2:E556,2))</f>
        <v>91</v>
      </c>
      <c r="Z556">
        <v>4043</v>
      </c>
      <c r="AA556">
        <v>2376</v>
      </c>
      <c r="AB556">
        <v>22356</v>
      </c>
      <c r="AC556">
        <v>3605</v>
      </c>
      <c r="AD556">
        <v>2116</v>
      </c>
      <c r="AE556">
        <v>20683</v>
      </c>
      <c r="AF556">
        <v>73</v>
      </c>
      <c r="AG556">
        <v>46</v>
      </c>
      <c r="AH556">
        <v>378</v>
      </c>
      <c r="AI556">
        <f t="shared" si="6530"/>
        <v>365</v>
      </c>
      <c r="AJ556">
        <f>IF(AI556="","",AA556-AD556-AG556)</f>
        <v>214</v>
      </c>
      <c r="AK556">
        <f t="shared" si="6532"/>
        <v>1295</v>
      </c>
      <c r="AS556">
        <f t="shared" si="6524"/>
        <v>1411.1111111111111</v>
      </c>
      <c r="AT556">
        <f>IF(BN556="","",LARGE(BN$1:BN556,1)-LARGE(BN$1:BN556,2))</f>
        <v>88809</v>
      </c>
      <c r="AU556">
        <f>IF(BO556="","",LARGE(BO$1:BO556,1)-LARGE(BO$1:BO556,2))</f>
        <v>3507</v>
      </c>
      <c r="AV556">
        <f t="shared" si="6561"/>
        <v>3.9489240955308584E-2</v>
      </c>
      <c r="AW556">
        <f>IF(CB556="","",MAX(BV$1:BV556)-LARGE(BV$1:BV556,2))</f>
        <v>1059</v>
      </c>
      <c r="AX556">
        <f>IF(CC556="","",MAX(BW$1:BW556)-LARGE(BW$1:BW556,2))</f>
        <v>100</v>
      </c>
      <c r="AY556">
        <f>IF(CR556="","",MAX(CR$1:CR556)-LARGE(CR$1:CR556,2))</f>
        <v>9181</v>
      </c>
      <c r="AZ556">
        <f>IF(CS556="","",MAX(CS$1:CS556)-LARGE(CS$1:CS556,2))</f>
        <v>360</v>
      </c>
      <c r="BA556">
        <f>IF(CJ556="","",MAX(CD$1:CD556)-LARGE(CD$1:CD556,2))</f>
        <v>691</v>
      </c>
      <c r="BB556">
        <f>IF(CK556="","",MAX(CE$1:CE556)-LARGE(CE$1:CE556,2))</f>
        <v>56</v>
      </c>
      <c r="BC556">
        <f t="shared" si="6562"/>
        <v>9.442870632672333E-2</v>
      </c>
      <c r="BD556">
        <f t="shared" si="6563"/>
        <v>3.9211414878553535E-2</v>
      </c>
      <c r="BE556">
        <f t="shared" si="6564"/>
        <v>8.1041968162083936E-2</v>
      </c>
      <c r="BN556" s="21">
        <v>7110579</v>
      </c>
      <c r="BO556" s="21">
        <v>570581</v>
      </c>
      <c r="BP556" s="21">
        <v>1776863</v>
      </c>
      <c r="BQ556" s="21">
        <v>420624</v>
      </c>
      <c r="BR556" s="21">
        <v>418977</v>
      </c>
      <c r="BS556" s="21">
        <v>109244</v>
      </c>
      <c r="BT556" s="21">
        <f t="shared" si="6549"/>
        <v>2197487</v>
      </c>
      <c r="BU556" s="21">
        <f t="shared" si="6550"/>
        <v>528221</v>
      </c>
      <c r="BV556" s="21">
        <v>62345</v>
      </c>
      <c r="BW556" s="21">
        <v>4235</v>
      </c>
      <c r="BX556" s="21">
        <v>11439</v>
      </c>
      <c r="BY556" s="21">
        <v>4554</v>
      </c>
      <c r="BZ556" s="21">
        <v>2981</v>
      </c>
      <c r="CA556" s="21">
        <v>1057</v>
      </c>
      <c r="CB556" s="21">
        <f t="shared" si="6551"/>
        <v>15993</v>
      </c>
      <c r="CC556" s="21">
        <f t="shared" si="6552"/>
        <v>4038</v>
      </c>
      <c r="CD556" s="21">
        <v>42878</v>
      </c>
      <c r="CE556" s="21">
        <v>2503</v>
      </c>
      <c r="CF556" s="21">
        <v>6534</v>
      </c>
      <c r="CG556" s="21">
        <v>2700</v>
      </c>
      <c r="CH556" s="21">
        <v>1573</v>
      </c>
      <c r="CI556" s="21">
        <v>800</v>
      </c>
      <c r="CJ556" s="21">
        <f t="shared" si="6553"/>
        <v>9234</v>
      </c>
      <c r="CK556" s="21">
        <f t="shared" si="6554"/>
        <v>2373</v>
      </c>
      <c r="CL556" s="21">
        <v>315680</v>
      </c>
      <c r="CM556" s="21">
        <v>24422</v>
      </c>
      <c r="CN556" s="21">
        <v>84011</v>
      </c>
      <c r="CO556" s="21">
        <v>9189</v>
      </c>
      <c r="CP556" s="21">
        <v>20648</v>
      </c>
      <c r="CQ556" s="21">
        <v>1686</v>
      </c>
      <c r="CR556" s="21">
        <f t="shared" si="6555"/>
        <v>93200</v>
      </c>
      <c r="CS556" s="21">
        <f t="shared" si="6556"/>
        <v>22334</v>
      </c>
    </row>
    <row r="557" spans="1:97" x14ac:dyDescent="0.35">
      <c r="A557" s="14">
        <v>44532</v>
      </c>
      <c r="F557">
        <v>747</v>
      </c>
      <c r="H557">
        <v>156</v>
      </c>
      <c r="I557">
        <v>112</v>
      </c>
      <c r="N557" s="7" t="str">
        <f t="shared" ref="N557:N560" si="6565">IF(B557-C557=0,"",B557-C557)</f>
        <v/>
      </c>
      <c r="O557" s="4" t="str">
        <f t="shared" ref="O557:O560" si="6566">IF(N557="","",C557/B557)</f>
        <v/>
      </c>
      <c r="R557" t="str">
        <f>IF(B557="","",C557-LARGE(C$1:C557,2))</f>
        <v/>
      </c>
      <c r="S557" t="str">
        <f>IF(R557="","",N557-LARGE(N$2:N557,2))</f>
        <v/>
      </c>
      <c r="T557" s="8" t="str">
        <f t="shared" ref="T557:T560" si="6567">IF(S557="","",R557/V557)</f>
        <v/>
      </c>
      <c r="U557" s="8"/>
      <c r="V557" t="str">
        <f>IF(R557="","",B557-LARGE(B$2:B557,2))</f>
        <v/>
      </c>
      <c r="W557" t="str">
        <f t="shared" ref="W557:W560" si="6568">IF(V557="","",C557-D557-E555)</f>
        <v/>
      </c>
      <c r="X557" s="3" t="str">
        <f t="shared" ref="X557:X560" si="6569">IFERROR(F557/W557,"")</f>
        <v/>
      </c>
      <c r="Y557" t="str">
        <f>IF(X557="","",LARGE(E$2:E557,1)-LARGE(E$2:E557,2))</f>
        <v/>
      </c>
      <c r="AI557" t="str">
        <f t="shared" ref="AI557:AI560" si="6570">IF(AH557="","",Z557-AC557-AF557)</f>
        <v/>
      </c>
      <c r="AJ557" t="str">
        <f t="shared" ref="AJ557:AJ560" si="6571">IF(AI557="","",AA557-AD557-AG557)</f>
        <v/>
      </c>
      <c r="AK557" t="str">
        <f t="shared" ref="AK557:AK560" si="6572">IF(AJ557="","",AB557-AE557-AH557)</f>
        <v/>
      </c>
      <c r="AS557">
        <f t="shared" si="6524"/>
        <v>1625.6363636363637</v>
      </c>
      <c r="AT557" t="str">
        <f>IF(BN557="","",LARGE(BN$1:BN557,1)-LARGE(BN$1:BN557,2))</f>
        <v/>
      </c>
      <c r="AU557">
        <f>IF(BO557="","",LARGE(BO$1:BO557,1)-LARGE(BO$1:BO557,2))</f>
        <v>5182</v>
      </c>
      <c r="AV557" t="str">
        <f t="shared" ref="AV557:AV560" si="6573">IF(AT557="","",AU557/AT557)</f>
        <v/>
      </c>
      <c r="AW557" t="str">
        <f>IF(CB557="","",MAX(BV$1:BV557)-LARGE(BV$1:BV557,2))</f>
        <v/>
      </c>
      <c r="AX557" t="str">
        <f>IF(CC557="","",MAX(BW$1:BW557)-LARGE(BW$1:BW557,2))</f>
        <v/>
      </c>
      <c r="AY557" t="str">
        <f>IF(CR557="","",MAX(CR$1:CR557)-LARGE(CR$1:CR557,2))</f>
        <v/>
      </c>
      <c r="AZ557" t="str">
        <f>IF(CS557="","",MAX(CS$1:CS557)-LARGE(CS$1:CS557,2))</f>
        <v/>
      </c>
      <c r="BA557" t="str">
        <f>IF(CJ557="","",MAX(CD$1:CD557)-LARGE(CD$1:CD557,2))</f>
        <v/>
      </c>
      <c r="BB557" t="str">
        <f>IF(CK557="","",MAX(CE$1:CE557)-LARGE(CE$1:CE557,2))</f>
        <v/>
      </c>
      <c r="BC557" t="str">
        <f t="shared" ref="BC557:BC560" si="6574">IF(AX557="","",AX557/AW557)</f>
        <v/>
      </c>
      <c r="BD557" t="str">
        <f t="shared" ref="BD557:BD560" si="6575">IF(AY557="","",AZ557/AY557)</f>
        <v/>
      </c>
      <c r="BE557" t="str">
        <f t="shared" ref="BE557:BE560" si="6576">IF(BA557="","",BB557/BA557)</f>
        <v/>
      </c>
      <c r="BO557" s="21">
        <v>575763</v>
      </c>
      <c r="BT557" s="21" t="str">
        <f t="shared" ref="BT557:BT560" si="6577">IF(SUM(BP557:BQ557)=0,"",SUM(BP557:BQ557))</f>
        <v/>
      </c>
      <c r="BU557" s="21" t="str">
        <f t="shared" ref="BU557:BU560" si="6578">IF(SUM(BR557:BS557)=0,"",SUM(BR557:BS557))</f>
        <v/>
      </c>
      <c r="CB557" s="21" t="str">
        <f t="shared" ref="CB557:CB560" si="6579">IF(SUM(BX557:BY557)=0,"",SUM(BX557:BY557))</f>
        <v/>
      </c>
      <c r="CC557" s="21" t="str">
        <f t="shared" ref="CC557:CC560" si="6580">IF(SUM(BZ557:CA557)=0,"",SUM(BZ557:CA557))</f>
        <v/>
      </c>
      <c r="CJ557" s="21" t="str">
        <f t="shared" ref="CJ557:CJ560" si="6581">IF(SUM(CF557:CG557)=0,"",SUM(CF557:CG557))</f>
        <v/>
      </c>
      <c r="CK557" s="21" t="str">
        <f t="shared" ref="CK557:CK560" si="6582">IF(SUM(CH557:CI557)=0,"",SUM(CH557:CI557))</f>
        <v/>
      </c>
      <c r="CR557" s="21" t="str">
        <f t="shared" ref="CR557:CR560" si="6583">IF(SUM(CN557:CO557)=0,"",SUM(CN557:CO557))</f>
        <v/>
      </c>
      <c r="CS557" s="21" t="str">
        <f t="shared" ref="CS557:CS560" si="6584">IF(SUM(CP557:CQ557)=0,"",SUM(CP557:CQ557))</f>
        <v/>
      </c>
    </row>
    <row r="558" spans="1:97" x14ac:dyDescent="0.35">
      <c r="A558" s="14">
        <v>44535</v>
      </c>
      <c r="F558">
        <v>721</v>
      </c>
      <c r="H558">
        <v>162</v>
      </c>
      <c r="I558">
        <v>78</v>
      </c>
      <c r="N558" s="7" t="str">
        <f t="shared" si="6565"/>
        <v/>
      </c>
      <c r="O558" s="4" t="str">
        <f t="shared" si="6566"/>
        <v/>
      </c>
      <c r="R558" t="str">
        <f>IF(B558="","",C558-LARGE(C$1:C558,2))</f>
        <v/>
      </c>
      <c r="S558" t="str">
        <f>IF(R558="","",N558-LARGE(N$2:N558,2))</f>
        <v/>
      </c>
      <c r="T558" s="8" t="str">
        <f t="shared" si="6567"/>
        <v/>
      </c>
      <c r="U558" s="8"/>
      <c r="V558" t="str">
        <f>IF(R558="","",B558-LARGE(B$2:B558,2))</f>
        <v/>
      </c>
      <c r="W558" t="str">
        <f t="shared" si="6568"/>
        <v/>
      </c>
      <c r="X558" s="3" t="str">
        <f t="shared" si="6569"/>
        <v/>
      </c>
      <c r="Y558" t="str">
        <f>IF(X558="","",LARGE(E$2:E558,1)-LARGE(E$2:E558,2))</f>
        <v/>
      </c>
      <c r="AI558" t="str">
        <f t="shared" si="6570"/>
        <v/>
      </c>
      <c r="AJ558" t="str">
        <f t="shared" si="6571"/>
        <v/>
      </c>
      <c r="AK558" t="str">
        <f t="shared" si="6572"/>
        <v/>
      </c>
      <c r="AS558">
        <f t="shared" si="6524"/>
        <v>1724.4166666666667</v>
      </c>
      <c r="AT558" t="str">
        <f>IF(BN558="","",LARGE(BN$1:BN558,1)-LARGE(BN$1:BN558,2))</f>
        <v/>
      </c>
      <c r="AU558">
        <f>IF(BO558="","",LARGE(BO$1:BO558,1)-LARGE(BO$1:BO558,2))</f>
        <v>5410</v>
      </c>
      <c r="AV558" t="str">
        <f t="shared" si="6573"/>
        <v/>
      </c>
      <c r="AW558" t="str">
        <f>IF(CB558="","",MAX(BV$1:BV558)-LARGE(BV$1:BV558,2))</f>
        <v/>
      </c>
      <c r="AX558" t="str">
        <f>IF(CC558="","",MAX(BW$1:BW558)-LARGE(BW$1:BW558,2))</f>
        <v/>
      </c>
      <c r="AY558" t="str">
        <f>IF(CR558="","",MAX(CR$1:CR558)-LARGE(CR$1:CR558,2))</f>
        <v/>
      </c>
      <c r="AZ558" t="str">
        <f>IF(CS558="","",MAX(CS$1:CS558)-LARGE(CS$1:CS558,2))</f>
        <v/>
      </c>
      <c r="BA558" t="str">
        <f>IF(CJ558="","",MAX(CD$1:CD558)-LARGE(CD$1:CD558,2))</f>
        <v/>
      </c>
      <c r="BB558" t="str">
        <f>IF(CK558="","",MAX(CE$1:CE558)-LARGE(CE$1:CE558,2))</f>
        <v/>
      </c>
      <c r="BC558" t="str">
        <f t="shared" si="6574"/>
        <v/>
      </c>
      <c r="BD558" t="str">
        <f t="shared" si="6575"/>
        <v/>
      </c>
      <c r="BE558" t="str">
        <f t="shared" si="6576"/>
        <v/>
      </c>
      <c r="BO558" s="21">
        <v>581173</v>
      </c>
      <c r="BT558" s="21" t="str">
        <f t="shared" si="6577"/>
        <v/>
      </c>
      <c r="BU558" s="21" t="str">
        <f t="shared" si="6578"/>
        <v/>
      </c>
      <c r="CB558" s="21" t="str">
        <f t="shared" si="6579"/>
        <v/>
      </c>
      <c r="CC558" s="21" t="str">
        <f t="shared" si="6580"/>
        <v/>
      </c>
      <c r="CJ558" s="21" t="str">
        <f t="shared" si="6581"/>
        <v/>
      </c>
      <c r="CK558" s="21" t="str">
        <f t="shared" si="6582"/>
        <v/>
      </c>
      <c r="CR558" s="21" t="str">
        <f t="shared" si="6583"/>
        <v/>
      </c>
      <c r="CS558" s="21" t="str">
        <f t="shared" si="6584"/>
        <v/>
      </c>
    </row>
    <row r="559" spans="1:97" x14ac:dyDescent="0.35">
      <c r="A559" s="14">
        <v>44536</v>
      </c>
      <c r="F559">
        <v>754</v>
      </c>
      <c r="H559">
        <v>174</v>
      </c>
      <c r="I559">
        <v>115</v>
      </c>
      <c r="J559">
        <v>187</v>
      </c>
      <c r="K559">
        <v>40</v>
      </c>
      <c r="L559">
        <v>26</v>
      </c>
      <c r="N559" s="7" t="str">
        <f t="shared" si="6565"/>
        <v/>
      </c>
      <c r="O559" s="4" t="str">
        <f t="shared" si="6566"/>
        <v/>
      </c>
      <c r="R559" t="str">
        <f>IF(B559="","",C559-LARGE(C$1:C559,2))</f>
        <v/>
      </c>
      <c r="S559" t="str">
        <f>IF(R559="","",N559-LARGE(N$2:N559,2))</f>
        <v/>
      </c>
      <c r="T559" s="8" t="str">
        <f t="shared" si="6567"/>
        <v/>
      </c>
      <c r="U559" s="8"/>
      <c r="V559" t="str">
        <f>IF(R559="","",B559-LARGE(B$2:B559,2))</f>
        <v/>
      </c>
      <c r="W559" t="str">
        <f t="shared" si="6568"/>
        <v/>
      </c>
      <c r="X559" s="3" t="str">
        <f t="shared" si="6569"/>
        <v/>
      </c>
      <c r="Y559" t="str">
        <f>IF(X559="","",LARGE(E$2:E559,1)-LARGE(E$2:E559,2))</f>
        <v/>
      </c>
      <c r="AI559" t="str">
        <f t="shared" si="6570"/>
        <v/>
      </c>
      <c r="AJ559" t="str">
        <f t="shared" si="6571"/>
        <v/>
      </c>
      <c r="AK559" t="str">
        <f t="shared" si="6572"/>
        <v/>
      </c>
    </row>
    <row r="560" spans="1:97" x14ac:dyDescent="0.35">
      <c r="A560" s="14">
        <v>44537</v>
      </c>
      <c r="B560">
        <v>2222001</v>
      </c>
      <c r="C560">
        <v>542422</v>
      </c>
      <c r="D560">
        <v>495354</v>
      </c>
      <c r="E560">
        <v>7550</v>
      </c>
      <c r="F560">
        <v>777</v>
      </c>
      <c r="H560">
        <v>185</v>
      </c>
      <c r="I560">
        <v>133</v>
      </c>
      <c r="J560">
        <v>199</v>
      </c>
      <c r="K560">
        <v>43</v>
      </c>
      <c r="L560">
        <v>37</v>
      </c>
      <c r="N560" s="7">
        <f t="shared" si="6565"/>
        <v>1679579</v>
      </c>
      <c r="O560" s="4">
        <f t="shared" si="6566"/>
        <v>0.24411420156876618</v>
      </c>
      <c r="R560">
        <f>IF(B560="","",C560-LARGE(C$1:C560,2))</f>
        <v>13039</v>
      </c>
      <c r="S560">
        <f>IF(R560="","",N560-LARGE(N$2:N560,2))</f>
        <v>9485</v>
      </c>
      <c r="T560" s="8">
        <f t="shared" si="6567"/>
        <v>0.57889362457822768</v>
      </c>
      <c r="U560" s="8"/>
      <c r="V560">
        <f>IF(R560="","",B560-LARGE(B$2:B560,2))</f>
        <v>22524</v>
      </c>
      <c r="W560">
        <f t="shared" si="6568"/>
        <v>47068</v>
      </c>
      <c r="X560" s="3">
        <f t="shared" si="6569"/>
        <v>1.6508030933967875E-2</v>
      </c>
      <c r="Y560">
        <f>IF(X560="","",LARGE(E$2:E560,1)-LARGE(E$2:E560,2))</f>
        <v>105</v>
      </c>
      <c r="Z560">
        <v>4113</v>
      </c>
      <c r="AA560">
        <v>2441</v>
      </c>
      <c r="AB560">
        <v>22916</v>
      </c>
      <c r="AC560">
        <v>3686</v>
      </c>
      <c r="AD560">
        <v>2169</v>
      </c>
      <c r="AE560">
        <v>20999</v>
      </c>
      <c r="AF560">
        <v>74</v>
      </c>
      <c r="AG560">
        <v>47</v>
      </c>
      <c r="AH560">
        <v>387</v>
      </c>
      <c r="AI560">
        <f t="shared" si="6570"/>
        <v>353</v>
      </c>
      <c r="AJ560">
        <f t="shared" si="6571"/>
        <v>225</v>
      </c>
      <c r="AK560">
        <f t="shared" si="6572"/>
        <v>1530</v>
      </c>
      <c r="AS560">
        <f>IF(BO560&gt;0,(BO560-MAX(BO512:BO553))/(A560-INDEX(A:A,MATCH(MAX(BO512:BO553),BO:BO,0))),"")</f>
        <v>1667.3333333333333</v>
      </c>
      <c r="AT560">
        <f>IF(BN560="","",LARGE(BN$1:BN560,1)-LARGE(BN$1:BN560,2))</f>
        <v>116573</v>
      </c>
      <c r="AU560">
        <f>IF(BO560="","",LARGE(BO$1:BO560,1)-LARGE(BO$1:BO560,2))</f>
        <v>3214</v>
      </c>
      <c r="AV560">
        <f t="shared" si="6573"/>
        <v>2.757070676743328E-2</v>
      </c>
      <c r="AW560">
        <f>IF(CB560="","",MAX(BV$1:BV560)-LARGE(BV$1:BV560,2))</f>
        <v>990</v>
      </c>
      <c r="AX560">
        <f>IF(CC560="","",MAX(BW$1:BW560)-LARGE(BW$1:BW560,2))</f>
        <v>88</v>
      </c>
      <c r="AY560">
        <f>IF(CR560="","",MAX(CR$1:CR560)-LARGE(CR$1:CR560,2))</f>
        <v>8335</v>
      </c>
      <c r="AZ560">
        <f>IF(CS560="","",MAX(CS$1:CS560)-LARGE(CS$1:CS560,2))</f>
        <v>543</v>
      </c>
      <c r="BA560">
        <f>IF(CJ560="","",MAX(CD$1:CD560)-LARGE(CD$1:CD560,2))</f>
        <v>770</v>
      </c>
      <c r="BB560">
        <f>IF(CK560="","",MAX(CE$1:CE560)-LARGE(CE$1:CE560,2))</f>
        <v>64</v>
      </c>
      <c r="BC560">
        <f t="shared" si="6574"/>
        <v>8.8888888888888892E-2</v>
      </c>
      <c r="BD560">
        <f t="shared" si="6575"/>
        <v>6.5146970605878818E-2</v>
      </c>
      <c r="BE560">
        <f t="shared" si="6576"/>
        <v>8.3116883116883117E-2</v>
      </c>
      <c r="BN560" s="21">
        <v>7227152</v>
      </c>
      <c r="BO560" s="21">
        <v>584387</v>
      </c>
      <c r="BP560" s="21">
        <v>1790502</v>
      </c>
      <c r="BQ560" s="21">
        <v>428972</v>
      </c>
      <c r="BR560" s="21">
        <v>428077</v>
      </c>
      <c r="BS560" s="21">
        <v>112956</v>
      </c>
      <c r="BT560" s="21">
        <f t="shared" si="6577"/>
        <v>2219474</v>
      </c>
      <c r="BU560" s="21">
        <f t="shared" si="6578"/>
        <v>541033</v>
      </c>
      <c r="BV560" s="21">
        <v>63335</v>
      </c>
      <c r="BW560" s="21">
        <v>4323</v>
      </c>
      <c r="BX560" s="21">
        <v>11507</v>
      </c>
      <c r="BY560" s="21">
        <v>4589</v>
      </c>
      <c r="BZ560" s="21">
        <v>3024</v>
      </c>
      <c r="CA560" s="21">
        <v>1084</v>
      </c>
      <c r="CB560" s="21">
        <f t="shared" si="6579"/>
        <v>16096</v>
      </c>
      <c r="CC560" s="21">
        <f t="shared" si="6580"/>
        <v>4108</v>
      </c>
      <c r="CD560" s="21">
        <v>43648</v>
      </c>
      <c r="CE560" s="21">
        <v>2567</v>
      </c>
      <c r="CF560" s="21">
        <v>6589</v>
      </c>
      <c r="CG560" s="21">
        <v>2731</v>
      </c>
      <c r="CH560" s="21">
        <v>1608</v>
      </c>
      <c r="CI560" s="21">
        <v>827</v>
      </c>
      <c r="CJ560" s="21">
        <f t="shared" si="6581"/>
        <v>9320</v>
      </c>
      <c r="CK560" s="21">
        <f t="shared" si="6582"/>
        <v>2435</v>
      </c>
      <c r="CL560" s="21">
        <v>320371</v>
      </c>
      <c r="CM560" s="21">
        <v>25012</v>
      </c>
      <c r="CN560" s="21">
        <v>84547</v>
      </c>
      <c r="CO560" s="21">
        <v>9499</v>
      </c>
      <c r="CP560" s="21">
        <v>21073</v>
      </c>
      <c r="CQ560" s="21">
        <v>1804</v>
      </c>
      <c r="CR560" s="21">
        <f t="shared" si="6583"/>
        <v>94046</v>
      </c>
      <c r="CS560" s="21">
        <f t="shared" si="6584"/>
        <v>22877</v>
      </c>
    </row>
    <row r="561" spans="1:97" x14ac:dyDescent="0.35">
      <c r="A561" s="14">
        <v>44538</v>
      </c>
      <c r="F561">
        <v>786</v>
      </c>
      <c r="H561">
        <v>181</v>
      </c>
      <c r="I561">
        <v>98</v>
      </c>
      <c r="J561">
        <v>205</v>
      </c>
      <c r="K561">
        <v>40</v>
      </c>
      <c r="L561">
        <v>27</v>
      </c>
      <c r="N561" s="7" t="str">
        <f t="shared" ref="N561:N562" si="6585">IF(B561-C561=0,"",B561-C561)</f>
        <v/>
      </c>
      <c r="O561" s="4" t="str">
        <f t="shared" ref="O561:O562" si="6586">IF(N561="","",C561/B561)</f>
        <v/>
      </c>
      <c r="R561" t="str">
        <f>IF(B561="","",C561-LARGE(C$1:C561,2))</f>
        <v/>
      </c>
      <c r="S561" t="str">
        <f>IF(R561="","",N561-LARGE(N$2:N561,2))</f>
        <v/>
      </c>
      <c r="T561" s="8" t="str">
        <f t="shared" ref="T561:T562" si="6587">IF(S561="","",R561/V561)</f>
        <v/>
      </c>
      <c r="U561" s="8"/>
      <c r="V561" t="str">
        <f>IF(R561="","",B561-LARGE(B$2:B561,2))</f>
        <v/>
      </c>
      <c r="W561" t="str">
        <f t="shared" ref="W561:W562" si="6588">IF(V561="","",C561-D561-E559)</f>
        <v/>
      </c>
      <c r="X561" s="3" t="str">
        <f t="shared" ref="X561:X562" si="6589">IFERROR(F561/W561,"")</f>
        <v/>
      </c>
      <c r="Y561" t="str">
        <f>IF(X561="","",LARGE(E$2:E561,1)-LARGE(E$2:E561,2))</f>
        <v/>
      </c>
    </row>
    <row r="562" spans="1:97" x14ac:dyDescent="0.35">
      <c r="A562" s="14">
        <v>44539</v>
      </c>
      <c r="B562">
        <v>2228187</v>
      </c>
      <c r="C562">
        <v>545804</v>
      </c>
      <c r="D562">
        <v>498302</v>
      </c>
      <c r="F562">
        <v>806</v>
      </c>
      <c r="H562">
        <v>179</v>
      </c>
      <c r="I562">
        <v>132</v>
      </c>
      <c r="J562">
        <v>225</v>
      </c>
      <c r="K562">
        <v>40</v>
      </c>
      <c r="L562">
        <v>36</v>
      </c>
      <c r="N562" s="7">
        <f t="shared" si="6585"/>
        <v>1682383</v>
      </c>
      <c r="O562" s="4">
        <f t="shared" si="6586"/>
        <v>0.24495430589981901</v>
      </c>
      <c r="R562">
        <f>IF(B562="","",C562-LARGE(C$1:C562,2))</f>
        <v>3382</v>
      </c>
      <c r="S562">
        <f>IF(R562="","",N562-LARGE(N$2:N562,2))</f>
        <v>2804</v>
      </c>
      <c r="T562" s="8">
        <f t="shared" si="6587"/>
        <v>0.54671839637892017</v>
      </c>
      <c r="U562" s="8"/>
      <c r="V562">
        <f>IF(R562="","",B562-LARGE(B$2:B562,2))</f>
        <v>6186</v>
      </c>
      <c r="W562">
        <f t="shared" si="6588"/>
        <v>39952</v>
      </c>
      <c r="X562" s="3">
        <f t="shared" si="6589"/>
        <v>2.0174209050861033E-2</v>
      </c>
      <c r="Y562">
        <f>IF(X562="","",LARGE(E$2:E562,1)-LARGE(E$2:E562,2))</f>
        <v>105</v>
      </c>
      <c r="Z562">
        <v>4144</v>
      </c>
      <c r="AA562">
        <v>2461</v>
      </c>
      <c r="AB562">
        <v>23080</v>
      </c>
      <c r="AC562">
        <v>3721</v>
      </c>
      <c r="AD562">
        <v>2187</v>
      </c>
      <c r="AE562">
        <v>21098</v>
      </c>
      <c r="AF562">
        <v>74</v>
      </c>
      <c r="AG562">
        <v>47</v>
      </c>
      <c r="AH562">
        <v>387</v>
      </c>
      <c r="AI562">
        <f t="shared" ref="AI562" si="6590">IF(AH562="","",Z562-AC562-AF562)</f>
        <v>349</v>
      </c>
      <c r="AJ562">
        <f t="shared" ref="AJ562" si="6591">IF(AI562="","",AA562-AD562-AG562)</f>
        <v>227</v>
      </c>
      <c r="AK562">
        <f t="shared" ref="AK562" si="6592">IF(AJ562="","",AB562-AE562-AH562)</f>
        <v>1595</v>
      </c>
      <c r="AS562">
        <f t="shared" ref="AS562:AS567" si="6593">IF(BO562&gt;0,(BO562-MAX(BO513:BO554))/(A562-INDEX(A:A,MATCH(MAX(BO513:BO554),BO:BO,0))),"")</f>
        <v>2033.7272727272727</v>
      </c>
      <c r="AT562">
        <f>IF(BN562="","",LARGE(BN$1:BN562,1)-LARGE(BN$1:BN562,2))</f>
        <v>47557</v>
      </c>
      <c r="AU562">
        <f>IF(BO562="","",LARGE(BO$1:BO562,1)-LARGE(BO$1:BO562,2))</f>
        <v>5058</v>
      </c>
      <c r="AV562">
        <f t="shared" ref="AV562" si="6594">IF(AT562="","",AU562/AT562)</f>
        <v>0.10635658262716319</v>
      </c>
      <c r="AW562">
        <f>IF(CB562="","",MAX(BV$1:BV562)-LARGE(BV$1:BV562,2))</f>
        <v>562</v>
      </c>
      <c r="AX562">
        <f>IF(CC562="","",MAX(BW$1:BW562)-LARGE(BW$1:BW562,2))</f>
        <v>24</v>
      </c>
      <c r="AY562">
        <f>IF(CR562="","",MAX(CR$1:CR562)-LARGE(CR$1:CR562,2))</f>
        <v>7973</v>
      </c>
      <c r="AZ562">
        <f>IF(CS562="","",MAX(CS$1:CS562)-LARGE(CS$1:CS562,2))</f>
        <v>203</v>
      </c>
      <c r="BA562">
        <f>IF(CJ562="","",MAX(CD$1:CD562)-LARGE(CD$1:CD562,2))</f>
        <v>360</v>
      </c>
      <c r="BB562">
        <f>IF(CK562="","",MAX(CE$1:CE562)-LARGE(CE$1:CE562,2))</f>
        <v>36</v>
      </c>
      <c r="BC562">
        <f t="shared" ref="BC562" si="6595">IF(AX562="","",AX562/AW562)</f>
        <v>4.2704626334519574E-2</v>
      </c>
      <c r="BD562">
        <f t="shared" ref="BD562" si="6596">IF(AY562="","",AZ562/AY562)</f>
        <v>2.5460930640913083E-2</v>
      </c>
      <c r="BE562">
        <f t="shared" ref="BE562" si="6597">IF(BA562="","",BB562/BA562)</f>
        <v>0.1</v>
      </c>
      <c r="BN562" s="21">
        <v>7274709</v>
      </c>
      <c r="BO562" s="21">
        <v>589445</v>
      </c>
      <c r="BP562" s="21">
        <v>1796176</v>
      </c>
      <c r="BQ562" s="21">
        <v>432010</v>
      </c>
      <c r="BR562" s="21">
        <v>431432</v>
      </c>
      <c r="BS562" s="21">
        <v>114372</v>
      </c>
      <c r="BT562" s="21">
        <f t="shared" ref="BT562" si="6598">IF(SUM(BP562:BQ562)=0,"",SUM(BP562:BQ562))</f>
        <v>2228186</v>
      </c>
      <c r="BU562" s="21">
        <f t="shared" ref="BU562" si="6599">IF(SUM(BR562:BS562)=0,"",SUM(BR562:BS562))</f>
        <v>545804</v>
      </c>
      <c r="BV562" s="21">
        <v>63897</v>
      </c>
      <c r="BW562" s="21">
        <v>4347</v>
      </c>
      <c r="BX562" s="21">
        <v>11548</v>
      </c>
      <c r="BY562" s="21">
        <v>4622</v>
      </c>
      <c r="BZ562" s="21">
        <v>3048</v>
      </c>
      <c r="CA562" s="21">
        <v>1096</v>
      </c>
      <c r="CB562" s="21">
        <f t="shared" ref="CB562" si="6600">IF(SUM(BX562:BY562)=0,"",SUM(BX562:BY562))</f>
        <v>16170</v>
      </c>
      <c r="CC562" s="21">
        <f t="shared" ref="CC562" si="6601">IF(SUM(BZ562:CA562)=0,"",SUM(BZ562:CA562))</f>
        <v>4144</v>
      </c>
      <c r="CD562" s="21">
        <v>44008</v>
      </c>
      <c r="CE562" s="21">
        <v>2603</v>
      </c>
      <c r="CF562" s="21">
        <v>6584</v>
      </c>
      <c r="CG562" s="21">
        <v>2771</v>
      </c>
      <c r="CH562" s="21">
        <v>1625</v>
      </c>
      <c r="CI562" s="21">
        <v>836</v>
      </c>
      <c r="CJ562" s="21">
        <f t="shared" ref="CJ562" si="6602">IF(SUM(CF562:CG562)=0,"",SUM(CF562:CG562))</f>
        <v>9355</v>
      </c>
      <c r="CK562" s="21">
        <f t="shared" ref="CK562" si="6603">IF(SUM(CH562:CI562)=0,"",SUM(CH562:CI562))</f>
        <v>2461</v>
      </c>
      <c r="CL562" s="21">
        <v>322177</v>
      </c>
      <c r="CM562" s="21">
        <v>25229</v>
      </c>
      <c r="CN562" s="21">
        <v>84752</v>
      </c>
      <c r="CO562" s="21">
        <v>9656</v>
      </c>
      <c r="CP562" s="21">
        <v>21230</v>
      </c>
      <c r="CQ562" s="21">
        <v>1850</v>
      </c>
      <c r="CR562" s="21">
        <f t="shared" ref="CR562" si="6604">IF(SUM(CN562:CO562)=0,"",SUM(CN562:CO562))</f>
        <v>94408</v>
      </c>
      <c r="CS562" s="21">
        <f t="shared" ref="CS562" si="6605">IF(SUM(CP562:CQ562)=0,"",SUM(CP562:CQ562))</f>
        <v>23080</v>
      </c>
    </row>
    <row r="563" spans="1:97" x14ac:dyDescent="0.35">
      <c r="A563" s="14">
        <v>44542</v>
      </c>
      <c r="F563">
        <v>816</v>
      </c>
      <c r="H563">
        <v>171</v>
      </c>
      <c r="I563">
        <v>110</v>
      </c>
      <c r="N563" s="7" t="str">
        <f t="shared" ref="N563:N565" si="6606">IF(B563-C563=0,"",B563-C563)</f>
        <v/>
      </c>
      <c r="O563" s="4" t="str">
        <f t="shared" ref="O563:O565" si="6607">IF(N563="","",C563/B563)</f>
        <v/>
      </c>
      <c r="R563" t="str">
        <f>IF(B563="","",C563-LARGE(C$1:C563,2))</f>
        <v/>
      </c>
      <c r="S563" t="str">
        <f>IF(R563="","",N563-LARGE(N$2:N563,2))</f>
        <v/>
      </c>
      <c r="T563" s="8" t="str">
        <f t="shared" ref="T563:T565" si="6608">IF(S563="","",R563/V563)</f>
        <v/>
      </c>
      <c r="U563" s="8"/>
      <c r="V563" t="str">
        <f>IF(R563="","",B563-LARGE(B$2:B563,2))</f>
        <v/>
      </c>
      <c r="W563" t="str">
        <f t="shared" ref="W563:W565" si="6609">IF(V563="","",C563-D563-E561)</f>
        <v/>
      </c>
      <c r="X563" s="3" t="str">
        <f t="shared" ref="X563:X565" si="6610">IFERROR(F563/W563,"")</f>
        <v/>
      </c>
      <c r="Y563" t="str">
        <f>IF(E563="","",LARGE(E$2:E563,1)-LARGE(E$2:E563,2))</f>
        <v/>
      </c>
      <c r="AI563" t="str">
        <f t="shared" ref="AI563:AI565" si="6611">IF(AH563="","",Z563-AC563-AF563)</f>
        <v/>
      </c>
      <c r="AJ563" t="str">
        <f t="shared" ref="AJ563:AJ565" si="6612">IF(AI563="","",AA563-AD563-AG563)</f>
        <v/>
      </c>
      <c r="AK563" t="str">
        <f t="shared" ref="AK563:AK565" si="6613">IF(AJ563="","",AB563-AE563-AH563)</f>
        <v/>
      </c>
      <c r="AS563">
        <f t="shared" si="6593"/>
        <v>1888.1428571428571</v>
      </c>
      <c r="AT563" t="str">
        <f>IF(BN563="","",LARGE(BN$1:BN563,1)-LARGE(BN$1:BN563,2))</f>
        <v/>
      </c>
      <c r="AU563">
        <f>IF(BO563="","",LARGE(BO$1:BO563,1)-LARGE(BO$1:BO563,2))</f>
        <v>4063</v>
      </c>
      <c r="AV563" t="str">
        <f t="shared" ref="AV563:AV565" si="6614">IF(AT563="","",AU563/AT563)</f>
        <v/>
      </c>
      <c r="AW563" t="str">
        <f>IF(CB563="","",MAX(BV$1:BV563)-LARGE(BV$1:BV563,2))</f>
        <v/>
      </c>
      <c r="AX563" t="str">
        <f>IF(CC563="","",MAX(BW$1:BW563)-LARGE(BW$1:BW563,2))</f>
        <v/>
      </c>
      <c r="AY563" t="str">
        <f>IF(CR563="","",MAX(CR$1:CR563)-LARGE(CR$1:CR563,2))</f>
        <v/>
      </c>
      <c r="AZ563" t="str">
        <f>IF(CS563="","",MAX(CS$1:CS563)-LARGE(CS$1:CS563,2))</f>
        <v/>
      </c>
      <c r="BA563" t="str">
        <f>IF(CJ563="","",MAX(CD$1:CD563)-LARGE(CD$1:CD563,2))</f>
        <v/>
      </c>
      <c r="BB563" t="str">
        <f>IF(CK563="","",MAX(CE$1:CE563)-LARGE(CE$1:CE563,2))</f>
        <v/>
      </c>
      <c r="BC563" t="str">
        <f t="shared" ref="BC563:BC565" si="6615">IF(AX563="","",AX563/AW563)</f>
        <v/>
      </c>
      <c r="BD563" t="str">
        <f t="shared" ref="BD563:BD565" si="6616">IF(AY563="","",AZ563/AY563)</f>
        <v/>
      </c>
      <c r="BE563" t="str">
        <f t="shared" ref="BE563:BE565" si="6617">IF(BA563="","",BB563/BA563)</f>
        <v/>
      </c>
      <c r="BO563" s="21">
        <v>593508</v>
      </c>
      <c r="BT563" s="21" t="str">
        <f t="shared" ref="BT563:BT565" si="6618">IF(SUM(BP563:BQ563)=0,"",SUM(BP563:BQ563))</f>
        <v/>
      </c>
      <c r="BU563" s="21" t="str">
        <f t="shared" ref="BU563:BU565" si="6619">IF(SUM(BR563:BS563)=0,"",SUM(BR563:BS563))</f>
        <v/>
      </c>
      <c r="CB563" s="21" t="str">
        <f t="shared" ref="CB563:CB565" si="6620">IF(SUM(BX563:BY563)=0,"",SUM(BX563:BY563))</f>
        <v/>
      </c>
      <c r="CC563" s="21" t="str">
        <f t="shared" ref="CC563:CC565" si="6621">IF(SUM(BZ563:CA563)=0,"",SUM(BZ563:CA563))</f>
        <v/>
      </c>
      <c r="CJ563" s="21" t="str">
        <f t="shared" ref="CJ563:CJ565" si="6622">IF(SUM(CF563:CG563)=0,"",SUM(CF563:CG563))</f>
        <v/>
      </c>
      <c r="CK563" s="21" t="str">
        <f t="shared" ref="CK563:CK565" si="6623">IF(SUM(CH563:CI563)=0,"",SUM(CH563:CI563))</f>
        <v/>
      </c>
      <c r="CR563" s="21" t="str">
        <f t="shared" ref="CR563:CR565" si="6624">IF(SUM(CN563:CO563)=0,"",SUM(CN563:CO563))</f>
        <v/>
      </c>
      <c r="CS563" s="21" t="str">
        <f t="shared" ref="CS563:CS565" si="6625">IF(SUM(CP563:CQ563)=0,"",SUM(CP563:CQ563))</f>
        <v/>
      </c>
    </row>
    <row r="564" spans="1:97" x14ac:dyDescent="0.35">
      <c r="A564" s="14">
        <v>44543</v>
      </c>
      <c r="F564">
        <v>843</v>
      </c>
      <c r="H564">
        <v>168</v>
      </c>
      <c r="I564">
        <v>102</v>
      </c>
      <c r="J564">
        <v>237</v>
      </c>
      <c r="K564">
        <v>33</v>
      </c>
      <c r="L564">
        <v>30</v>
      </c>
      <c r="N564" s="7" t="str">
        <f t="shared" si="6606"/>
        <v/>
      </c>
      <c r="O564" s="4" t="str">
        <f t="shared" si="6607"/>
        <v/>
      </c>
      <c r="R564" t="str">
        <f>IF(B564="","",C564-LARGE(C$1:C564,2))</f>
        <v/>
      </c>
      <c r="S564" t="str">
        <f>IF(R564="","",N564-LARGE(N$2:N564,2))</f>
        <v/>
      </c>
      <c r="T564" s="8" t="str">
        <f t="shared" si="6608"/>
        <v/>
      </c>
      <c r="U564" s="8"/>
      <c r="V564" t="str">
        <f>IF(R564="","",B564-LARGE(B$2:B564,2))</f>
        <v/>
      </c>
      <c r="W564" t="str">
        <f t="shared" si="6609"/>
        <v/>
      </c>
      <c r="X564" s="3" t="str">
        <f t="shared" si="6610"/>
        <v/>
      </c>
      <c r="Y564" t="str">
        <f>IF(E564="","",LARGE(E$2:E564,1)-LARGE(E$2:E564,2))</f>
        <v/>
      </c>
      <c r="AI564" t="str">
        <f t="shared" si="6611"/>
        <v/>
      </c>
      <c r="AJ564" t="str">
        <f t="shared" si="6612"/>
        <v/>
      </c>
      <c r="AK564" t="str">
        <f t="shared" si="6613"/>
        <v/>
      </c>
      <c r="AS564" t="str">
        <f t="shared" si="6593"/>
        <v/>
      </c>
      <c r="AT564" t="str">
        <f>IF(BN564="","",LARGE(BN$1:BN564,1)-LARGE(BN$1:BN564,2))</f>
        <v/>
      </c>
      <c r="AU564" t="str">
        <f>IF(BO564="","",LARGE(BO$1:BO564,1)-LARGE(BO$1:BO564,2))</f>
        <v/>
      </c>
      <c r="AV564" t="str">
        <f t="shared" si="6614"/>
        <v/>
      </c>
      <c r="AW564" t="str">
        <f>IF(CB564="","",MAX(BV$1:BV564)-LARGE(BV$1:BV564,2))</f>
        <v/>
      </c>
      <c r="AX564" t="str">
        <f>IF(CC564="","",MAX(BW$1:BW564)-LARGE(BW$1:BW564,2))</f>
        <v/>
      </c>
      <c r="AY564" t="str">
        <f>IF(CR564="","",MAX(CR$1:CR564)-LARGE(CR$1:CR564,2))</f>
        <v/>
      </c>
      <c r="AZ564" t="str">
        <f>IF(CS564="","",MAX(CS$1:CS564)-LARGE(CS$1:CS564,2))</f>
        <v/>
      </c>
      <c r="BA564" t="str">
        <f>IF(CJ564="","",MAX(CD$1:CD564)-LARGE(CD$1:CD564,2))</f>
        <v/>
      </c>
      <c r="BB564" t="str">
        <f>IF(CK564="","",MAX(CE$1:CE564)-LARGE(CE$1:CE564,2))</f>
        <v/>
      </c>
      <c r="BC564" t="str">
        <f t="shared" si="6615"/>
        <v/>
      </c>
      <c r="BD564" t="str">
        <f t="shared" si="6616"/>
        <v/>
      </c>
      <c r="BE564" t="str">
        <f t="shared" si="6617"/>
        <v/>
      </c>
      <c r="BT564" s="21" t="str">
        <f t="shared" si="6618"/>
        <v/>
      </c>
      <c r="BU564" s="21" t="str">
        <f t="shared" si="6619"/>
        <v/>
      </c>
      <c r="CB564" s="21" t="str">
        <f t="shared" si="6620"/>
        <v/>
      </c>
      <c r="CC564" s="21" t="str">
        <f t="shared" si="6621"/>
        <v/>
      </c>
      <c r="CJ564" s="21" t="str">
        <f t="shared" si="6622"/>
        <v/>
      </c>
      <c r="CK564" s="21" t="str">
        <f t="shared" si="6623"/>
        <v/>
      </c>
      <c r="CR564" s="21" t="str">
        <f t="shared" si="6624"/>
        <v/>
      </c>
      <c r="CS564" s="21" t="str">
        <f t="shared" si="6625"/>
        <v/>
      </c>
    </row>
    <row r="565" spans="1:97" x14ac:dyDescent="0.35">
      <c r="A565" s="14">
        <v>44544</v>
      </c>
      <c r="B565">
        <v>2241518</v>
      </c>
      <c r="C565">
        <v>552898</v>
      </c>
      <c r="D565">
        <v>504849</v>
      </c>
      <c r="E565">
        <v>7680</v>
      </c>
      <c r="F565">
        <v>823</v>
      </c>
      <c r="H565">
        <v>173</v>
      </c>
      <c r="I565">
        <v>110</v>
      </c>
      <c r="J565">
        <v>231</v>
      </c>
      <c r="K565">
        <v>33</v>
      </c>
      <c r="L565">
        <v>26</v>
      </c>
      <c r="N565" s="7">
        <f t="shared" si="6606"/>
        <v>1688620</v>
      </c>
      <c r="O565" s="4">
        <f t="shared" si="6607"/>
        <v>0.24666230652620233</v>
      </c>
      <c r="R565">
        <f>IF(B565="","",C565-LARGE(C$1:C565,2))</f>
        <v>7094</v>
      </c>
      <c r="S565">
        <f>IF(R565="","",N565-LARGE(N$2:N565,2))</f>
        <v>6237</v>
      </c>
      <c r="T565" s="8">
        <f t="shared" si="6608"/>
        <v>0.53214312504688321</v>
      </c>
      <c r="U565" s="8"/>
      <c r="V565">
        <f>IF(R565="","",B565-LARGE(B$2:B565,2))</f>
        <v>13331</v>
      </c>
      <c r="W565">
        <f t="shared" si="6609"/>
        <v>48049</v>
      </c>
      <c r="X565" s="3">
        <f t="shared" si="6610"/>
        <v>1.7128348144602384E-2</v>
      </c>
      <c r="Y565">
        <f>IF(E565="","",LARGE(E$2:E565,1)-LARGE(E$2:E565,2))</f>
        <v>130</v>
      </c>
      <c r="Z565">
        <v>4218</v>
      </c>
      <c r="AA565">
        <v>2502</v>
      </c>
      <c r="AB565">
        <v>23329</v>
      </c>
      <c r="AC565">
        <v>3799</v>
      </c>
      <c r="AD565">
        <v>2237</v>
      </c>
      <c r="AE565">
        <v>21331</v>
      </c>
      <c r="AF565">
        <v>74</v>
      </c>
      <c r="AG565">
        <v>47</v>
      </c>
      <c r="AH565">
        <v>394</v>
      </c>
      <c r="AI565">
        <f t="shared" si="6611"/>
        <v>345</v>
      </c>
      <c r="AJ565">
        <f t="shared" si="6612"/>
        <v>218</v>
      </c>
      <c r="AK565">
        <f t="shared" si="6613"/>
        <v>1604</v>
      </c>
      <c r="AS565">
        <f t="shared" si="6593"/>
        <v>1794.1666666666667</v>
      </c>
      <c r="AT565">
        <f>IF(BN565="","",LARGE(BN$1:BN565,1)-LARGE(BN$1:BN565,2))</f>
        <v>74421</v>
      </c>
      <c r="AU565">
        <f>IF(BO565="","",LARGE(BO$1:BO565,1)-LARGE(BO$1:BO565,2))</f>
        <v>3785</v>
      </c>
      <c r="AV565">
        <f t="shared" si="6614"/>
        <v>5.0859300466266244E-2</v>
      </c>
      <c r="AW565">
        <f>IF(CB565="","",MAX(BV$1:BV565)-LARGE(BV$1:BV565,2))</f>
        <v>622</v>
      </c>
      <c r="AX565">
        <f>IF(CC565="","",MAX(BW$1:BW565)-LARGE(BW$1:BW565,2))</f>
        <v>77</v>
      </c>
      <c r="AY565">
        <f>IF(CR565="","",MAX(CR$1:CR565)-LARGE(CR$1:CR565,2))</f>
        <v>7402</v>
      </c>
      <c r="AZ565">
        <f>IF(CS565="","",MAX(CS$1:CS565)-LARGE(CS$1:CS565,2))</f>
        <v>249</v>
      </c>
      <c r="BA565">
        <f>IF(CJ565="","",MAX(CD$1:CD565)-LARGE(CD$1:CD565,2))</f>
        <v>424</v>
      </c>
      <c r="BB565">
        <f>IF(CK565="","",MAX(CE$1:CE565)-LARGE(CE$1:CE565,2))</f>
        <v>43</v>
      </c>
      <c r="BC565">
        <f t="shared" si="6615"/>
        <v>0.12379421221864952</v>
      </c>
      <c r="BD565">
        <f t="shared" si="6616"/>
        <v>3.3639556876519858E-2</v>
      </c>
      <c r="BE565">
        <f t="shared" si="6617"/>
        <v>0.10141509433962265</v>
      </c>
      <c r="BN565" s="21">
        <v>7349130</v>
      </c>
      <c r="BO565" s="21">
        <v>597293</v>
      </c>
      <c r="BP565" s="21">
        <v>1804739</v>
      </c>
      <c r="BQ565" s="21">
        <v>436778</v>
      </c>
      <c r="BR565" s="21">
        <v>436470</v>
      </c>
      <c r="BS565" s="21">
        <v>116428</v>
      </c>
      <c r="BT565" s="21">
        <f t="shared" si="6618"/>
        <v>2241517</v>
      </c>
      <c r="BU565" s="21">
        <f t="shared" si="6619"/>
        <v>552898</v>
      </c>
      <c r="BV565" s="21">
        <v>64519</v>
      </c>
      <c r="BW565" s="21">
        <v>4424</v>
      </c>
      <c r="BX565" s="21">
        <v>11606</v>
      </c>
      <c r="BY565" s="21">
        <v>4671</v>
      </c>
      <c r="BZ565" s="21">
        <v>3087</v>
      </c>
      <c r="CA565" s="21">
        <v>1131</v>
      </c>
      <c r="CB565" s="21">
        <f t="shared" si="6620"/>
        <v>16277</v>
      </c>
      <c r="CC565" s="21">
        <f t="shared" si="6621"/>
        <v>4218</v>
      </c>
      <c r="CD565" s="21">
        <v>44432</v>
      </c>
      <c r="CE565" s="21">
        <v>2646</v>
      </c>
      <c r="CF565" s="21">
        <v>6620</v>
      </c>
      <c r="CG565" s="21">
        <v>2796</v>
      </c>
      <c r="CH565" s="21">
        <v>1641</v>
      </c>
      <c r="CI565" s="21">
        <v>861</v>
      </c>
      <c r="CJ565" s="21">
        <f t="shared" si="6622"/>
        <v>9416</v>
      </c>
      <c r="CK565" s="21">
        <f t="shared" si="6623"/>
        <v>2502</v>
      </c>
      <c r="CL565" s="21">
        <v>325314</v>
      </c>
      <c r="CM565" s="21">
        <v>25504</v>
      </c>
      <c r="CN565" s="21">
        <v>85167</v>
      </c>
      <c r="CO565" s="21">
        <v>9812</v>
      </c>
      <c r="CP565" s="21">
        <v>21419</v>
      </c>
      <c r="CQ565" s="21">
        <v>1910</v>
      </c>
      <c r="CR565" s="21">
        <f t="shared" si="6624"/>
        <v>94979</v>
      </c>
      <c r="CS565" s="21">
        <f t="shared" si="6625"/>
        <v>23329</v>
      </c>
    </row>
    <row r="566" spans="1:97" x14ac:dyDescent="0.35">
      <c r="A566" s="14">
        <v>44546</v>
      </c>
      <c r="F566">
        <v>810</v>
      </c>
      <c r="H566">
        <v>172</v>
      </c>
      <c r="I566">
        <v>118</v>
      </c>
      <c r="N566" s="7" t="str">
        <f t="shared" ref="N566:N569" si="6626">IF(B566-C566=0,"",B566-C566)</f>
        <v/>
      </c>
      <c r="O566" s="4" t="str">
        <f t="shared" ref="O566:O569" si="6627">IF(N566="","",C566/B566)</f>
        <v/>
      </c>
      <c r="R566" t="str">
        <f>IF(B566="","",C566-LARGE(C$1:C566,2))</f>
        <v/>
      </c>
      <c r="S566" t="str">
        <f>IF(R566="","",N566-LARGE(N$2:N566,2))</f>
        <v/>
      </c>
      <c r="T566" s="8" t="str">
        <f t="shared" ref="T566:T569" si="6628">IF(S566="","",R566/V566)</f>
        <v/>
      </c>
      <c r="U566" s="8"/>
      <c r="V566" t="str">
        <f>IF(R566="","",B566-LARGE(B$2:B566,2))</f>
        <v/>
      </c>
      <c r="W566" t="str">
        <f t="shared" ref="W566:W569" si="6629">IF(V566="","",C566-D566-E564)</f>
        <v/>
      </c>
      <c r="X566" s="3" t="str">
        <f t="shared" ref="X566:X569" si="6630">IFERROR(F566/W566,"")</f>
        <v/>
      </c>
      <c r="Y566" t="str">
        <f>IF(E566="","",LARGE(E$2:E566,1)-LARGE(E$2:E566,2))</f>
        <v/>
      </c>
      <c r="AI566" t="str">
        <f t="shared" ref="AI566:AI569" si="6631">IF(AH566="","",Z566-AC566-AF566)</f>
        <v/>
      </c>
      <c r="AJ566" t="str">
        <f t="shared" ref="AJ566:AJ569" si="6632">IF(AI566="","",AA566-AD566-AG566)</f>
        <v/>
      </c>
      <c r="AK566" t="str">
        <f t="shared" ref="AK566:AK569" si="6633">IF(AJ566="","",AB566-AE566-AH566)</f>
        <v/>
      </c>
      <c r="AS566">
        <f t="shared" si="6593"/>
        <v>1850.7272727272727</v>
      </c>
      <c r="AT566" t="str">
        <f>IF(BN566="","",LARGE(BN$1:BN566,1)-LARGE(BN$1:BN566,2))</f>
        <v/>
      </c>
      <c r="AU566">
        <f>IF(BO566="","",LARGE(BO$1:BO566,1)-LARGE(BO$1:BO566,2))</f>
        <v>4238</v>
      </c>
      <c r="AV566" t="str">
        <f t="shared" ref="AV566:AV569" si="6634">IF(AT566="","",AU566/AT566)</f>
        <v/>
      </c>
      <c r="AW566" t="str">
        <f>IF(CB566="","",MAX(BV$1:BV566)-LARGE(BV$1:BV566,2))</f>
        <v/>
      </c>
      <c r="AX566" t="str">
        <f>IF(CC566="","",MAX(BW$1:BW566)-LARGE(BW$1:BW566,2))</f>
        <v/>
      </c>
      <c r="AY566" t="str">
        <f>IF(CR566="","",MAX(CR$1:CR566)-LARGE(CR$1:CR566,2))</f>
        <v/>
      </c>
      <c r="AZ566" t="str">
        <f>IF(CS566="","",MAX(CS$1:CS566)-LARGE(CS$1:CS566,2))</f>
        <v/>
      </c>
      <c r="BA566" t="str">
        <f>IF(CJ566="","",MAX(CD$1:CD566)-LARGE(CD$1:CD566,2))</f>
        <v/>
      </c>
      <c r="BB566" t="str">
        <f>IF(CK566="","",MAX(CE$1:CE566)-LARGE(CE$1:CE566,2))</f>
        <v/>
      </c>
      <c r="BC566" t="str">
        <f t="shared" ref="BC566:BC569" si="6635">IF(AX566="","",AX566/AW566)</f>
        <v/>
      </c>
      <c r="BD566" t="str">
        <f t="shared" ref="BD566:BD569" si="6636">IF(AY566="","",AZ566/AY566)</f>
        <v/>
      </c>
      <c r="BE566" t="str">
        <f t="shared" ref="BE566:BE569" si="6637">IF(BA566="","",BB566/BA566)</f>
        <v/>
      </c>
      <c r="BO566" s="21">
        <v>601531</v>
      </c>
      <c r="BT566" s="21" t="str">
        <f t="shared" ref="BT566:BT569" si="6638">IF(SUM(BP566:BQ566)=0,"",SUM(BP566:BQ566))</f>
        <v/>
      </c>
      <c r="BU566" s="21" t="str">
        <f t="shared" ref="BU566:BU569" si="6639">IF(SUM(BR566:BS566)=0,"",SUM(BR566:BS566))</f>
        <v/>
      </c>
      <c r="CB566" s="21" t="str">
        <f t="shared" ref="CB566:CB569" si="6640">IF(SUM(BX566:BY566)=0,"",SUM(BX566:BY566))</f>
        <v/>
      </c>
      <c r="CC566" s="21" t="str">
        <f t="shared" ref="CC566:CC569" si="6641">IF(SUM(BZ566:CA566)=0,"",SUM(BZ566:CA566))</f>
        <v/>
      </c>
      <c r="CJ566" s="21" t="str">
        <f t="shared" ref="CJ566:CJ569" si="6642">IF(SUM(CF566:CG566)=0,"",SUM(CF566:CG566))</f>
        <v/>
      </c>
      <c r="CK566" s="21" t="str">
        <f t="shared" ref="CK566:CK569" si="6643">IF(SUM(CH566:CI566)=0,"",SUM(CH566:CI566))</f>
        <v/>
      </c>
      <c r="CR566" s="21" t="str">
        <f t="shared" ref="CR566:CR569" si="6644">IF(SUM(CN566:CO566)=0,"",SUM(CN566:CO566))</f>
        <v/>
      </c>
      <c r="CS566" s="21" t="str">
        <f t="shared" ref="CS566:CS569" si="6645">IF(SUM(CP566:CQ566)=0,"",SUM(CP566:CQ566))</f>
        <v/>
      </c>
    </row>
    <row r="567" spans="1:97" x14ac:dyDescent="0.35">
      <c r="A567" s="14">
        <v>44549</v>
      </c>
      <c r="F567">
        <v>788</v>
      </c>
      <c r="H567">
        <v>171</v>
      </c>
      <c r="I567">
        <v>90</v>
      </c>
      <c r="N567" s="7" t="str">
        <f t="shared" si="6626"/>
        <v/>
      </c>
      <c r="O567" s="4" t="str">
        <f t="shared" si="6627"/>
        <v/>
      </c>
      <c r="R567" t="str">
        <f>IF(B567="","",C567-LARGE(C$1:C567,2))</f>
        <v/>
      </c>
      <c r="S567" t="str">
        <f>IF(R567="","",N567-LARGE(N$2:N567,2))</f>
        <v/>
      </c>
      <c r="T567" s="8" t="str">
        <f t="shared" si="6628"/>
        <v/>
      </c>
      <c r="U567" s="8"/>
      <c r="V567" t="str">
        <f>IF(R567="","",B567-LARGE(B$2:B567,2))</f>
        <v/>
      </c>
      <c r="W567" t="str">
        <f t="shared" si="6629"/>
        <v/>
      </c>
      <c r="X567" s="3" t="str">
        <f t="shared" si="6630"/>
        <v/>
      </c>
      <c r="Y567" t="str">
        <f>IF(E567="","",LARGE(E$2:E567,1)-LARGE(E$2:E567,2))</f>
        <v/>
      </c>
      <c r="AI567" t="str">
        <f t="shared" si="6631"/>
        <v/>
      </c>
      <c r="AJ567" t="str">
        <f t="shared" si="6632"/>
        <v/>
      </c>
      <c r="AK567" t="str">
        <f t="shared" si="6633"/>
        <v/>
      </c>
      <c r="AS567">
        <f t="shared" si="6593"/>
        <v>1721.5</v>
      </c>
      <c r="AT567" t="str">
        <f>IF(BN567="","",LARGE(BN$1:BN567,1)-LARGE(BN$1:BN567,2))</f>
        <v/>
      </c>
      <c r="AU567">
        <f>IF(BO567="","",LARGE(BO$1:BO567,1)-LARGE(BO$1:BO567,2))</f>
        <v>3743</v>
      </c>
      <c r="AV567" t="str">
        <f t="shared" si="6634"/>
        <v/>
      </c>
      <c r="AW567" t="str">
        <f>IF(CB567="","",MAX(BV$1:BV567)-LARGE(BV$1:BV567,2))</f>
        <v/>
      </c>
      <c r="AX567" t="str">
        <f>IF(CC567="","",MAX(BW$1:BW567)-LARGE(BW$1:BW567,2))</f>
        <v/>
      </c>
      <c r="AY567" t="str">
        <f>IF(CR567="","",MAX(CR$1:CR567)-LARGE(CR$1:CR567,2))</f>
        <v/>
      </c>
      <c r="AZ567" t="str">
        <f>IF(CS567="","",MAX(CS$1:CS567)-LARGE(CS$1:CS567,2))</f>
        <v/>
      </c>
      <c r="BA567" t="str">
        <f>IF(CJ567="","",MAX(CD$1:CD567)-LARGE(CD$1:CD567,2))</f>
        <v/>
      </c>
      <c r="BB567" t="str">
        <f>IF(CK567="","",MAX(CE$1:CE567)-LARGE(CE$1:CE567,2))</f>
        <v/>
      </c>
      <c r="BC567" t="str">
        <f t="shared" si="6635"/>
        <v/>
      </c>
      <c r="BD567" t="str">
        <f t="shared" si="6636"/>
        <v/>
      </c>
      <c r="BE567" t="str">
        <f t="shared" si="6637"/>
        <v/>
      </c>
      <c r="BO567" s="21">
        <v>605274</v>
      </c>
      <c r="BT567" s="21" t="str">
        <f t="shared" si="6638"/>
        <v/>
      </c>
      <c r="BU567" s="21" t="str">
        <f t="shared" si="6639"/>
        <v/>
      </c>
      <c r="CB567" s="21" t="str">
        <f t="shared" si="6640"/>
        <v/>
      </c>
      <c r="CC567" s="21" t="str">
        <f t="shared" si="6641"/>
        <v/>
      </c>
      <c r="CJ567" s="21" t="str">
        <f t="shared" si="6642"/>
        <v/>
      </c>
      <c r="CK567" s="21" t="str">
        <f t="shared" si="6643"/>
        <v/>
      </c>
      <c r="CR567" s="21" t="str">
        <f t="shared" si="6644"/>
        <v/>
      </c>
      <c r="CS567" s="21" t="str">
        <f t="shared" si="6645"/>
        <v/>
      </c>
    </row>
    <row r="568" spans="1:97" x14ac:dyDescent="0.35">
      <c r="A568" s="14">
        <v>44550</v>
      </c>
      <c r="F568">
        <v>770</v>
      </c>
      <c r="H568">
        <v>166</v>
      </c>
      <c r="I568">
        <v>82</v>
      </c>
      <c r="J568">
        <v>198</v>
      </c>
      <c r="K568">
        <v>30</v>
      </c>
      <c r="L568">
        <v>15</v>
      </c>
      <c r="N568" s="7" t="str">
        <f t="shared" si="6626"/>
        <v/>
      </c>
      <c r="O568" s="4" t="str">
        <f t="shared" si="6627"/>
        <v/>
      </c>
      <c r="R568" t="str">
        <f>IF(B568="","",C568-LARGE(C$1:C568,2))</f>
        <v/>
      </c>
      <c r="S568" t="str">
        <f>IF(R568="","",N568-LARGE(N$2:N568,2))</f>
        <v/>
      </c>
      <c r="T568" s="8" t="str">
        <f t="shared" si="6628"/>
        <v/>
      </c>
      <c r="U568" s="8"/>
      <c r="V568" t="str">
        <f>IF(R568="","",B568-LARGE(B$2:B568,2))</f>
        <v/>
      </c>
      <c r="W568" t="str">
        <f t="shared" si="6629"/>
        <v/>
      </c>
      <c r="X568" s="3" t="str">
        <f t="shared" si="6630"/>
        <v/>
      </c>
      <c r="Y568" t="str">
        <f>IF(E568="","",LARGE(E$2:E568,1)-LARGE(E$2:E568,2))</f>
        <v/>
      </c>
      <c r="AI568" t="str">
        <f t="shared" si="6631"/>
        <v/>
      </c>
      <c r="AJ568" t="str">
        <f t="shared" si="6632"/>
        <v/>
      </c>
      <c r="AK568" t="str">
        <f t="shared" si="6633"/>
        <v/>
      </c>
      <c r="AZ568" t="str">
        <f>IF(CS568="","",MAX(CS$1:CS568)-LARGE(CS$1:CS568,2))</f>
        <v/>
      </c>
    </row>
    <row r="569" spans="1:97" x14ac:dyDescent="0.35">
      <c r="A569" s="14">
        <v>44551</v>
      </c>
      <c r="B569">
        <v>2261469</v>
      </c>
      <c r="C569">
        <v>563279</v>
      </c>
      <c r="D569">
        <v>514851</v>
      </c>
      <c r="E569">
        <v>7799</v>
      </c>
      <c r="F569">
        <v>747</v>
      </c>
      <c r="H569">
        <v>158</v>
      </c>
      <c r="I569">
        <v>132</v>
      </c>
      <c r="J569">
        <v>203</v>
      </c>
      <c r="K569">
        <v>32</v>
      </c>
      <c r="L569">
        <v>38</v>
      </c>
      <c r="N569" s="7">
        <f t="shared" si="6626"/>
        <v>1698190</v>
      </c>
      <c r="O569" s="4">
        <f t="shared" si="6627"/>
        <v>0.24907659578795907</v>
      </c>
      <c r="R569">
        <f>IF(B569="","",C569-LARGE(C$1:C569,2))</f>
        <v>10381</v>
      </c>
      <c r="S569">
        <f>IF(R569="","",N569-LARGE(N$2:N569,2))</f>
        <v>9570</v>
      </c>
      <c r="T569" s="8">
        <f t="shared" si="6628"/>
        <v>0.52032479574958646</v>
      </c>
      <c r="U569" s="8"/>
      <c r="V569">
        <f>IF(R569="","",B569-LARGE(B$2:B569,2))</f>
        <v>19951</v>
      </c>
      <c r="W569">
        <f t="shared" si="6629"/>
        <v>48428</v>
      </c>
      <c r="X569" s="3">
        <f t="shared" si="6630"/>
        <v>1.542496076649872E-2</v>
      </c>
      <c r="Y569">
        <f>IF(E569="","",LARGE(E$2:E569,1)-LARGE(E$2:E569,2))</f>
        <v>119</v>
      </c>
      <c r="Z569">
        <v>4297</v>
      </c>
      <c r="AA569">
        <v>2534</v>
      </c>
      <c r="AB569">
        <v>23772</v>
      </c>
      <c r="AC569">
        <v>3904</v>
      </c>
      <c r="AD569">
        <v>2289</v>
      </c>
      <c r="AE569">
        <v>21683</v>
      </c>
      <c r="AF569">
        <v>74</v>
      </c>
      <c r="AG569">
        <v>47</v>
      </c>
      <c r="AH569">
        <v>397</v>
      </c>
      <c r="AI569">
        <f t="shared" si="6631"/>
        <v>319</v>
      </c>
      <c r="AJ569">
        <f t="shared" si="6632"/>
        <v>198</v>
      </c>
      <c r="AK569">
        <f t="shared" si="6633"/>
        <v>1692</v>
      </c>
      <c r="AS569">
        <f t="shared" ref="AS569:AS579" si="6646">IF(BO569&gt;0,(BO569-MAX(BO519:BO560))/(A569-INDEX(A:A,MATCH(MAX(BO519:BO560),BO:BO,0))),"")</f>
        <v>1681.0714285714287</v>
      </c>
      <c r="AT569">
        <f>IF(BN569="","",LARGE(BN$1:BN569,1)-LARGE(BN$1:BN569,2))</f>
        <v>99023</v>
      </c>
      <c r="AU569">
        <f>IF(BO569="","",LARGE(BO$1:BO569,1)-LARGE(BO$1:BO569,2))</f>
        <v>2648</v>
      </c>
      <c r="AV569">
        <f t="shared" si="6634"/>
        <v>2.6741262131020065E-2</v>
      </c>
      <c r="AW569">
        <f>IF(CB569="","",MAX(BV$1:BV569)-LARGE(BV$1:BV569,2))</f>
        <v>946</v>
      </c>
      <c r="AX569">
        <f>IF(CC569="","",MAX(BW$1:BW569)-LARGE(BW$1:BW569,2))</f>
        <v>86</v>
      </c>
      <c r="AY569">
        <f>IF(CR569="","",MAX(CR$1:CR569)-LARGE(CR$1:CR569,2))</f>
        <v>2899</v>
      </c>
      <c r="AZ569">
        <f>IF(CS569="","",MAX(CS$1:CS569)-LARGE(CS$1:CS569,2))</f>
        <v>2955</v>
      </c>
      <c r="BA569">
        <f>IF(CJ569="","",MAX(CD$1:CD569)-LARGE(CD$1:CD569,2))</f>
        <v>602</v>
      </c>
      <c r="BB569">
        <f>IF(CK569="","",MAX(CE$1:CE569)-LARGE(CE$1:CE569,2))</f>
        <v>34</v>
      </c>
      <c r="BC569">
        <f t="shared" si="6635"/>
        <v>9.0909090909090912E-2</v>
      </c>
      <c r="BD569">
        <f t="shared" si="6636"/>
        <v>1.019317005864091</v>
      </c>
      <c r="BE569">
        <f t="shared" si="6637"/>
        <v>5.647840531561462E-2</v>
      </c>
      <c r="BN569" s="21">
        <v>7448153</v>
      </c>
      <c r="BO569" s="21">
        <v>607922</v>
      </c>
      <c r="BP569" s="21">
        <v>1816219</v>
      </c>
      <c r="BQ569" s="21">
        <v>443597</v>
      </c>
      <c r="BR569" s="21">
        <v>443177</v>
      </c>
      <c r="BS569" s="21">
        <v>119286</v>
      </c>
      <c r="BT569" s="21">
        <f t="shared" si="6638"/>
        <v>2259816</v>
      </c>
      <c r="BU569" s="21">
        <f t="shared" si="6639"/>
        <v>562463</v>
      </c>
      <c r="BV569" s="21">
        <v>65465</v>
      </c>
      <c r="BW569" s="21">
        <v>4510</v>
      </c>
      <c r="BX569" s="21">
        <v>11687</v>
      </c>
      <c r="BY569" s="21">
        <v>4745</v>
      </c>
      <c r="BZ569" s="21">
        <v>3134</v>
      </c>
      <c r="CA569" s="21">
        <v>1157</v>
      </c>
      <c r="CB569" s="21">
        <f t="shared" si="6640"/>
        <v>16432</v>
      </c>
      <c r="CC569" s="21">
        <f t="shared" si="6641"/>
        <v>4291</v>
      </c>
      <c r="CD569" s="21">
        <v>45034</v>
      </c>
      <c r="CE569" s="21">
        <v>2680</v>
      </c>
      <c r="CF569" s="21">
        <v>6612</v>
      </c>
      <c r="CG569" s="21">
        <v>2867</v>
      </c>
      <c r="CH569" s="21">
        <v>1657</v>
      </c>
      <c r="CI569" s="21">
        <v>874</v>
      </c>
      <c r="CJ569" s="21">
        <f t="shared" si="6642"/>
        <v>9479</v>
      </c>
      <c r="CK569" s="21">
        <f t="shared" si="6643"/>
        <v>2531</v>
      </c>
      <c r="CL569" s="21">
        <v>327834</v>
      </c>
      <c r="CM569" s="21">
        <v>28639</v>
      </c>
      <c r="CN569" s="21">
        <v>92218</v>
      </c>
      <c r="CO569" s="21">
        <v>13062</v>
      </c>
      <c r="CP569" s="21">
        <v>23361</v>
      </c>
      <c r="CQ569" s="21">
        <v>2923</v>
      </c>
      <c r="CR569" s="21">
        <f t="shared" si="6644"/>
        <v>105280</v>
      </c>
      <c r="CS569" s="21">
        <f t="shared" si="6645"/>
        <v>26284</v>
      </c>
    </row>
    <row r="570" spans="1:97" x14ac:dyDescent="0.35">
      <c r="A570" s="14">
        <v>44553</v>
      </c>
      <c r="F570">
        <v>724</v>
      </c>
      <c r="H570">
        <v>160</v>
      </c>
      <c r="I570">
        <v>111</v>
      </c>
      <c r="N570" s="7" t="str">
        <f t="shared" ref="N570:N573" si="6647">IF(B570-C570=0,"",B570-C570)</f>
        <v/>
      </c>
      <c r="O570" s="4" t="str">
        <f t="shared" ref="O570:O573" si="6648">IF(N570="","",C570/B570)</f>
        <v/>
      </c>
      <c r="R570" t="str">
        <f>IF(B570="","",C570-LARGE(C$1:C570,2))</f>
        <v/>
      </c>
      <c r="S570" t="str">
        <f>IF(R570="","",N570-LARGE(N$2:N570,2))</f>
        <v/>
      </c>
      <c r="T570" s="8" t="str">
        <f t="shared" ref="T570:T573" si="6649">IF(S570="","",R570/V570)</f>
        <v/>
      </c>
      <c r="U570" s="8"/>
      <c r="V570" t="str">
        <f>IF(R570="","",B570-LARGE(B$2:B570,2))</f>
        <v/>
      </c>
      <c r="W570" t="str">
        <f t="shared" ref="W570:W573" si="6650">IF(V570="","",C570-D570-E568)</f>
        <v/>
      </c>
      <c r="X570" s="3" t="str">
        <f t="shared" ref="X570:X573" si="6651">IFERROR(F570/W570,"")</f>
        <v/>
      </c>
      <c r="Y570" t="str">
        <f>IF(E570="","",LARGE(E$2:E570,1)-LARGE(E$2:E570,2))</f>
        <v/>
      </c>
      <c r="AI570" t="str">
        <f t="shared" ref="AI570:AI573" si="6652">IF(AH570="","",Z570-AC570-AF570)</f>
        <v/>
      </c>
      <c r="AJ570" t="str">
        <f t="shared" ref="AJ570:AJ573" si="6653">IF(AI570="","",AA570-AD570-AG570)</f>
        <v/>
      </c>
      <c r="AK570" t="str">
        <f t="shared" ref="AK570:AK573" si="6654">IF(AJ570="","",AB570-AE570-AH570)</f>
        <v/>
      </c>
      <c r="AS570">
        <f t="shared" si="6646"/>
        <v>1823.6875</v>
      </c>
      <c r="AT570" t="str">
        <f>IF(BN570="","",LARGE(BN$1:BN570,1)-LARGE(BN$1:BN570,2))</f>
        <v/>
      </c>
      <c r="AU570">
        <f>IF(BO570="","",LARGE(BO$1:BO570,1)-LARGE(BO$1:BO570,2))</f>
        <v>5644</v>
      </c>
      <c r="AV570" t="str">
        <f t="shared" ref="AV570:AV573" si="6655">IF(AT570="","",AU570/AT570)</f>
        <v/>
      </c>
      <c r="AW570" t="str">
        <f>IF(CB570="","",MAX(BV$1:BV570)-LARGE(BV$1:BV570,2))</f>
        <v/>
      </c>
      <c r="AX570" t="str">
        <f>IF(CC570="","",MAX(BW$1:BW570)-LARGE(BW$1:BW570,2))</f>
        <v/>
      </c>
      <c r="AY570" t="str">
        <f>IF(CR570="","",MAX(CR$1:CR570)-LARGE(CR$1:CR570,2))</f>
        <v/>
      </c>
      <c r="AZ570" t="str">
        <f>IF(CS570="","",MAX(CS$1:CS570)-LARGE(CS$1:CS570,2))</f>
        <v/>
      </c>
      <c r="BA570" t="str">
        <f>IF(CJ570="","",MAX(CD$1:CD570)-LARGE(CD$1:CD570,2))</f>
        <v/>
      </c>
      <c r="BB570" t="str">
        <f>IF(CK570="","",MAX(CE$1:CE570)-LARGE(CE$1:CE570,2))</f>
        <v/>
      </c>
      <c r="BC570" t="str">
        <f t="shared" ref="BC570:BC573" si="6656">IF(AX570="","",AX570/AW570)</f>
        <v/>
      </c>
      <c r="BD570" t="str">
        <f t="shared" ref="BD570:BD573" si="6657">IF(AY570="","",AZ570/AY570)</f>
        <v/>
      </c>
      <c r="BE570" t="str">
        <f t="shared" ref="BE570:BE573" si="6658">IF(BA570="","",BB570/BA570)</f>
        <v/>
      </c>
      <c r="BO570" s="21">
        <v>613566</v>
      </c>
      <c r="BT570" s="21" t="str">
        <f t="shared" ref="BT570:BT573" si="6659">IF(SUM(BP570:BQ570)=0,"",SUM(BP570:BQ570))</f>
        <v/>
      </c>
      <c r="BU570" s="21" t="str">
        <f t="shared" ref="BU570:BU573" si="6660">IF(SUM(BR570:BS570)=0,"",SUM(BR570:BS570))</f>
        <v/>
      </c>
      <c r="CB570" s="21" t="str">
        <f t="shared" ref="CB570:CB573" si="6661">IF(SUM(BX570:BY570)=0,"",SUM(BX570:BY570))</f>
        <v/>
      </c>
      <c r="CC570" s="21" t="str">
        <f t="shared" ref="CC570:CC573" si="6662">IF(SUM(BZ570:CA570)=0,"",SUM(BZ570:CA570))</f>
        <v/>
      </c>
      <c r="CJ570" s="21" t="str">
        <f t="shared" ref="CJ570:CJ573" si="6663">IF(SUM(CF570:CG570)=0,"",SUM(CF570:CG570))</f>
        <v/>
      </c>
      <c r="CK570" s="21" t="str">
        <f t="shared" ref="CK570:CK573" si="6664">IF(SUM(CH570:CI570)=0,"",SUM(CH570:CI570))</f>
        <v/>
      </c>
      <c r="CR570" s="21" t="str">
        <f t="shared" ref="CR570:CR573" si="6665">IF(SUM(CN570:CO570)=0,"",SUM(CN570:CO570))</f>
        <v/>
      </c>
      <c r="CS570" s="21" t="str">
        <f t="shared" ref="CS570:CS573" si="6666">IF(SUM(CP570:CQ570)=0,"",SUM(CP570:CQ570))</f>
        <v/>
      </c>
    </row>
    <row r="571" spans="1:97" x14ac:dyDescent="0.35">
      <c r="A571" s="14">
        <v>44556</v>
      </c>
      <c r="F571">
        <v>706</v>
      </c>
      <c r="H571">
        <v>167</v>
      </c>
      <c r="I571">
        <v>101</v>
      </c>
      <c r="N571" s="7" t="str">
        <f t="shared" si="6647"/>
        <v/>
      </c>
      <c r="O571" s="4" t="str">
        <f t="shared" si="6648"/>
        <v/>
      </c>
      <c r="R571" t="str">
        <f>IF(B571="","",C571-LARGE(C$1:C571,2))</f>
        <v/>
      </c>
      <c r="S571" t="str">
        <f>IF(R571="","",N571-LARGE(N$2:N571,2))</f>
        <v/>
      </c>
      <c r="T571" s="8" t="str">
        <f t="shared" si="6649"/>
        <v/>
      </c>
      <c r="U571" s="8"/>
      <c r="V571" t="str">
        <f>IF(R571="","",B571-LARGE(B$2:B571,2))</f>
        <v/>
      </c>
      <c r="W571" t="str">
        <f t="shared" si="6650"/>
        <v/>
      </c>
      <c r="X571" s="3" t="str">
        <f t="shared" si="6651"/>
        <v/>
      </c>
      <c r="Y571" t="str">
        <f>IF(E571="","",LARGE(E$2:E571,1)-LARGE(E$2:E571,2))</f>
        <v/>
      </c>
      <c r="AI571" t="str">
        <f t="shared" si="6652"/>
        <v/>
      </c>
      <c r="AJ571" t="str">
        <f t="shared" si="6653"/>
        <v/>
      </c>
      <c r="AK571" t="str">
        <f t="shared" si="6654"/>
        <v/>
      </c>
      <c r="AS571">
        <f t="shared" si="6646"/>
        <v>1612.0588235294117</v>
      </c>
      <c r="AT571" t="str">
        <f>IF(BN571="","",LARGE(BN$1:BN571,1)-LARGE(BN$1:BN571,2))</f>
        <v/>
      </c>
      <c r="AU571">
        <f>IF(BO571="","",LARGE(BO$1:BO571,1)-LARGE(BO$1:BO571,2))</f>
        <v>3284</v>
      </c>
      <c r="AV571" t="str">
        <f t="shared" si="6655"/>
        <v/>
      </c>
      <c r="AW571" t="str">
        <f>IF(CB571="","",MAX(BV$1:BV571)-LARGE(BV$1:BV571,2))</f>
        <v/>
      </c>
      <c r="AX571" t="str">
        <f>IF(CC571="","",MAX(BW$1:BW571)-LARGE(BW$1:BW571,2))</f>
        <v/>
      </c>
      <c r="AY571" t="str">
        <f>IF(CR571="","",MAX(CR$1:CR571)-LARGE(CR$1:CR571,2))</f>
        <v/>
      </c>
      <c r="AZ571" t="str">
        <f>IF(CS571="","",MAX(CS$1:CS571)-LARGE(CS$1:CS571,2))</f>
        <v/>
      </c>
      <c r="BA571" t="str">
        <f>IF(CJ571="","",MAX(CD$1:CD571)-LARGE(CD$1:CD571,2))</f>
        <v/>
      </c>
      <c r="BB571" t="str">
        <f>IF(CK571="","",MAX(CE$1:CE571)-LARGE(CE$1:CE571,2))</f>
        <v/>
      </c>
      <c r="BC571" t="str">
        <f t="shared" si="6656"/>
        <v/>
      </c>
      <c r="BD571" t="str">
        <f t="shared" si="6657"/>
        <v/>
      </c>
      <c r="BE571" t="str">
        <f t="shared" si="6658"/>
        <v/>
      </c>
      <c r="BO571" s="21">
        <v>616850</v>
      </c>
      <c r="BT571" s="21" t="str">
        <f t="shared" si="6659"/>
        <v/>
      </c>
      <c r="BU571" s="21" t="str">
        <f t="shared" si="6660"/>
        <v/>
      </c>
      <c r="CB571" s="21" t="str">
        <f t="shared" si="6661"/>
        <v/>
      </c>
      <c r="CC571" s="21" t="str">
        <f t="shared" si="6662"/>
        <v/>
      </c>
      <c r="CJ571" s="21" t="str">
        <f t="shared" si="6663"/>
        <v/>
      </c>
      <c r="CK571" s="21" t="str">
        <f t="shared" si="6664"/>
        <v/>
      </c>
      <c r="CR571" s="21" t="str">
        <f t="shared" si="6665"/>
        <v/>
      </c>
      <c r="CS571" s="21" t="str">
        <f t="shared" si="6666"/>
        <v/>
      </c>
    </row>
    <row r="572" spans="1:97" x14ac:dyDescent="0.35">
      <c r="A572" s="14">
        <v>44557</v>
      </c>
      <c r="F572">
        <v>709</v>
      </c>
      <c r="H572">
        <v>160</v>
      </c>
      <c r="I572">
        <v>107</v>
      </c>
      <c r="J572">
        <v>210</v>
      </c>
      <c r="K572">
        <v>38</v>
      </c>
      <c r="L572">
        <v>29</v>
      </c>
      <c r="N572" s="7" t="str">
        <f t="shared" si="6647"/>
        <v/>
      </c>
      <c r="O572" s="4" t="str">
        <f t="shared" si="6648"/>
        <v/>
      </c>
      <c r="R572" t="str">
        <f>IF(B572="","",C572-LARGE(C$1:C572,2))</f>
        <v/>
      </c>
      <c r="S572" t="str">
        <f>IF(R572="","",N572-LARGE(N$2:N572,2))</f>
        <v/>
      </c>
      <c r="T572" s="8" t="str">
        <f t="shared" si="6649"/>
        <v/>
      </c>
      <c r="U572" s="8"/>
      <c r="V572" t="str">
        <f>IF(R572="","",B572-LARGE(B$2:B572,2))</f>
        <v/>
      </c>
      <c r="W572" t="str">
        <f t="shared" si="6650"/>
        <v/>
      </c>
      <c r="X572" s="3" t="str">
        <f t="shared" si="6651"/>
        <v/>
      </c>
      <c r="Y572" t="str">
        <f>IF(E572="","",LARGE(E$2:E572,1)-LARGE(E$2:E572,2))</f>
        <v/>
      </c>
      <c r="AI572" t="str">
        <f t="shared" si="6652"/>
        <v/>
      </c>
      <c r="AJ572" t="str">
        <f t="shared" si="6653"/>
        <v/>
      </c>
      <c r="AK572" t="str">
        <f t="shared" si="6654"/>
        <v/>
      </c>
      <c r="AS572" t="str">
        <f t="shared" si="6646"/>
        <v/>
      </c>
      <c r="AT572" t="str">
        <f>IF(BN572="","",LARGE(BN$1:BN572,1)-LARGE(BN$1:BN572,2))</f>
        <v/>
      </c>
      <c r="AU572" t="str">
        <f>IF(BO572="","",LARGE(BO$1:BO572,1)-LARGE(BO$1:BO572,2))</f>
        <v/>
      </c>
      <c r="AV572" t="str">
        <f t="shared" si="6655"/>
        <v/>
      </c>
      <c r="AW572" t="str">
        <f>IF(CB572="","",MAX(BV$1:BV572)-LARGE(BV$1:BV572,2))</f>
        <v/>
      </c>
      <c r="AX572" t="str">
        <f>IF(CC572="","",MAX(BW$1:BW572)-LARGE(BW$1:BW572,2))</f>
        <v/>
      </c>
      <c r="AY572" t="str">
        <f>IF(CR572="","",MAX(CR$1:CR572)-LARGE(CR$1:CR572,2))</f>
        <v/>
      </c>
      <c r="AZ572" t="str">
        <f>IF(CS572="","",MAX(CS$1:CS572)-LARGE(CS$1:CS572,2))</f>
        <v/>
      </c>
      <c r="BA572" t="str">
        <f>IF(CJ572="","",MAX(CD$1:CD572)-LARGE(CD$1:CD572,2))</f>
        <v/>
      </c>
      <c r="BB572" t="str">
        <f>IF(CK572="","",MAX(CE$1:CE572)-LARGE(CE$1:CE572,2))</f>
        <v/>
      </c>
      <c r="BC572" t="str">
        <f t="shared" si="6656"/>
        <v/>
      </c>
      <c r="BD572" t="str">
        <f t="shared" si="6657"/>
        <v/>
      </c>
      <c r="BE572" t="str">
        <f t="shared" si="6658"/>
        <v/>
      </c>
      <c r="BT572" s="21" t="str">
        <f t="shared" si="6659"/>
        <v/>
      </c>
      <c r="BU572" s="21" t="str">
        <f t="shared" si="6660"/>
        <v/>
      </c>
      <c r="CB572" s="21" t="str">
        <f t="shared" si="6661"/>
        <v/>
      </c>
      <c r="CC572" s="21" t="str">
        <f t="shared" si="6662"/>
        <v/>
      </c>
      <c r="CJ572" s="21" t="str">
        <f t="shared" si="6663"/>
        <v/>
      </c>
      <c r="CK572" s="21" t="str">
        <f t="shared" si="6664"/>
        <v/>
      </c>
      <c r="CR572" s="21" t="str">
        <f t="shared" si="6665"/>
        <v/>
      </c>
      <c r="CS572" s="21" t="str">
        <f t="shared" si="6666"/>
        <v/>
      </c>
    </row>
    <row r="573" spans="1:97" x14ac:dyDescent="0.35">
      <c r="A573" s="14">
        <v>44558</v>
      </c>
      <c r="B573">
        <v>2280864</v>
      </c>
      <c r="C573">
        <v>574513</v>
      </c>
      <c r="D573">
        <v>524717</v>
      </c>
      <c r="E573">
        <v>7858</v>
      </c>
      <c r="F573">
        <v>711</v>
      </c>
      <c r="H573">
        <v>165</v>
      </c>
      <c r="I573">
        <v>128</v>
      </c>
      <c r="J573">
        <v>213</v>
      </c>
      <c r="K573">
        <v>42</v>
      </c>
      <c r="L573">
        <v>39</v>
      </c>
      <c r="N573" s="7">
        <f t="shared" si="6647"/>
        <v>1706351</v>
      </c>
      <c r="O573" s="4">
        <f t="shared" si="6648"/>
        <v>0.25188393521051672</v>
      </c>
      <c r="R573">
        <f>IF(B573="","",C573-LARGE(C$1:C573,2))</f>
        <v>11234</v>
      </c>
      <c r="S573">
        <f>IF(R573="","",N573-LARGE(N$2:N573,2))</f>
        <v>8161</v>
      </c>
      <c r="T573" s="8">
        <f t="shared" si="6649"/>
        <v>0.57922144882701732</v>
      </c>
      <c r="U573" s="8"/>
      <c r="V573">
        <f>IF(R573="","",B573-LARGE(B$2:B573,2))</f>
        <v>19395</v>
      </c>
      <c r="W573">
        <f t="shared" si="6650"/>
        <v>49796</v>
      </c>
      <c r="X573" s="3">
        <f t="shared" si="6651"/>
        <v>1.4278255281548718E-2</v>
      </c>
      <c r="Y573">
        <f>IF(E573="","",LARGE(E$2:E573,1)-LARGE(E$2:E573,2))</f>
        <v>59</v>
      </c>
      <c r="Z573">
        <v>4369</v>
      </c>
      <c r="AA573">
        <v>2572</v>
      </c>
      <c r="AB573">
        <v>24320</v>
      </c>
      <c r="AC573">
        <v>3973</v>
      </c>
      <c r="AD573">
        <v>2334</v>
      </c>
      <c r="AE573">
        <v>22120</v>
      </c>
      <c r="AF573">
        <v>74</v>
      </c>
      <c r="AG573">
        <v>48</v>
      </c>
      <c r="AH573">
        <v>399</v>
      </c>
      <c r="AI573">
        <f t="shared" si="6652"/>
        <v>322</v>
      </c>
      <c r="AJ573">
        <f t="shared" si="6653"/>
        <v>190</v>
      </c>
      <c r="AK573">
        <f t="shared" si="6654"/>
        <v>1801</v>
      </c>
      <c r="AS573">
        <f t="shared" si="6646"/>
        <v>1653.125</v>
      </c>
      <c r="AT573">
        <f>IF(BN573="","",LARGE(BN$1:BN573,1)-LARGE(BN$1:BN573,2))</f>
        <v>110489</v>
      </c>
      <c r="AU573">
        <f>IF(BO573="","",LARGE(BO$1:BO573,1)-LARGE(BO$1:BO573,2))</f>
        <v>3108</v>
      </c>
      <c r="AV573">
        <f t="shared" si="6655"/>
        <v>2.8129497054005376E-2</v>
      </c>
      <c r="AW573">
        <f>IF(CB573="","",MAX(BV$1:BV573)-LARGE(BV$1:BV573,2))</f>
        <v>802</v>
      </c>
      <c r="AX573">
        <f>IF(CC573="","",MAX(BW$1:BW573)-LARGE(BW$1:BW573,2))</f>
        <v>83</v>
      </c>
      <c r="AY573">
        <f>IF(CR573="","",MAX(CR$1:CR573)-LARGE(CR$1:CR573,2))</f>
        <v>2899</v>
      </c>
      <c r="AZ573">
        <f>IF(CS573="","",MAX(CS$1:CS573)-LARGE(CS$1:CS573,2))</f>
        <v>2035</v>
      </c>
      <c r="BA573">
        <f>IF(CJ573="","",MAX(CD$1:CD573)-LARGE(CD$1:CD573,2))</f>
        <v>546</v>
      </c>
      <c r="BB573">
        <f>IF(CK573="","",MAX(CE$1:CE573)-LARGE(CE$1:CE573,2))</f>
        <v>35</v>
      </c>
      <c r="BC573">
        <f t="shared" si="6656"/>
        <v>0.10349127182044887</v>
      </c>
      <c r="BD573">
        <f t="shared" si="6657"/>
        <v>0.7019661952397378</v>
      </c>
      <c r="BE573">
        <f t="shared" si="6658"/>
        <v>6.4102564102564097E-2</v>
      </c>
      <c r="BN573" s="21">
        <v>7558642</v>
      </c>
      <c r="BO573" s="21">
        <v>619958</v>
      </c>
      <c r="BP573" s="21">
        <v>1828357</v>
      </c>
      <c r="BQ573" s="21">
        <v>450304</v>
      </c>
      <c r="BR573" s="21">
        <v>150434</v>
      </c>
      <c r="BS573" s="21">
        <v>122598</v>
      </c>
      <c r="BT573" s="21">
        <f t="shared" si="6659"/>
        <v>2278661</v>
      </c>
      <c r="BU573" s="21">
        <f t="shared" si="6660"/>
        <v>273032</v>
      </c>
      <c r="BV573" s="21">
        <v>66267</v>
      </c>
      <c r="BW573" s="21">
        <v>4593</v>
      </c>
      <c r="BX573" s="21">
        <v>11720</v>
      </c>
      <c r="BY573" s="21">
        <v>4824</v>
      </c>
      <c r="BZ573" s="21">
        <v>3167</v>
      </c>
      <c r="CA573" s="21">
        <v>1196</v>
      </c>
      <c r="CB573" s="21">
        <f t="shared" si="6661"/>
        <v>16544</v>
      </c>
      <c r="CC573" s="21">
        <f t="shared" si="6662"/>
        <v>4363</v>
      </c>
      <c r="CD573" s="21">
        <v>45580</v>
      </c>
      <c r="CE573" s="21">
        <v>2715</v>
      </c>
      <c r="CF573" s="21">
        <v>6648</v>
      </c>
      <c r="CG573" s="21">
        <v>2910</v>
      </c>
      <c r="CH573" s="21">
        <v>1681</v>
      </c>
      <c r="CI573" s="21">
        <v>891</v>
      </c>
      <c r="CJ573" s="21">
        <f t="shared" si="6663"/>
        <v>9558</v>
      </c>
      <c r="CK573" s="21">
        <f t="shared" si="6664"/>
        <v>2572</v>
      </c>
      <c r="CL573" s="21">
        <v>334664</v>
      </c>
      <c r="CM573" s="21">
        <v>26458</v>
      </c>
      <c r="CN573" s="21">
        <v>85997</v>
      </c>
      <c r="CO573" s="21">
        <v>10595</v>
      </c>
      <c r="CP573" s="21">
        <v>22038</v>
      </c>
      <c r="CQ573" s="21">
        <v>2211</v>
      </c>
      <c r="CR573" s="21">
        <f t="shared" si="6665"/>
        <v>96592</v>
      </c>
      <c r="CS573" s="21">
        <f t="shared" si="6666"/>
        <v>24249</v>
      </c>
    </row>
    <row r="574" spans="1:97" x14ac:dyDescent="0.35">
      <c r="A574" s="14">
        <v>44560</v>
      </c>
      <c r="F574">
        <v>773</v>
      </c>
      <c r="H574">
        <v>170</v>
      </c>
      <c r="I574">
        <v>120</v>
      </c>
      <c r="N574" s="7" t="str">
        <f t="shared" ref="N574:N577" si="6667">IF(B574-C574=0,"",B574-C574)</f>
        <v/>
      </c>
      <c r="O574" s="4" t="str">
        <f t="shared" ref="O574:O577" si="6668">IF(N574="","",C574/B574)</f>
        <v/>
      </c>
      <c r="R574" t="str">
        <f>IF(B574="","",C574-LARGE(C$1:C574,2))</f>
        <v/>
      </c>
      <c r="S574" t="str">
        <f>IF(R574="","",N574-LARGE(N$2:N574,2))</f>
        <v/>
      </c>
      <c r="T574" s="8" t="str">
        <f t="shared" ref="T574:T577" si="6669">IF(S574="","",R574/V574)</f>
        <v/>
      </c>
      <c r="U574" s="8"/>
      <c r="V574" t="str">
        <f>IF(R574="","",B574-LARGE(B$2:B574,2))</f>
        <v/>
      </c>
      <c r="W574" t="str">
        <f t="shared" ref="W574:W577" si="6670">IF(V574="","",C574-D574-E572)</f>
        <v/>
      </c>
      <c r="X574" s="3" t="str">
        <f t="shared" ref="X574:X577" si="6671">IFERROR(F574/W574,"")</f>
        <v/>
      </c>
      <c r="Y574" t="str">
        <f>IF(E574="","",LARGE(E$2:E574,1)-LARGE(E$2:E574,2))</f>
        <v/>
      </c>
      <c r="AI574" t="str">
        <f t="shared" ref="AI574:AI577" si="6672">IF(AH574="","",Z574-AC574-AF574)</f>
        <v/>
      </c>
      <c r="AJ574" t="str">
        <f t="shared" ref="AJ574:AJ577" si="6673">IF(AI574="","",AA574-AD574-AG574)</f>
        <v/>
      </c>
      <c r="AK574" t="str">
        <f t="shared" ref="AK574:AK577" si="6674">IF(AJ574="","",AB574-AE574-AH574)</f>
        <v/>
      </c>
      <c r="AS574">
        <f t="shared" si="6646"/>
        <v>1868.625</v>
      </c>
      <c r="AT574" t="str">
        <f>IF(BN574="","",LARGE(BN$1:BN574,1)-LARGE(BN$1:BN574,2))</f>
        <v/>
      </c>
      <c r="AU574">
        <f>IF(BO574="","",LARGE(BO$1:BO574,1)-LARGE(BO$1:BO574,2))</f>
        <v>7233</v>
      </c>
      <c r="AV574" t="str">
        <f t="shared" ref="AV574:AV575" si="6675">IF(AT574="","",AU574/AT574)</f>
        <v/>
      </c>
      <c r="AW574" t="str">
        <f>IF(CB574="","",MAX(BV$1:BV574)-LARGE(BV$1:BV574,2))</f>
        <v/>
      </c>
      <c r="AX574" t="str">
        <f>IF(CC574="","",MAX(BW$1:BW574)-LARGE(BW$1:BW574,2))</f>
        <v/>
      </c>
      <c r="AY574" t="str">
        <f>IF(CR574="","",MAX(CR$1:CR574)-LARGE(CR$1:CR574,2))</f>
        <v/>
      </c>
      <c r="AZ574" t="str">
        <f>IF(CS574="","",MAX(CS$1:CS574)-LARGE(CS$1:CS574,2))</f>
        <v/>
      </c>
      <c r="BA574" t="str">
        <f>IF(CJ574="","",MAX(CD$1:CD574)-LARGE(CD$1:CD574,2))</f>
        <v/>
      </c>
      <c r="BB574" t="str">
        <f>IF(CK574="","",MAX(CE$1:CE574)-LARGE(CE$1:CE574,2))</f>
        <v/>
      </c>
      <c r="BC574" t="str">
        <f t="shared" ref="BC574:BC575" si="6676">IF(AX574="","",AX574/AW574)</f>
        <v/>
      </c>
      <c r="BD574" t="str">
        <f t="shared" ref="BD574:BD575" si="6677">IF(AY574="","",AZ574/AY574)</f>
        <v/>
      </c>
      <c r="BE574" t="str">
        <f t="shared" ref="BE574:BE575" si="6678">IF(BA574="","",BB574/BA574)</f>
        <v/>
      </c>
      <c r="BO574" s="21">
        <v>627191</v>
      </c>
      <c r="BT574" s="21" t="str">
        <f t="shared" ref="BT574:BT577" si="6679">IF(SUM(BP574:BQ574)=0,"",SUM(BP574:BQ574))</f>
        <v/>
      </c>
      <c r="BU574" s="21" t="str">
        <f t="shared" ref="BU574:BU577" si="6680">IF(SUM(BR574:BS574)=0,"",SUM(BR574:BS574))</f>
        <v/>
      </c>
      <c r="CB574" s="21" t="str">
        <f t="shared" ref="CB574:CB577" si="6681">IF(SUM(BX574:BY574)=0,"",SUM(BX574:BY574))</f>
        <v/>
      </c>
      <c r="CC574" s="21" t="str">
        <f t="shared" ref="CC574:CC577" si="6682">IF(SUM(BZ574:CA574)=0,"",SUM(BZ574:CA574))</f>
        <v/>
      </c>
      <c r="CJ574" s="21" t="str">
        <f t="shared" ref="CJ574:CJ577" si="6683">IF(SUM(CF574:CG574)=0,"",SUM(CF574:CG574))</f>
        <v/>
      </c>
      <c r="CK574" s="21" t="str">
        <f t="shared" ref="CK574:CK577" si="6684">IF(SUM(CH574:CI574)=0,"",SUM(CH574:CI574))</f>
        <v/>
      </c>
      <c r="CR574" s="21" t="str">
        <f t="shared" ref="CR574:CR577" si="6685">IF(SUM(CN574:CO574)=0,"",SUM(CN574:CO574))</f>
        <v/>
      </c>
      <c r="CS574" s="21" t="str">
        <f t="shared" ref="CS574:CS577" si="6686">IF(SUM(CP574:CQ574)=0,"",SUM(CP574:CQ574))</f>
        <v/>
      </c>
    </row>
    <row r="575" spans="1:97" x14ac:dyDescent="0.35">
      <c r="A575" s="14">
        <v>44563</v>
      </c>
      <c r="F575">
        <v>768</v>
      </c>
      <c r="H575">
        <v>163</v>
      </c>
      <c r="I575">
        <v>86</v>
      </c>
      <c r="N575" s="7" t="str">
        <f t="shared" si="6667"/>
        <v/>
      </c>
      <c r="O575" s="4" t="str">
        <f t="shared" si="6668"/>
        <v/>
      </c>
      <c r="R575" t="str">
        <f>IF(B575="","",C575-LARGE(C$1:C575,2))</f>
        <v/>
      </c>
      <c r="S575" t="str">
        <f>IF(R575="","",N575-LARGE(N$2:N575,2))</f>
        <v/>
      </c>
      <c r="T575" s="8" t="str">
        <f t="shared" si="6669"/>
        <v/>
      </c>
      <c r="U575" s="8"/>
      <c r="V575" t="str">
        <f>IF(R575="","",B575-LARGE(B$2:B575,2))</f>
        <v/>
      </c>
      <c r="W575" t="str">
        <f t="shared" si="6670"/>
        <v/>
      </c>
      <c r="X575" s="3" t="str">
        <f t="shared" si="6671"/>
        <v/>
      </c>
      <c r="Y575" t="str">
        <f>IF(E575="","",LARGE(E$2:E575,1)-LARGE(E$2:E575,2))</f>
        <v/>
      </c>
      <c r="AI575" t="str">
        <f t="shared" si="6672"/>
        <v/>
      </c>
      <c r="AJ575" t="str">
        <f t="shared" si="6673"/>
        <v/>
      </c>
      <c r="AK575" t="str">
        <f t="shared" si="6674"/>
        <v/>
      </c>
      <c r="AS575">
        <f t="shared" si="6646"/>
        <v>1992.8823529411766</v>
      </c>
      <c r="AT575" t="str">
        <f>IF(BN575="","",LARGE(BN$1:BN575,1)-LARGE(BN$1:BN575,2))</f>
        <v/>
      </c>
      <c r="AU575">
        <f>IF(BO575="","",LARGE(BO$1:BO575,1)-LARGE(BO$1:BO575,2))</f>
        <v>8219</v>
      </c>
      <c r="AV575" t="str">
        <f t="shared" si="6675"/>
        <v/>
      </c>
      <c r="AW575" t="str">
        <f>IF(CB575="","",MAX(BV$1:BV575)-LARGE(BV$1:BV575,2))</f>
        <v/>
      </c>
      <c r="AX575" t="str">
        <f>IF(CC575="","",MAX(BW$1:BW575)-LARGE(BW$1:BW575,2))</f>
        <v/>
      </c>
      <c r="AY575" t="str">
        <f>IF(CR575="","",MAX(CR$1:CR575)-LARGE(CR$1:CR575,2))</f>
        <v/>
      </c>
      <c r="AZ575" t="str">
        <f>IF(CS575="","",MAX(CS$1:CS575)-LARGE(CS$1:CS575,2))</f>
        <v/>
      </c>
      <c r="BA575" t="str">
        <f>IF(CJ575="","",MAX(CD$1:CD575)-LARGE(CD$1:CD575,2))</f>
        <v/>
      </c>
      <c r="BB575" t="str">
        <f>IF(CK575="","",MAX(CE$1:CE575)-LARGE(CE$1:CE575,2))</f>
        <v/>
      </c>
      <c r="BC575" t="str">
        <f t="shared" si="6676"/>
        <v/>
      </c>
      <c r="BD575" t="str">
        <f t="shared" si="6677"/>
        <v/>
      </c>
      <c r="BE575" t="str">
        <f t="shared" si="6678"/>
        <v/>
      </c>
      <c r="BO575" s="21">
        <v>635410</v>
      </c>
      <c r="BT575" s="21" t="str">
        <f t="shared" si="6679"/>
        <v/>
      </c>
      <c r="BU575" s="21" t="str">
        <f t="shared" si="6680"/>
        <v/>
      </c>
      <c r="CB575" s="21" t="str">
        <f t="shared" si="6681"/>
        <v/>
      </c>
      <c r="CC575" s="21" t="str">
        <f t="shared" si="6682"/>
        <v/>
      </c>
      <c r="CJ575" s="21" t="str">
        <f t="shared" si="6683"/>
        <v/>
      </c>
      <c r="CK575" s="21" t="str">
        <f t="shared" si="6684"/>
        <v/>
      </c>
      <c r="CR575" s="21" t="str">
        <f t="shared" si="6685"/>
        <v/>
      </c>
      <c r="CS575" s="21" t="str">
        <f t="shared" si="6686"/>
        <v/>
      </c>
    </row>
    <row r="576" spans="1:97" x14ac:dyDescent="0.35">
      <c r="A576" s="14">
        <v>44564</v>
      </c>
      <c r="F576">
        <v>776</v>
      </c>
      <c r="H576">
        <v>147</v>
      </c>
      <c r="I576">
        <v>121</v>
      </c>
      <c r="J576">
        <v>200</v>
      </c>
      <c r="K576">
        <v>35</v>
      </c>
      <c r="L576">
        <v>21</v>
      </c>
      <c r="N576" s="7" t="str">
        <f t="shared" si="6667"/>
        <v/>
      </c>
      <c r="O576" s="4" t="str">
        <f t="shared" si="6668"/>
        <v/>
      </c>
      <c r="R576" t="str">
        <f>IF(B576="","",C576-LARGE(C$1:C576,2))</f>
        <v/>
      </c>
      <c r="S576" t="str">
        <f>IF(R576="","",N576-LARGE(N$2:N576,2))</f>
        <v/>
      </c>
      <c r="T576" s="8" t="str">
        <f t="shared" si="6669"/>
        <v/>
      </c>
      <c r="U576" s="8"/>
      <c r="V576" t="str">
        <f>IF(R576="","",B576-LARGE(B$2:B576,2))</f>
        <v/>
      </c>
      <c r="W576" t="str">
        <f t="shared" si="6670"/>
        <v/>
      </c>
      <c r="X576" s="3" t="str">
        <f t="shared" si="6671"/>
        <v/>
      </c>
      <c r="Y576" t="str">
        <f>IF(E576="","",LARGE(E$2:E576,1)-LARGE(E$2:E576,2))</f>
        <v/>
      </c>
      <c r="AI576" t="str">
        <f t="shared" si="6672"/>
        <v/>
      </c>
      <c r="AJ576" t="str">
        <f t="shared" si="6673"/>
        <v/>
      </c>
      <c r="AK576" t="str">
        <f t="shared" si="6674"/>
        <v/>
      </c>
      <c r="AS576" t="str">
        <f t="shared" si="6646"/>
        <v/>
      </c>
      <c r="AT576" t="str">
        <f>IF(BN576="","",LARGE(BN$1:BN576,1)-LARGE(BN$1:BN576,2))</f>
        <v/>
      </c>
      <c r="AU576" t="str">
        <f>IF(BO576="","",LARGE(BO$1:BO576,1)-LARGE(BO$1:BO576,2))</f>
        <v/>
      </c>
      <c r="AV576" t="str">
        <f t="shared" ref="AV576:AV577" si="6687">IF(AT576="","",AU576/AT576)</f>
        <v/>
      </c>
      <c r="AW576" t="str">
        <f>IF(CB576="","",MAX(BV$1:BV576)-LARGE(BV$1:BV576,2))</f>
        <v/>
      </c>
      <c r="AX576" t="str">
        <f>IF(CC576="","",MAX(BW$1:BW576)-LARGE(BW$1:BW576,2))</f>
        <v/>
      </c>
      <c r="AY576" t="str">
        <f>IF(CR576="","",MAX(CR$1:CR576)-LARGE(CR$1:CR576,2))</f>
        <v/>
      </c>
      <c r="AZ576" t="str">
        <f>IF(CS576="","",MAX(CS$1:CS576)-LARGE(CS$1:CS576,2))</f>
        <v/>
      </c>
      <c r="BA576" t="str">
        <f>IF(CJ576="","",MAX(CD$1:CD576)-LARGE(CD$1:CD576,2))</f>
        <v/>
      </c>
      <c r="BB576" t="str">
        <f>IF(CK576="","",MAX(CE$1:CE576)-LARGE(CE$1:CE576,2))</f>
        <v/>
      </c>
      <c r="BC576" t="str">
        <f t="shared" ref="BC576:BC577" si="6688">IF(AX576="","",AX576/AW576)</f>
        <v/>
      </c>
      <c r="BD576" t="str">
        <f t="shared" ref="BD576:BD577" si="6689">IF(AY576="","",AZ576/AY576)</f>
        <v/>
      </c>
      <c r="BE576" t="str">
        <f t="shared" ref="BE576:BE577" si="6690">IF(BA576="","",BB576/BA576)</f>
        <v/>
      </c>
    </row>
    <row r="577" spans="1:97" x14ac:dyDescent="0.35">
      <c r="A577" s="14">
        <v>44565</v>
      </c>
      <c r="B577">
        <v>2303834</v>
      </c>
      <c r="C577">
        <v>594588</v>
      </c>
      <c r="D577">
        <v>534907</v>
      </c>
      <c r="E577">
        <v>8019</v>
      </c>
      <c r="F577">
        <v>792</v>
      </c>
      <c r="H577">
        <v>161</v>
      </c>
      <c r="I577">
        <v>157</v>
      </c>
      <c r="J577">
        <v>210</v>
      </c>
      <c r="K577">
        <v>32</v>
      </c>
      <c r="L577">
        <v>39</v>
      </c>
      <c r="N577" s="7">
        <f t="shared" si="6667"/>
        <v>1709246</v>
      </c>
      <c r="O577" s="4">
        <f t="shared" si="6668"/>
        <v>0.258086303093018</v>
      </c>
      <c r="R577">
        <f>IF(B577="","",C577-LARGE(C$1:C577,2))</f>
        <v>20075</v>
      </c>
      <c r="S577">
        <f>IF(R577="","",N577-LARGE(N$2:N577,2))</f>
        <v>2895</v>
      </c>
      <c r="T577" s="8">
        <f t="shared" si="6669"/>
        <v>0.87396604266434474</v>
      </c>
      <c r="U577" s="8"/>
      <c r="V577">
        <f>IF(R577="","",B577-LARGE(B$2:B577,2))</f>
        <v>22970</v>
      </c>
      <c r="W577">
        <f t="shared" si="6670"/>
        <v>59681</v>
      </c>
      <c r="X577" s="3">
        <f t="shared" si="6671"/>
        <v>1.3270555118044269E-2</v>
      </c>
      <c r="Y577">
        <f>IF(E577="","",LARGE(E$2:E577,1)-LARGE(E$2:E577,2))</f>
        <v>161</v>
      </c>
      <c r="Z577">
        <v>4483</v>
      </c>
      <c r="AA577">
        <v>2617</v>
      </c>
      <c r="AB577">
        <v>25478</v>
      </c>
      <c r="AC577">
        <v>4031</v>
      </c>
      <c r="AD577">
        <v>2400</v>
      </c>
      <c r="AE577">
        <v>22503</v>
      </c>
      <c r="AF577">
        <v>75</v>
      </c>
      <c r="AG577">
        <v>48</v>
      </c>
      <c r="AH577">
        <v>406</v>
      </c>
      <c r="AI577">
        <f t="shared" si="6672"/>
        <v>377</v>
      </c>
      <c r="AJ577">
        <f t="shared" si="6673"/>
        <v>169</v>
      </c>
      <c r="AK577">
        <f t="shared" si="6674"/>
        <v>2569</v>
      </c>
      <c r="AS577">
        <f t="shared" si="6646"/>
        <v>2278.3125</v>
      </c>
      <c r="AT577">
        <f>IF(BN577="","",LARGE(BN$1:BN577,1)-LARGE(BN$1:BN577,2))</f>
        <v>128893</v>
      </c>
      <c r="AU577">
        <f>IF(BO577="","",LARGE(BO$1:BO577,1)-LARGE(BO$1:BO577,2))</f>
        <v>6317</v>
      </c>
      <c r="AV577">
        <f t="shared" si="6687"/>
        <v>4.9009643657917809E-2</v>
      </c>
      <c r="AW577">
        <f>IF(CB577="","",MAX(BV$1:BV577)-LARGE(BV$1:BV577,2))</f>
        <v>989</v>
      </c>
      <c r="AX577">
        <f>IF(CC577="","",MAX(BW$1:BW577)-LARGE(BW$1:BW577,2))</f>
        <v>119</v>
      </c>
      <c r="AY577">
        <f>IF(CR577="","",MAX(CR$1:CR577)-LARGE(CR$1:CR577,2))</f>
        <v>2899</v>
      </c>
      <c r="AZ577">
        <f>IF(CS577="","",MAX(CS$1:CS577)-LARGE(CS$1:CS577,2))</f>
        <v>916</v>
      </c>
      <c r="BA577">
        <f>IF(CJ577="","",MAX(CD$1:CD577)-LARGE(CD$1:CD577,2))</f>
        <v>759</v>
      </c>
      <c r="BB577">
        <f>IF(CK577="","",MAX(CE$1:CE577)-LARGE(CE$1:CE577,2))</f>
        <v>49</v>
      </c>
      <c r="BC577">
        <f t="shared" si="6688"/>
        <v>0.12032355915065723</v>
      </c>
      <c r="BD577">
        <f t="shared" si="6689"/>
        <v>0.31597102449120384</v>
      </c>
      <c r="BE577">
        <f t="shared" si="6690"/>
        <v>6.4558629776021087E-2</v>
      </c>
      <c r="BN577" s="21">
        <v>7687535</v>
      </c>
      <c r="BO577" s="21">
        <v>641727</v>
      </c>
      <c r="BP577" s="21">
        <v>1841052</v>
      </c>
      <c r="BQ577" s="21">
        <v>460222</v>
      </c>
      <c r="BR577" s="21">
        <v>463366</v>
      </c>
      <c r="BS577" s="21">
        <v>128662</v>
      </c>
      <c r="BT577" s="21">
        <f t="shared" si="6679"/>
        <v>2301274</v>
      </c>
      <c r="BU577" s="21">
        <f t="shared" si="6680"/>
        <v>592028</v>
      </c>
      <c r="BV577" s="21">
        <v>67256</v>
      </c>
      <c r="BW577" s="21">
        <v>4712</v>
      </c>
      <c r="BX577" s="21">
        <v>11783</v>
      </c>
      <c r="BY577" s="21">
        <v>4916</v>
      </c>
      <c r="BZ577" s="21">
        <v>3229</v>
      </c>
      <c r="CA577" s="21">
        <v>1243</v>
      </c>
      <c r="CB577" s="21">
        <f t="shared" si="6681"/>
        <v>16699</v>
      </c>
      <c r="CC577" s="21">
        <f t="shared" si="6682"/>
        <v>4472</v>
      </c>
      <c r="CD577" s="21">
        <v>46339</v>
      </c>
      <c r="CE577" s="21">
        <v>2764</v>
      </c>
      <c r="CF577" s="21">
        <v>6684</v>
      </c>
      <c r="CG577" s="21">
        <v>2947</v>
      </c>
      <c r="CH577" s="21">
        <v>1705</v>
      </c>
      <c r="CI577" s="21">
        <v>904</v>
      </c>
      <c r="CJ577" s="21">
        <f t="shared" si="6683"/>
        <v>9631</v>
      </c>
      <c r="CK577" s="21">
        <f t="shared" si="6684"/>
        <v>2609</v>
      </c>
      <c r="CL577" s="21">
        <v>340579</v>
      </c>
      <c r="CM577" s="21">
        <v>27891</v>
      </c>
      <c r="CN577" s="21">
        <v>86406</v>
      </c>
      <c r="CO577" s="21">
        <v>11209</v>
      </c>
      <c r="CP577" s="21">
        <v>22815</v>
      </c>
      <c r="CQ577" s="21">
        <v>2553</v>
      </c>
      <c r="CR577" s="21">
        <f t="shared" si="6685"/>
        <v>97615</v>
      </c>
      <c r="CS577" s="21">
        <f t="shared" si="6686"/>
        <v>25368</v>
      </c>
    </row>
    <row r="578" spans="1:97" x14ac:dyDescent="0.35">
      <c r="A578" s="14">
        <v>44567</v>
      </c>
      <c r="F578">
        <v>898</v>
      </c>
      <c r="H578">
        <v>176</v>
      </c>
      <c r="I578">
        <v>168</v>
      </c>
      <c r="N578" s="7" t="str">
        <f t="shared" ref="N578:N581" si="6691">IF(B578-C578=0,"",B578-C578)</f>
        <v/>
      </c>
      <c r="O578" s="4" t="str">
        <f t="shared" ref="O578:O581" si="6692">IF(N578="","",C578/B578)</f>
        <v/>
      </c>
      <c r="R578" t="str">
        <f>IF(B578="","",C578-LARGE(C$1:C578,2))</f>
        <v/>
      </c>
      <c r="S578" t="str">
        <f>IF(R578="","",N578-LARGE(N$2:N578,2))</f>
        <v/>
      </c>
      <c r="T578" s="8" t="str">
        <f t="shared" ref="T578:T581" si="6693">IF(S578="","",R578/V578)</f>
        <v/>
      </c>
      <c r="U578" s="8"/>
      <c r="V578" t="str">
        <f>IF(R578="","",B578-LARGE(B$2:B578,2))</f>
        <v/>
      </c>
      <c r="W578" t="str">
        <f t="shared" ref="W578:W581" si="6694">IF(V578="","",C578-D578-E576)</f>
        <v/>
      </c>
      <c r="X578" s="3" t="str">
        <f t="shared" ref="X578:X581" si="6695">IFERROR(F578/W578,"")</f>
        <v/>
      </c>
      <c r="Y578" t="str">
        <f>IF(E578="","",LARGE(E$2:E578,1)-LARGE(E$2:E578,2))</f>
        <v/>
      </c>
      <c r="AI578" t="str">
        <f t="shared" ref="AI578:AI581" si="6696">IF(AH578="","",Z578-AC578-AF578)</f>
        <v/>
      </c>
      <c r="AJ578" t="str">
        <f t="shared" ref="AJ578:AJ581" si="6697">IF(AI578="","",AA578-AD578-AG578)</f>
        <v/>
      </c>
      <c r="AK578" t="str">
        <f t="shared" ref="AK578:AK581" si="6698">IF(AJ578="","",AB578-AE578-AH578)</f>
        <v/>
      </c>
      <c r="AS578">
        <f t="shared" si="6646"/>
        <v>2968.1875</v>
      </c>
      <c r="AT578" t="str">
        <f>IF(BN578="","",LARGE(BN$1:BN578,1)-LARGE(BN$1:BN578,2))</f>
        <v/>
      </c>
      <c r="AU578">
        <f>IF(BO578="","",LARGE(BO$1:BO578,1)-LARGE(BO$1:BO578,2))</f>
        <v>13686</v>
      </c>
      <c r="AV578" t="str">
        <f t="shared" ref="AV578" si="6699">IF(AT578="","",AU578/AT578)</f>
        <v/>
      </c>
      <c r="AW578" t="str">
        <f>IF(CB578="","",MAX(BV$1:BV578)-LARGE(BV$1:BV578,2))</f>
        <v/>
      </c>
      <c r="AX578" t="str">
        <f>IF(CC578="","",MAX(BW$1:BW578)-LARGE(BW$1:BW578,2))</f>
        <v/>
      </c>
      <c r="AY578" t="str">
        <f>IF(CR578="","",MAX(CR$1:CR578)-LARGE(CR$1:CR578,2))</f>
        <v/>
      </c>
      <c r="AZ578" t="str">
        <f>IF(CS578="","",MAX(CS$1:CS578)-LARGE(CS$1:CS578,2))</f>
        <v/>
      </c>
      <c r="BA578" t="str">
        <f>IF(CJ578="","",MAX(CD$1:CD578)-LARGE(CD$1:CD578,2))</f>
        <v/>
      </c>
      <c r="BB578" t="str">
        <f>IF(CK578="","",MAX(CE$1:CE578)-LARGE(CE$1:CE578,2))</f>
        <v/>
      </c>
      <c r="BC578" t="str">
        <f t="shared" ref="BC578" si="6700">IF(AX578="","",AX578/AW578)</f>
        <v/>
      </c>
      <c r="BD578" t="str">
        <f t="shared" ref="BD578" si="6701">IF(AY578="","",AZ578/AY578)</f>
        <v/>
      </c>
      <c r="BE578" t="str">
        <f t="shared" ref="BE578" si="6702">IF(BA578="","",BB578/BA578)</f>
        <v/>
      </c>
      <c r="BO578" s="21">
        <v>655413</v>
      </c>
      <c r="BT578" s="21" t="str">
        <f t="shared" ref="BT578:BT581" si="6703">IF(SUM(BP578:BQ578)=0,"",SUM(BP578:BQ578))</f>
        <v/>
      </c>
      <c r="BU578" s="21" t="str">
        <f t="shared" ref="BU578:BU581" si="6704">IF(SUM(BR578:BS578)=0,"",SUM(BR578:BS578))</f>
        <v/>
      </c>
      <c r="CB578" s="21" t="str">
        <f t="shared" ref="CB578:CB581" si="6705">IF(SUM(BX578:BY578)=0,"",SUM(BX578:BY578))</f>
        <v/>
      </c>
      <c r="CC578" s="21" t="str">
        <f t="shared" ref="CC578:CC581" si="6706">IF(SUM(BZ578:CA578)=0,"",SUM(BZ578:CA578))</f>
        <v/>
      </c>
      <c r="CJ578" s="21" t="str">
        <f t="shared" ref="CJ578:CJ581" si="6707">IF(SUM(CF578:CG578)=0,"",SUM(CF578:CG578))</f>
        <v/>
      </c>
      <c r="CK578" s="21" t="str">
        <f t="shared" ref="CK578:CK581" si="6708">IF(SUM(CH578:CI578)=0,"",SUM(CH578:CI578))</f>
        <v/>
      </c>
      <c r="CR578" s="21" t="str">
        <f t="shared" ref="CR578:CR581" si="6709">IF(SUM(CN578:CO578)=0,"",SUM(CN578:CO578))</f>
        <v/>
      </c>
      <c r="CS578" s="21" t="str">
        <f t="shared" ref="CS578:CS581" si="6710">IF(SUM(CP578:CQ578)=0,"",SUM(CP578:CQ578))</f>
        <v/>
      </c>
    </row>
    <row r="579" spans="1:97" x14ac:dyDescent="0.35">
      <c r="A579" s="14">
        <v>44570</v>
      </c>
      <c r="F579">
        <v>886</v>
      </c>
      <c r="H579">
        <v>190</v>
      </c>
      <c r="I579">
        <v>125</v>
      </c>
      <c r="N579" s="7" t="str">
        <f t="shared" si="6691"/>
        <v/>
      </c>
      <c r="O579" s="4" t="str">
        <f t="shared" si="6692"/>
        <v/>
      </c>
      <c r="R579" t="str">
        <f>IF(B579="","",C579-LARGE(C$1:C579,2))</f>
        <v/>
      </c>
      <c r="S579" t="str">
        <f>IF(R579="","",N579-LARGE(N$2:N579,2))</f>
        <v/>
      </c>
      <c r="T579" s="8" t="str">
        <f t="shared" si="6693"/>
        <v/>
      </c>
      <c r="U579" s="8"/>
      <c r="V579" t="str">
        <f>IF(R579="","",B579-LARGE(B$2:B579,2))</f>
        <v/>
      </c>
      <c r="W579" t="str">
        <f t="shared" si="6694"/>
        <v/>
      </c>
      <c r="X579" s="3" t="str">
        <f t="shared" si="6695"/>
        <v/>
      </c>
      <c r="Y579" t="str">
        <f>IF(E579="","",LARGE(E$2:E579,1)-LARGE(E$2:E579,2))</f>
        <v/>
      </c>
      <c r="AI579" t="str">
        <f t="shared" si="6696"/>
        <v/>
      </c>
      <c r="AJ579" t="str">
        <f t="shared" si="6697"/>
        <v/>
      </c>
      <c r="AK579" t="str">
        <f t="shared" si="6698"/>
        <v/>
      </c>
      <c r="AS579">
        <f t="shared" si="6646"/>
        <v>3388.0588235294117</v>
      </c>
      <c r="AT579" t="str">
        <f>IF(BN579="","",LARGE(BN$1:BN579,1)-LARGE(BN$1:BN579,2))</f>
        <v/>
      </c>
      <c r="AU579">
        <f>IF(BO579="","",LARGE(BO$1:BO579,1)-LARGE(BO$1:BO579,2))</f>
        <v>15750</v>
      </c>
      <c r="AV579" t="str">
        <f t="shared" ref="AV579:AV581" si="6711">IF(AT579="","",AU579/AT579)</f>
        <v/>
      </c>
      <c r="AW579" t="str">
        <f>IF(CB579="","",MAX(BV$1:BV579)-LARGE(BV$1:BV579,2))</f>
        <v/>
      </c>
      <c r="AX579" t="str">
        <f>IF(CC579="","",MAX(BW$1:BW579)-LARGE(BW$1:BW579,2))</f>
        <v/>
      </c>
      <c r="AY579" t="str">
        <f>IF(CR579="","",MAX(CR$1:CR579)-LARGE(CR$1:CR579,2))</f>
        <v/>
      </c>
      <c r="AZ579" t="str">
        <f>IF(CS579="","",MAX(CS$1:CS579)-LARGE(CS$1:CS579,2))</f>
        <v/>
      </c>
      <c r="BA579" t="str">
        <f>IF(CJ579="","",MAX(CD$1:CD579)-LARGE(CD$1:CD579,2))</f>
        <v/>
      </c>
      <c r="BB579" t="str">
        <f>IF(CK579="","",MAX(CE$1:CE579)-LARGE(CE$1:CE579,2))</f>
        <v/>
      </c>
      <c r="BC579" t="str">
        <f t="shared" ref="BC579:BC581" si="6712">IF(AX579="","",AX579/AW579)</f>
        <v/>
      </c>
      <c r="BD579" t="str">
        <f t="shared" ref="BD579:BD581" si="6713">IF(AY579="","",AZ579/AY579)</f>
        <v/>
      </c>
      <c r="BE579" t="str">
        <f t="shared" ref="BE579:BE581" si="6714">IF(BA579="","",BB579/BA579)</f>
        <v/>
      </c>
      <c r="BO579" s="21">
        <v>671163</v>
      </c>
      <c r="BT579" s="21" t="str">
        <f t="shared" si="6703"/>
        <v/>
      </c>
      <c r="BU579" s="21" t="str">
        <f t="shared" si="6704"/>
        <v/>
      </c>
      <c r="CB579" s="21" t="str">
        <f t="shared" si="6705"/>
        <v/>
      </c>
      <c r="CC579" s="21" t="str">
        <f t="shared" si="6706"/>
        <v/>
      </c>
      <c r="CJ579" s="21" t="str">
        <f t="shared" si="6707"/>
        <v/>
      </c>
      <c r="CK579" s="21" t="str">
        <f t="shared" si="6708"/>
        <v/>
      </c>
      <c r="CR579" s="21" t="str">
        <f t="shared" si="6709"/>
        <v/>
      </c>
      <c r="CS579" s="21" t="str">
        <f t="shared" si="6710"/>
        <v/>
      </c>
    </row>
    <row r="580" spans="1:97" x14ac:dyDescent="0.35">
      <c r="A580" s="14">
        <v>44571</v>
      </c>
      <c r="F580">
        <v>923</v>
      </c>
      <c r="H580">
        <v>175</v>
      </c>
      <c r="I580">
        <v>149</v>
      </c>
      <c r="J580">
        <v>214</v>
      </c>
      <c r="K580">
        <v>38</v>
      </c>
      <c r="L580">
        <v>28</v>
      </c>
      <c r="N580" s="7" t="str">
        <f t="shared" si="6691"/>
        <v/>
      </c>
      <c r="O580" s="4" t="str">
        <f t="shared" si="6692"/>
        <v/>
      </c>
      <c r="R580" t="str">
        <f>IF(B580="","",C580-LARGE(C$1:C580,2))</f>
        <v/>
      </c>
      <c r="S580" t="str">
        <f>IF(R580="","",N580-LARGE(N$2:N580,2))</f>
        <v/>
      </c>
      <c r="T580" s="8" t="str">
        <f t="shared" si="6693"/>
        <v/>
      </c>
      <c r="U580" s="8"/>
      <c r="V580" t="str">
        <f>IF(R580="","",B580-LARGE(B$2:B580,2))</f>
        <v/>
      </c>
      <c r="W580" t="str">
        <f t="shared" si="6694"/>
        <v/>
      </c>
      <c r="X580" s="3" t="str">
        <f t="shared" si="6695"/>
        <v/>
      </c>
      <c r="Y580" t="str">
        <f>IF(E580="","",LARGE(E$2:E580,1)-LARGE(E$2:E580,2))</f>
        <v/>
      </c>
      <c r="AI580" t="str">
        <f t="shared" si="6696"/>
        <v/>
      </c>
      <c r="AJ580" t="str">
        <f t="shared" si="6697"/>
        <v/>
      </c>
      <c r="AK580" t="str">
        <f t="shared" si="6698"/>
        <v/>
      </c>
    </row>
    <row r="581" spans="1:97" x14ac:dyDescent="0.35">
      <c r="A581" s="14">
        <v>44572</v>
      </c>
      <c r="B581">
        <v>2332637</v>
      </c>
      <c r="C581">
        <v>626336</v>
      </c>
      <c r="D581">
        <v>540481</v>
      </c>
      <c r="E581">
        <v>8201</v>
      </c>
      <c r="F581">
        <v>923</v>
      </c>
      <c r="H581">
        <v>178</v>
      </c>
      <c r="I581">
        <v>176</v>
      </c>
      <c r="J581">
        <v>202</v>
      </c>
      <c r="K581">
        <v>33</v>
      </c>
      <c r="L581">
        <v>29</v>
      </c>
      <c r="N581" s="7">
        <f t="shared" si="6691"/>
        <v>1706301</v>
      </c>
      <c r="O581" s="4">
        <f t="shared" si="6692"/>
        <v>0.26850984529526023</v>
      </c>
      <c r="R581">
        <f>IF(B581="","",C581-LARGE(C$1:C581,2))</f>
        <v>31748</v>
      </c>
      <c r="S581">
        <f>IF(R581="","",N581-LARGE(N$2:N581,2))</f>
        <v>-50</v>
      </c>
      <c r="T581" s="8">
        <f t="shared" si="6693"/>
        <v>1.1022462937888415</v>
      </c>
      <c r="U581" s="8"/>
      <c r="V581">
        <f>IF(R581="","",B581-LARGE(B$2:B581,2))</f>
        <v>28803</v>
      </c>
      <c r="W581">
        <f t="shared" si="6694"/>
        <v>85855</v>
      </c>
      <c r="X581" s="3">
        <f t="shared" si="6695"/>
        <v>1.0750684293285189E-2</v>
      </c>
      <c r="Y581">
        <f>IF(E581="","",LARGE(E$2:E581,1)-LARGE(E$2:E581,2))</f>
        <v>182</v>
      </c>
      <c r="Z581">
        <v>4683</v>
      </c>
      <c r="AA581">
        <v>2704</v>
      </c>
      <c r="AB581">
        <v>27397</v>
      </c>
      <c r="AC581">
        <v>4095</v>
      </c>
      <c r="AD581">
        <v>2438</v>
      </c>
      <c r="AE581">
        <v>22543</v>
      </c>
      <c r="AF581">
        <v>75</v>
      </c>
      <c r="AG581">
        <v>48</v>
      </c>
      <c r="AH581">
        <v>417</v>
      </c>
      <c r="AI581">
        <f t="shared" si="6696"/>
        <v>513</v>
      </c>
      <c r="AJ581">
        <f t="shared" si="6697"/>
        <v>218</v>
      </c>
      <c r="AK581">
        <f t="shared" si="6698"/>
        <v>4437</v>
      </c>
      <c r="AS581">
        <f>IF(BO581&gt;0,(BO581-MAX(BO530:BO571))/(A581-INDEX(A:A,MATCH(MAX(BO530:BO571),BO:BO,0))),"")</f>
        <v>4107.5</v>
      </c>
      <c r="AT581">
        <f>IF(BN581="","",LARGE(BN$1:BN581,1)-LARGE(BN$1:BN581,2))</f>
        <v>179095</v>
      </c>
      <c r="AU581">
        <f>IF(BO581="","",LARGE(BO$1:BO581,1)-LARGE(BO$1:BO581,2))</f>
        <v>11407</v>
      </c>
      <c r="AV581">
        <f t="shared" si="6711"/>
        <v>6.3692453725676321E-2</v>
      </c>
      <c r="AW581">
        <f>IF(CB581="","",MAX(BV$1:BV581)-LARGE(BV$1:BV581,2))</f>
        <v>1391</v>
      </c>
      <c r="AX581">
        <f>IF(CC581="","",MAX(BW$1:BW581)-LARGE(BW$1:BW581,2))</f>
        <v>259</v>
      </c>
      <c r="AY581">
        <f>IF(CR581="","",MAX(CR$1:CR581)-LARGE(CR$1:CR581,2))</f>
        <v>2899</v>
      </c>
      <c r="AZ581">
        <f>IF(CS581="","",MAX(CS$1:CS581)-LARGE(CS$1:CS581,2))</f>
        <v>1113</v>
      </c>
      <c r="BA581">
        <f>IF(CJ581="","",MAX(CD$1:CD581)-LARGE(CD$1:CD581,2))</f>
        <v>980</v>
      </c>
      <c r="BB581">
        <f>IF(CK581="","",MAX(CE$1:CE581)-LARGE(CE$1:CE581,2))</f>
        <v>106</v>
      </c>
      <c r="BC581">
        <f t="shared" si="6712"/>
        <v>0.18619698058950396</v>
      </c>
      <c r="BD581">
        <f t="shared" si="6713"/>
        <v>0.38392549154880995</v>
      </c>
      <c r="BE581">
        <f t="shared" si="6714"/>
        <v>0.10816326530612246</v>
      </c>
      <c r="BN581" s="21">
        <v>7866630</v>
      </c>
      <c r="BO581" s="21">
        <v>682570</v>
      </c>
      <c r="BP581" s="21">
        <v>1861933</v>
      </c>
      <c r="BQ581" s="21">
        <v>470703</v>
      </c>
      <c r="BR581" s="21">
        <v>487949</v>
      </c>
      <c r="BS581" s="21">
        <v>138387</v>
      </c>
      <c r="BT581" s="21">
        <f t="shared" si="6703"/>
        <v>2332636</v>
      </c>
      <c r="BU581" s="21">
        <f t="shared" si="6704"/>
        <v>626336</v>
      </c>
      <c r="BV581" s="21">
        <v>68647</v>
      </c>
      <c r="BW581" s="21">
        <v>4971</v>
      </c>
      <c r="BX581" s="21">
        <v>11909</v>
      </c>
      <c r="BY581" s="21">
        <v>5018</v>
      </c>
      <c r="BZ581" s="21">
        <v>3371</v>
      </c>
      <c r="CA581" s="21">
        <v>1312</v>
      </c>
      <c r="CB581" s="21">
        <f t="shared" si="6705"/>
        <v>16927</v>
      </c>
      <c r="CC581" s="21">
        <f t="shared" si="6706"/>
        <v>4683</v>
      </c>
      <c r="CD581" s="21">
        <v>47319</v>
      </c>
      <c r="CE581" s="21">
        <v>2870</v>
      </c>
      <c r="CF581" s="21">
        <v>6722</v>
      </c>
      <c r="CG581" s="21">
        <v>3012</v>
      </c>
      <c r="CH581" s="21">
        <v>1755</v>
      </c>
      <c r="CI581" s="21">
        <v>949</v>
      </c>
      <c r="CJ581" s="21">
        <f t="shared" si="6707"/>
        <v>9734</v>
      </c>
      <c r="CK581" s="21">
        <f t="shared" si="6708"/>
        <v>2704</v>
      </c>
      <c r="CL581" s="21">
        <v>348938</v>
      </c>
      <c r="CM581" s="21">
        <v>30347</v>
      </c>
      <c r="CN581" s="21">
        <v>87677</v>
      </c>
      <c r="CO581" s="21">
        <v>11461</v>
      </c>
      <c r="CP581" s="21">
        <v>24503</v>
      </c>
      <c r="CQ581" s="21">
        <v>2894</v>
      </c>
      <c r="CR581" s="21">
        <f t="shared" si="6709"/>
        <v>99138</v>
      </c>
      <c r="CS581" s="21">
        <f t="shared" si="6710"/>
        <v>27397</v>
      </c>
    </row>
    <row r="582" spans="1:97" x14ac:dyDescent="0.35">
      <c r="A582" s="14">
        <v>44574</v>
      </c>
      <c r="F582">
        <v>998</v>
      </c>
      <c r="H582">
        <v>174</v>
      </c>
      <c r="I582">
        <v>215</v>
      </c>
      <c r="N582" s="7" t="str">
        <f t="shared" ref="N582:N584" si="6715">IF(B582-C582=0,"",B582-C582)</f>
        <v/>
      </c>
      <c r="O582" s="4" t="str">
        <f t="shared" ref="O582:O585" si="6716">IF(N582="","",C582/B582)</f>
        <v/>
      </c>
      <c r="R582" t="str">
        <f>IF(B582="","",C582-LARGE(C$1:C582,2))</f>
        <v/>
      </c>
      <c r="S582" t="str">
        <f>IF(R582="","",N582-LARGE(N$2:N582,2))</f>
        <v/>
      </c>
      <c r="T582" s="8" t="str">
        <f t="shared" ref="T582:T585" si="6717">IF(S582="","",R582/V582)</f>
        <v/>
      </c>
      <c r="U582" s="8"/>
      <c r="V582" t="str">
        <f>IF(R582="","",B582-LARGE(B$2:B582,2))</f>
        <v/>
      </c>
      <c r="W582" t="str">
        <f t="shared" ref="W582:W585" si="6718">IF(V582="","",C582-D582-E580)</f>
        <v/>
      </c>
      <c r="X582" s="3" t="str">
        <f t="shared" ref="X582:X585" si="6719">IFERROR(F582/W582,"")</f>
        <v/>
      </c>
      <c r="Y582" t="str">
        <f>IF(E582="","",LARGE(E$2:E582,1)-LARGE(E$2:E582,2))</f>
        <v/>
      </c>
      <c r="AI582" t="str">
        <f t="shared" ref="AI582:AI585" si="6720">IF(AH582="","",Z582-AC582-AF582)</f>
        <v/>
      </c>
      <c r="AJ582" t="str">
        <f t="shared" ref="AJ582:AJ585" si="6721">IF(AI582="","",AA582-AD582-AG582)</f>
        <v/>
      </c>
      <c r="AK582" t="str">
        <f t="shared" ref="AK582:AK585" si="6722">IF(AJ582="","",AB582-AE582-AH582)</f>
        <v/>
      </c>
      <c r="AS582">
        <f t="shared" ref="AS582:AS585" si="6723">IF(BO582&gt;0,(BO582-MAX(BO531:BO572))/(A582-INDEX(A:A,MATCH(MAX(BO531:BO572),BO:BO,0))),"")</f>
        <v>4794.9444444444443</v>
      </c>
      <c r="AT582" t="str">
        <f>IF(BN582="","",LARGE(BN$1:BN582,1)-LARGE(BN$1:BN582,2))</f>
        <v/>
      </c>
      <c r="AU582">
        <f>IF(BO582="","",LARGE(BO$1:BO582,1)-LARGE(BO$1:BO582,2))</f>
        <v>20589</v>
      </c>
      <c r="AV582" t="str">
        <f t="shared" ref="AV582:AV585" si="6724">IF(AT582="","",AU582/AT582)</f>
        <v/>
      </c>
      <c r="AW582" t="str">
        <f>IF(CB582="","",MAX(BV$1:BV582)-LARGE(BV$1:BV582,2))</f>
        <v/>
      </c>
      <c r="AX582" t="str">
        <f>IF(CC582="","",MAX(BW$1:BW582)-LARGE(BW$1:BW582,2))</f>
        <v/>
      </c>
      <c r="AY582" t="str">
        <f>IF(CR582="","",MAX(CR$1:CR582)-LARGE(CR$1:CR582,2))</f>
        <v/>
      </c>
      <c r="AZ582" t="str">
        <f>IF(CS582="","",MAX(CS$1:CS582)-LARGE(CS$1:CS582,2))</f>
        <v/>
      </c>
      <c r="BA582" t="str">
        <f>IF(CJ582="","",MAX(CD$1:CD582)-LARGE(CD$1:CD582,2))</f>
        <v/>
      </c>
      <c r="BB582" t="str">
        <f>IF(CK582="","",MAX(CE$1:CE582)-LARGE(CE$1:CE582,2))</f>
        <v/>
      </c>
      <c r="BC582" t="str">
        <f t="shared" ref="BC582:BC585" si="6725">IF(AX582="","",AX582/AW582)</f>
        <v/>
      </c>
      <c r="BD582" t="str">
        <f t="shared" ref="BD582:BD585" si="6726">IF(AY582="","",AZ582/AY582)</f>
        <v/>
      </c>
      <c r="BE582" t="str">
        <f t="shared" ref="BE582:BE585" si="6727">IF(BA582="","",BB582/BA582)</f>
        <v/>
      </c>
      <c r="BO582" s="21">
        <v>703159</v>
      </c>
      <c r="BT582" s="21" t="str">
        <f t="shared" ref="BT582:BT585" si="6728">IF(SUM(BP582:BQ582)=0,"",SUM(BP582:BQ582))</f>
        <v/>
      </c>
      <c r="BU582" s="21" t="str">
        <f t="shared" ref="BU582:BU585" si="6729">IF(SUM(BR582:BS582)=0,"",SUM(BR582:BS582))</f>
        <v/>
      </c>
      <c r="CB582" s="21" t="str">
        <f t="shared" ref="CB582:CB585" si="6730">IF(SUM(BX582:BY582)=0,"",SUM(BX582:BY582))</f>
        <v/>
      </c>
      <c r="CC582" s="21" t="str">
        <f t="shared" ref="CC582:CC585" si="6731">IF(SUM(BZ582:CA582)=0,"",SUM(BZ582:CA582))</f>
        <v/>
      </c>
      <c r="CJ582" s="21" t="str">
        <f t="shared" ref="CJ582:CJ585" si="6732">IF(SUM(CF582:CG582)=0,"",SUM(CF582:CG582))</f>
        <v/>
      </c>
      <c r="CK582" s="21" t="str">
        <f t="shared" ref="CK582:CK585" si="6733">IF(SUM(CH582:CI582)=0,"",SUM(CH582:CI582))</f>
        <v/>
      </c>
      <c r="CR582" s="21" t="str">
        <f t="shared" ref="CR582:CR585" si="6734">IF(SUM(CN582:CO582)=0,"",SUM(CN582:CO582))</f>
        <v/>
      </c>
      <c r="CS582" s="21" t="str">
        <f t="shared" ref="CS582:CS585" si="6735">IF(SUM(CP582:CQ582)=0,"",SUM(CP582:CQ582))</f>
        <v/>
      </c>
    </row>
    <row r="583" spans="1:97" x14ac:dyDescent="0.35">
      <c r="A583" s="14">
        <v>44577</v>
      </c>
      <c r="F583">
        <v>953</v>
      </c>
      <c r="H583">
        <v>164</v>
      </c>
      <c r="I583">
        <v>106</v>
      </c>
      <c r="N583" s="7" t="str">
        <f t="shared" si="6715"/>
        <v/>
      </c>
      <c r="O583" s="4" t="str">
        <f t="shared" si="6716"/>
        <v/>
      </c>
      <c r="R583" t="str">
        <f>IF(B583="","",C583-LARGE(C$1:C583,2))</f>
        <v/>
      </c>
      <c r="S583" t="str">
        <f>IF(R583="","",N583-LARGE(N$2:N583,2))</f>
        <v/>
      </c>
      <c r="T583" s="8" t="str">
        <f t="shared" si="6717"/>
        <v/>
      </c>
      <c r="U583" s="8"/>
      <c r="V583" t="str">
        <f>IF(R583="","",B583-LARGE(B$2:B583,2))</f>
        <v/>
      </c>
      <c r="W583" t="str">
        <f t="shared" si="6718"/>
        <v/>
      </c>
      <c r="X583" s="3" t="str">
        <f t="shared" si="6719"/>
        <v/>
      </c>
      <c r="Y583" t="str">
        <f>IF(E583="","",LARGE(E$2:E583,1)-LARGE(E$2:E583,2))</f>
        <v/>
      </c>
      <c r="AI583" t="str">
        <f t="shared" si="6720"/>
        <v/>
      </c>
      <c r="AJ583" t="str">
        <f t="shared" si="6721"/>
        <v/>
      </c>
      <c r="AK583" t="str">
        <f t="shared" si="6722"/>
        <v/>
      </c>
      <c r="AS583">
        <f t="shared" si="6723"/>
        <v>5197</v>
      </c>
      <c r="AT583" t="str">
        <f>IF(BN583="","",LARGE(BN$1:BN583,1)-LARGE(BN$1:BN583,2))</f>
        <v/>
      </c>
      <c r="AU583">
        <f>IF(BO583="","",LARGE(BO$1:BO583,1)-LARGE(BO$1:BO583,2))</f>
        <v>15542</v>
      </c>
      <c r="AV583" t="str">
        <f t="shared" si="6724"/>
        <v/>
      </c>
      <c r="AW583" t="str">
        <f>IF(CB583="","",MAX(BV$1:BV583)-LARGE(BV$1:BV583,2))</f>
        <v/>
      </c>
      <c r="AX583" t="str">
        <f>IF(CC583="","",MAX(BW$1:BW583)-LARGE(BW$1:BW583,2))</f>
        <v/>
      </c>
      <c r="AY583" t="str">
        <f>IF(CR583="","",MAX(CR$1:CR583)-LARGE(CR$1:CR583,2))</f>
        <v/>
      </c>
      <c r="AZ583" t="str">
        <f>IF(CS583="","",MAX(CS$1:CS583)-LARGE(CS$1:CS583,2))</f>
        <v/>
      </c>
      <c r="BA583" t="str">
        <f>IF(CJ583="","",MAX(CD$1:CD583)-LARGE(CD$1:CD583,2))</f>
        <v/>
      </c>
      <c r="BB583" t="str">
        <f>IF(CK583="","",MAX(CE$1:CE583)-LARGE(CE$1:CE583,2))</f>
        <v/>
      </c>
      <c r="BC583" t="str">
        <f t="shared" si="6725"/>
        <v/>
      </c>
      <c r="BD583" t="str">
        <f t="shared" si="6726"/>
        <v/>
      </c>
      <c r="BE583" t="str">
        <f t="shared" si="6727"/>
        <v/>
      </c>
      <c r="BO583" s="21">
        <v>718701</v>
      </c>
      <c r="BT583" s="21" t="str">
        <f t="shared" si="6728"/>
        <v/>
      </c>
      <c r="BU583" s="21" t="str">
        <f t="shared" si="6729"/>
        <v/>
      </c>
      <c r="CB583" s="21" t="str">
        <f t="shared" si="6730"/>
        <v/>
      </c>
      <c r="CC583" s="21" t="str">
        <f t="shared" si="6731"/>
        <v/>
      </c>
      <c r="CJ583" s="21" t="str">
        <f t="shared" si="6732"/>
        <v/>
      </c>
      <c r="CK583" s="21" t="str">
        <f t="shared" si="6733"/>
        <v/>
      </c>
      <c r="CR583" s="21" t="str">
        <f t="shared" si="6734"/>
        <v/>
      </c>
      <c r="CS583" s="21" t="str">
        <f t="shared" si="6735"/>
        <v/>
      </c>
    </row>
    <row r="584" spans="1:97" x14ac:dyDescent="0.35">
      <c r="A584" s="14">
        <v>44578</v>
      </c>
      <c r="F584">
        <v>1010</v>
      </c>
      <c r="H584">
        <v>117</v>
      </c>
      <c r="I584">
        <v>129</v>
      </c>
      <c r="J584">
        <v>236</v>
      </c>
      <c r="K584">
        <v>37</v>
      </c>
      <c r="L584">
        <v>34</v>
      </c>
      <c r="N584" s="7" t="str">
        <f t="shared" si="6715"/>
        <v/>
      </c>
      <c r="O584" s="4" t="str">
        <f t="shared" si="6716"/>
        <v/>
      </c>
      <c r="R584" t="str">
        <f>IF(B584="","",C584-LARGE(C$1:C584,2))</f>
        <v/>
      </c>
      <c r="S584" t="str">
        <f>IF(R584="","",N584-LARGE(N$2:N584,2))</f>
        <v/>
      </c>
      <c r="T584" s="8" t="str">
        <f t="shared" si="6717"/>
        <v/>
      </c>
      <c r="U584" s="8"/>
      <c r="V584" t="str">
        <f>IF(R584="","",B584-LARGE(B$2:B584,2))</f>
        <v/>
      </c>
      <c r="W584" t="str">
        <f t="shared" si="6718"/>
        <v/>
      </c>
      <c r="X584" s="3" t="str">
        <f t="shared" si="6719"/>
        <v/>
      </c>
      <c r="Y584" t="str">
        <f>IF(E584="","",LARGE(E$2:E584,1)-LARGE(E$2:E584,2))</f>
        <v/>
      </c>
      <c r="AI584" t="str">
        <f t="shared" si="6720"/>
        <v/>
      </c>
      <c r="AJ584" t="str">
        <f t="shared" si="6721"/>
        <v/>
      </c>
      <c r="AK584" t="str">
        <f t="shared" si="6722"/>
        <v/>
      </c>
      <c r="AS584" t="str">
        <f t="shared" si="6723"/>
        <v/>
      </c>
    </row>
    <row r="585" spans="1:97" x14ac:dyDescent="0.35">
      <c r="A585" s="14">
        <v>44579</v>
      </c>
      <c r="B585">
        <v>2363681</v>
      </c>
      <c r="C585">
        <v>664910</v>
      </c>
      <c r="D585">
        <v>546565</v>
      </c>
      <c r="E585">
        <v>8317</v>
      </c>
      <c r="F585">
        <v>991</v>
      </c>
      <c r="H585">
        <v>182</v>
      </c>
      <c r="I585">
        <v>166</v>
      </c>
      <c r="J585">
        <v>230</v>
      </c>
      <c r="K585">
        <v>36</v>
      </c>
      <c r="L585">
        <v>39</v>
      </c>
      <c r="N585" s="7">
        <f>IF(B585-C585=0,"",B585-C585)</f>
        <v>1698771</v>
      </c>
      <c r="O585" s="4">
        <f t="shared" si="6716"/>
        <v>0.2813027646285603</v>
      </c>
      <c r="R585">
        <f>IF(B585="","",C585-LARGE(C$1:C585,2))</f>
        <v>38574</v>
      </c>
      <c r="S585">
        <f>IF(R585="","",N585-LARGE(N$2:N585,2))</f>
        <v>-7580</v>
      </c>
      <c r="T585" s="8">
        <f t="shared" si="6717"/>
        <v>1.2425589485890993</v>
      </c>
      <c r="U585" s="8"/>
      <c r="V585">
        <f>IF(R585="","",B585-LARGE(B$2:B585,2))</f>
        <v>31044</v>
      </c>
      <c r="W585">
        <f t="shared" si="6718"/>
        <v>118345</v>
      </c>
      <c r="X585" s="3">
        <f t="shared" si="6719"/>
        <v>8.3738222992099376E-3</v>
      </c>
      <c r="Y585">
        <f>IF(E585="","",LARGE(E$2:E585,1)-LARGE(E$2:E585,2))</f>
        <v>116</v>
      </c>
      <c r="Z585">
        <v>4895</v>
      </c>
      <c r="AA585">
        <v>2813</v>
      </c>
      <c r="AB585">
        <v>29093</v>
      </c>
      <c r="AC585">
        <v>4142</v>
      </c>
      <c r="AD585">
        <v>2462</v>
      </c>
      <c r="AE585">
        <v>22752</v>
      </c>
      <c r="AF585">
        <v>77</v>
      </c>
      <c r="AG585">
        <v>48</v>
      </c>
      <c r="AH585">
        <v>421</v>
      </c>
      <c r="AI585">
        <f t="shared" si="6720"/>
        <v>676</v>
      </c>
      <c r="AJ585">
        <f t="shared" si="6721"/>
        <v>303</v>
      </c>
      <c r="AK585">
        <f t="shared" si="6722"/>
        <v>5920</v>
      </c>
      <c r="AS585">
        <f t="shared" si="6723"/>
        <v>5836.3125</v>
      </c>
      <c r="AT585">
        <f>IF(BN585="","",LARGE(BN$1:BN585,1)-LARGE(BN$1:BN585,2))</f>
        <v>184952</v>
      </c>
      <c r="AU585">
        <f>IF(BO585="","",LARGE(BO$1:BO585,1)-LARGE(BO$1:BO585,2))</f>
        <v>10090</v>
      </c>
      <c r="AV585">
        <f t="shared" si="6724"/>
        <v>5.4554695272286867E-2</v>
      </c>
      <c r="AW585">
        <f>IF(CB585="","",MAX(BV$1:BV585)-LARGE(BV$1:BV585,2))</f>
        <v>1773</v>
      </c>
      <c r="AX585">
        <f>IF(CC585="","",MAX(BW$1:BW585)-LARGE(BW$1:BW585,2))</f>
        <v>272</v>
      </c>
      <c r="AY585">
        <f>IF(CR585="","",MAX(CR$1:CR585)-LARGE(CR$1:CR585,2))</f>
        <v>2899</v>
      </c>
      <c r="AZ585">
        <f>IF(CS585="","",MAX(CS$1:CS585)-LARGE(CS$1:CS585,2))</f>
        <v>1696</v>
      </c>
      <c r="BA585">
        <f>IF(CJ585="","",MAX(CD$1:CD585)-LARGE(CD$1:CD585,2))</f>
        <v>1001</v>
      </c>
      <c r="BB585">
        <f>IF(CK585="","",MAX(CE$1:CE585)-LARGE(CE$1:CE585,2))</f>
        <v>141</v>
      </c>
      <c r="BC585">
        <f t="shared" si="6725"/>
        <v>0.15341229554427524</v>
      </c>
      <c r="BD585">
        <f t="shared" si="6726"/>
        <v>0.5850293204553294</v>
      </c>
      <c r="BE585">
        <f t="shared" si="6727"/>
        <v>0.14085914085914086</v>
      </c>
      <c r="BN585" s="21">
        <v>8051582</v>
      </c>
      <c r="BO585" s="21">
        <v>728791</v>
      </c>
      <c r="BP585" s="21">
        <v>1881638</v>
      </c>
      <c r="BQ585" s="21">
        <v>482042</v>
      </c>
      <c r="BR585" s="21">
        <v>516241</v>
      </c>
      <c r="BS585" s="21">
        <v>148669</v>
      </c>
      <c r="BT585" s="21">
        <f t="shared" si="6728"/>
        <v>2363680</v>
      </c>
      <c r="BU585" s="21">
        <f t="shared" si="6729"/>
        <v>664910</v>
      </c>
      <c r="BV585" s="21">
        <v>70420</v>
      </c>
      <c r="BW585" s="21">
        <v>5243</v>
      </c>
      <c r="BX585" s="21">
        <v>12010</v>
      </c>
      <c r="BY585" s="21">
        <v>5115</v>
      </c>
      <c r="BZ585" s="21">
        <v>3511</v>
      </c>
      <c r="CA585" s="21">
        <v>1384</v>
      </c>
      <c r="CB585" s="21">
        <f t="shared" si="6730"/>
        <v>17125</v>
      </c>
      <c r="CC585" s="21">
        <f t="shared" si="6731"/>
        <v>4895</v>
      </c>
      <c r="CD585" s="21">
        <v>48320</v>
      </c>
      <c r="CE585" s="21">
        <v>3011</v>
      </c>
      <c r="CF585" s="21">
        <v>6754</v>
      </c>
      <c r="CG585" s="21">
        <v>3062</v>
      </c>
      <c r="CH585" s="21">
        <v>1815</v>
      </c>
      <c r="CI585" s="21">
        <v>998</v>
      </c>
      <c r="CJ585" s="21">
        <f t="shared" si="6732"/>
        <v>9816</v>
      </c>
      <c r="CK585" s="21">
        <f t="shared" si="6733"/>
        <v>2813</v>
      </c>
      <c r="CL585" s="21">
        <v>356846</v>
      </c>
      <c r="CM585" s="21">
        <v>32480</v>
      </c>
      <c r="CN585" s="21">
        <v>89035</v>
      </c>
      <c r="CO585" s="21">
        <v>11444</v>
      </c>
      <c r="CP585" s="21">
        <v>26057</v>
      </c>
      <c r="CQ585" s="21">
        <v>3036</v>
      </c>
      <c r="CR585" s="21">
        <f t="shared" si="6734"/>
        <v>100479</v>
      </c>
      <c r="CS585" s="21">
        <f t="shared" si="6735"/>
        <v>29093</v>
      </c>
    </row>
    <row r="586" spans="1:97" x14ac:dyDescent="0.35">
      <c r="A586" s="14">
        <v>44581</v>
      </c>
      <c r="F586">
        <v>957</v>
      </c>
      <c r="H586">
        <v>178</v>
      </c>
      <c r="I586">
        <v>137</v>
      </c>
      <c r="N586" s="7" t="str">
        <f t="shared" ref="N586:N589" si="6736">IF(B586-C586=0,"",B586-C586)</f>
        <v/>
      </c>
      <c r="O586" s="4" t="str">
        <f t="shared" ref="O586:O589" si="6737">IF(N586="","",C586/B586)</f>
        <v/>
      </c>
      <c r="R586" t="str">
        <f>IF(B586="","",C586-LARGE(C$1:C586,2))</f>
        <v/>
      </c>
      <c r="S586" t="str">
        <f>IF(R586="","",N586-LARGE(N$2:N586,2))</f>
        <v/>
      </c>
      <c r="T586" s="8" t="str">
        <f t="shared" ref="T586:T589" si="6738">IF(S586="","",R586/V586)</f>
        <v/>
      </c>
      <c r="U586" s="8"/>
      <c r="V586" t="str">
        <f>IF(R586="","",B586-LARGE(B$2:B586,2))</f>
        <v/>
      </c>
      <c r="W586" t="str">
        <f t="shared" ref="W586:W589" si="6739">IF(V586="","",C586-D586-E584)</f>
        <v/>
      </c>
      <c r="X586" s="3" t="str">
        <f t="shared" ref="X586:X589" si="6740">IFERROR(F586/W586,"")</f>
        <v/>
      </c>
      <c r="Y586" t="str">
        <f>IF(E586="","",LARGE(E$2:E586,1)-LARGE(E$2:E586,2))</f>
        <v/>
      </c>
      <c r="AI586" t="str">
        <f t="shared" ref="AI586:AI589" si="6741">IF(AH586="","",Z586-AC586-AF586)</f>
        <v/>
      </c>
      <c r="AJ586" t="str">
        <f t="shared" ref="AJ586:AJ589" si="6742">IF(AI586="","",AA586-AD586-AG586)</f>
        <v/>
      </c>
      <c r="AK586" t="str">
        <f t="shared" ref="AK586:AK589" si="6743">IF(AJ586="","",AB586-AE586-AH586)</f>
        <v/>
      </c>
      <c r="AS586">
        <f t="shared" ref="AS586:AS589" si="6744">IF(BO586&gt;0,(BO586-MAX(BO535:BO576))/(A586-INDEX(A:A,MATCH(MAX(BO535:BO576),BO:BO,0))),"")</f>
        <v>6019</v>
      </c>
      <c r="AT586" t="str">
        <f>IF(BN586="","",LARGE(BN$1:BN586,1)-LARGE(BN$1:BN586,2))</f>
        <v/>
      </c>
      <c r="AU586">
        <f>IF(BO586="","",LARGE(BO$1:BO586,1)-LARGE(BO$1:BO586,2))</f>
        <v>14961</v>
      </c>
      <c r="AV586" t="str">
        <f t="shared" ref="AV586:AV589" si="6745">IF(AT586="","",AU586/AT586)</f>
        <v/>
      </c>
      <c r="AW586" t="str">
        <f>IF(CB586="","",MAX(BV$1:BV586)-LARGE(BV$1:BV586,2))</f>
        <v/>
      </c>
      <c r="AX586" t="str">
        <f>IF(CC586="","",MAX(BW$1:BW586)-LARGE(BW$1:BW586,2))</f>
        <v/>
      </c>
      <c r="AY586" t="str">
        <f>IF(CR586="","",MAX(CR$1:CR586)-LARGE(CR$1:CR586,2))</f>
        <v/>
      </c>
      <c r="AZ586" t="str">
        <f>IF(CS586="","",MAX(CS$1:CS586)-LARGE(CS$1:CS586,2))</f>
        <v/>
      </c>
      <c r="BA586" t="str">
        <f>IF(CJ586="","",MAX(CD$1:CD586)-LARGE(CD$1:CD586,2))</f>
        <v/>
      </c>
      <c r="BB586" t="str">
        <f>IF(CK586="","",MAX(CE$1:CE586)-LARGE(CE$1:CE586,2))</f>
        <v/>
      </c>
      <c r="BC586" t="str">
        <f t="shared" ref="BC586:BC589" si="6746">IF(AX586="","",AX586/AW586)</f>
        <v/>
      </c>
      <c r="BD586" t="str">
        <f t="shared" ref="BD586:BD589" si="6747">IF(AY586="","",AZ586/AY586)</f>
        <v/>
      </c>
      <c r="BE586" t="str">
        <f t="shared" ref="BE586:BE589" si="6748">IF(BA586="","",BB586/BA586)</f>
        <v/>
      </c>
      <c r="BO586" s="21">
        <v>743752</v>
      </c>
      <c r="BT586" s="21" t="str">
        <f t="shared" ref="BT586:BT589" si="6749">IF(SUM(BP586:BQ586)=0,"",SUM(BP586:BQ586))</f>
        <v/>
      </c>
      <c r="BU586" s="21" t="str">
        <f t="shared" ref="BU586:BU589" si="6750">IF(SUM(BR586:BS586)=0,"",SUM(BR586:BS586))</f>
        <v/>
      </c>
      <c r="CB586" s="21" t="str">
        <f t="shared" ref="CB586:CB589" si="6751">IF(SUM(BX586:BY586)=0,"",SUM(BX586:BY586))</f>
        <v/>
      </c>
      <c r="CC586" s="21" t="str">
        <f t="shared" ref="CC586:CC589" si="6752">IF(SUM(BZ586:CA586)=0,"",SUM(BZ586:CA586))</f>
        <v/>
      </c>
      <c r="CJ586" s="21" t="str">
        <f t="shared" ref="CJ586:CJ589" si="6753">IF(SUM(CF586:CG586)=0,"",SUM(CF586:CG586))</f>
        <v/>
      </c>
      <c r="CK586" s="21" t="str">
        <f t="shared" ref="CK586:CK589" si="6754">IF(SUM(CH586:CI586)=0,"",SUM(CH586:CI586))</f>
        <v/>
      </c>
      <c r="CR586" s="21" t="str">
        <f t="shared" ref="CR586:CR589" si="6755">IF(SUM(CN586:CO586)=0,"",SUM(CN586:CO586))</f>
        <v/>
      </c>
      <c r="CS586" s="21" t="str">
        <f t="shared" ref="CS586:CS589" si="6756">IF(SUM(CP586:CQ586)=0,"",SUM(CP586:CQ586))</f>
        <v/>
      </c>
    </row>
    <row r="587" spans="1:97" x14ac:dyDescent="0.35">
      <c r="A587" s="14">
        <v>44584</v>
      </c>
      <c r="F587">
        <v>935</v>
      </c>
      <c r="H587">
        <v>171</v>
      </c>
      <c r="I587">
        <v>124</v>
      </c>
      <c r="N587" s="7" t="str">
        <f t="shared" si="6736"/>
        <v/>
      </c>
      <c r="O587" s="4" t="str">
        <f t="shared" si="6737"/>
        <v/>
      </c>
      <c r="R587" t="str">
        <f>IF(B587="","",C587-LARGE(C$1:C587,2))</f>
        <v/>
      </c>
      <c r="S587" t="str">
        <f>IF(R587="","",N587-LARGE(N$2:N587,2))</f>
        <v/>
      </c>
      <c r="T587" s="8" t="str">
        <f t="shared" si="6738"/>
        <v/>
      </c>
      <c r="U587" s="8"/>
      <c r="V587" t="str">
        <f>IF(R587="","",B587-LARGE(B$2:B587,2))</f>
        <v/>
      </c>
      <c r="W587" t="str">
        <f t="shared" si="6739"/>
        <v/>
      </c>
      <c r="X587" s="3" t="str">
        <f t="shared" si="6740"/>
        <v/>
      </c>
      <c r="Y587" t="str">
        <f>IF(E587="","",LARGE(E$2:E587,1)-LARGE(E$2:E587,2))</f>
        <v/>
      </c>
      <c r="AI587" t="str">
        <f t="shared" si="6741"/>
        <v/>
      </c>
      <c r="AJ587" t="str">
        <f t="shared" si="6742"/>
        <v/>
      </c>
      <c r="AK587" t="str">
        <f t="shared" si="6743"/>
        <v/>
      </c>
      <c r="AS587">
        <f t="shared" si="6744"/>
        <v>6316.5789473684208</v>
      </c>
      <c r="AT587" t="str">
        <f>IF(BN587="","",LARGE(BN$1:BN587,1)-LARGE(BN$1:BN587,2))</f>
        <v/>
      </c>
      <c r="AU587">
        <f>IF(BO587="","",LARGE(BO$1:BO587,1)-LARGE(BO$1:BO587,2))</f>
        <v>17990</v>
      </c>
      <c r="AV587" t="str">
        <f t="shared" si="6745"/>
        <v/>
      </c>
      <c r="AW587" t="str">
        <f>IF(CB587="","",MAX(BV$1:BV587)-LARGE(BV$1:BV587,2))</f>
        <v/>
      </c>
      <c r="AX587" t="str">
        <f>IF(CC587="","",MAX(BW$1:BW587)-LARGE(BW$1:BW587,2))</f>
        <v/>
      </c>
      <c r="AY587" t="str">
        <f>IF(CR587="","",MAX(CR$1:CR587)-LARGE(CR$1:CR587,2))</f>
        <v/>
      </c>
      <c r="AZ587" t="str">
        <f>IF(CS587="","",MAX(CS$1:CS587)-LARGE(CS$1:CS587,2))</f>
        <v/>
      </c>
      <c r="BA587" t="str">
        <f>IF(CJ587="","",MAX(CD$1:CD587)-LARGE(CD$1:CD587,2))</f>
        <v/>
      </c>
      <c r="BB587" t="str">
        <f>IF(CK587="","",MAX(CE$1:CE587)-LARGE(CE$1:CE587,2))</f>
        <v/>
      </c>
      <c r="BC587" t="str">
        <f t="shared" si="6746"/>
        <v/>
      </c>
      <c r="BD587" t="str">
        <f t="shared" si="6747"/>
        <v/>
      </c>
      <c r="BE587" t="str">
        <f t="shared" si="6748"/>
        <v/>
      </c>
      <c r="BO587" s="21">
        <v>761742</v>
      </c>
      <c r="BT587" s="21" t="str">
        <f t="shared" si="6749"/>
        <v/>
      </c>
      <c r="BU587" s="21" t="str">
        <f t="shared" si="6750"/>
        <v/>
      </c>
      <c r="CB587" s="21" t="str">
        <f t="shared" si="6751"/>
        <v/>
      </c>
      <c r="CC587" s="21" t="str">
        <f t="shared" si="6752"/>
        <v/>
      </c>
      <c r="CJ587" s="21" t="str">
        <f t="shared" si="6753"/>
        <v/>
      </c>
      <c r="CK587" s="21" t="str">
        <f t="shared" si="6754"/>
        <v/>
      </c>
      <c r="CR587" s="21" t="str">
        <f t="shared" si="6755"/>
        <v/>
      </c>
      <c r="CS587" s="21" t="str">
        <f t="shared" si="6756"/>
        <v/>
      </c>
    </row>
    <row r="588" spans="1:97" x14ac:dyDescent="0.35">
      <c r="A588" s="14">
        <v>44585</v>
      </c>
      <c r="F588">
        <v>960</v>
      </c>
      <c r="H588">
        <v>166</v>
      </c>
      <c r="I588">
        <v>128</v>
      </c>
      <c r="J588">
        <v>183</v>
      </c>
      <c r="K588">
        <v>29</v>
      </c>
      <c r="L588">
        <v>25</v>
      </c>
      <c r="N588" s="7" t="str">
        <f t="shared" si="6736"/>
        <v/>
      </c>
      <c r="O588" s="4" t="str">
        <f t="shared" si="6737"/>
        <v/>
      </c>
      <c r="R588" t="str">
        <f>IF(B588="","",C588-LARGE(C$1:C588,2))</f>
        <v/>
      </c>
      <c r="S588" t="str">
        <f>IF(R588="","",N588-LARGE(N$2:N588,2))</f>
        <v/>
      </c>
      <c r="T588" s="8" t="str">
        <f t="shared" si="6738"/>
        <v/>
      </c>
      <c r="U588" s="8"/>
      <c r="V588" t="str">
        <f>IF(R588="","",B588-LARGE(B$2:B588,2))</f>
        <v/>
      </c>
      <c r="W588" t="str">
        <f t="shared" si="6739"/>
        <v/>
      </c>
      <c r="X588" s="3" t="str">
        <f t="shared" si="6740"/>
        <v/>
      </c>
      <c r="Y588" t="str">
        <f>IF(E588="","",LARGE(E$2:E588,1)-LARGE(E$2:E588,2))</f>
        <v/>
      </c>
      <c r="AI588" t="str">
        <f t="shared" si="6741"/>
        <v/>
      </c>
      <c r="AJ588" t="str">
        <f t="shared" si="6742"/>
        <v/>
      </c>
      <c r="AK588" t="str">
        <f t="shared" si="6743"/>
        <v/>
      </c>
      <c r="AS588" t="str">
        <f t="shared" si="6744"/>
        <v/>
      </c>
      <c r="AT588" t="str">
        <f>IF(BN588="","",LARGE(BN$1:BN588,1)-LARGE(BN$1:BN588,2))</f>
        <v/>
      </c>
      <c r="AU588" t="str">
        <f>IF(BO588="","",LARGE(BO$1:BO588,1)-LARGE(BO$1:BO588,2))</f>
        <v/>
      </c>
      <c r="AV588" t="str">
        <f t="shared" si="6745"/>
        <v/>
      </c>
      <c r="AW588" t="str">
        <f>IF(CB588="","",MAX(BV$1:BV588)-LARGE(BV$1:BV588,2))</f>
        <v/>
      </c>
      <c r="AX588" t="str">
        <f>IF(CC588="","",MAX(BW$1:BW588)-LARGE(BW$1:BW588,2))</f>
        <v/>
      </c>
      <c r="AY588" t="str">
        <f>IF(CR588="","",MAX(CR$1:CR588)-LARGE(CR$1:CR588,2))</f>
        <v/>
      </c>
      <c r="AZ588" t="str">
        <f>IF(CS588="","",MAX(CS$1:CS588)-LARGE(CS$1:CS588,2))</f>
        <v/>
      </c>
      <c r="BA588" t="str">
        <f>IF(CJ588="","",MAX(CD$1:CD588)-LARGE(CD$1:CD588,2))</f>
        <v/>
      </c>
      <c r="BB588" t="str">
        <f>IF(CK588="","",MAX(CE$1:CE588)-LARGE(CE$1:CE588,2))</f>
        <v/>
      </c>
      <c r="BC588" t="str">
        <f t="shared" si="6746"/>
        <v/>
      </c>
      <c r="BD588" t="str">
        <f t="shared" si="6747"/>
        <v/>
      </c>
      <c r="BE588" t="str">
        <f t="shared" si="6748"/>
        <v/>
      </c>
      <c r="BT588" s="21" t="str">
        <f t="shared" si="6749"/>
        <v/>
      </c>
      <c r="BU588" s="21" t="str">
        <f t="shared" si="6750"/>
        <v/>
      </c>
      <c r="CB588" s="21" t="str">
        <f t="shared" si="6751"/>
        <v/>
      </c>
      <c r="CC588" s="21" t="str">
        <f t="shared" si="6752"/>
        <v/>
      </c>
      <c r="CJ588" s="21" t="str">
        <f t="shared" si="6753"/>
        <v/>
      </c>
      <c r="CK588" s="21" t="str">
        <f t="shared" si="6754"/>
        <v/>
      </c>
      <c r="CR588" s="21" t="str">
        <f t="shared" si="6755"/>
        <v/>
      </c>
      <c r="CS588" s="21" t="str">
        <f t="shared" si="6756"/>
        <v/>
      </c>
    </row>
    <row r="589" spans="1:97" x14ac:dyDescent="0.35">
      <c r="A589" s="14">
        <v>44586</v>
      </c>
      <c r="B589">
        <v>2391006</v>
      </c>
      <c r="C589">
        <v>699859</v>
      </c>
      <c r="D589">
        <v>554515</v>
      </c>
      <c r="E589">
        <v>8501</v>
      </c>
      <c r="F589">
        <v>929</v>
      </c>
      <c r="H589">
        <v>165</v>
      </c>
      <c r="I589">
        <v>172</v>
      </c>
      <c r="J589">
        <v>177</v>
      </c>
      <c r="K589">
        <v>27</v>
      </c>
      <c r="L589">
        <v>40</v>
      </c>
      <c r="N589" s="7">
        <f t="shared" si="6736"/>
        <v>1691147</v>
      </c>
      <c r="O589" s="4">
        <f t="shared" si="6737"/>
        <v>0.29270482800963277</v>
      </c>
      <c r="R589">
        <f>IF(B589="","",C589-LARGE(C$1:C589,2))</f>
        <v>34949</v>
      </c>
      <c r="S589">
        <f>IF(R589="","",N589-LARGE(N$2:N589,2))</f>
        <v>-15204</v>
      </c>
      <c r="T589" s="8">
        <f t="shared" si="6738"/>
        <v>1.2790118938700823</v>
      </c>
      <c r="U589" s="8"/>
      <c r="V589">
        <f>IF(R589="","",B589-LARGE(B$2:B589,2))</f>
        <v>27325</v>
      </c>
      <c r="W589">
        <f t="shared" si="6739"/>
        <v>145344</v>
      </c>
      <c r="X589" s="3">
        <f t="shared" si="6740"/>
        <v>6.3917327168648173E-3</v>
      </c>
      <c r="Y589">
        <f>IF(E589="","",LARGE(E$2:E589,1)-LARGE(E$2:E589,2))</f>
        <v>184</v>
      </c>
      <c r="Z589">
        <v>5130</v>
      </c>
      <c r="AA589">
        <v>2976</v>
      </c>
      <c r="AB589">
        <v>30511</v>
      </c>
      <c r="AC589">
        <v>4196</v>
      </c>
      <c r="AD589">
        <v>2485</v>
      </c>
      <c r="AE589">
        <v>23106</v>
      </c>
      <c r="AF589">
        <v>77</v>
      </c>
      <c r="AG589">
        <v>48</v>
      </c>
      <c r="AH589">
        <v>426</v>
      </c>
      <c r="AI589">
        <f t="shared" si="6741"/>
        <v>857</v>
      </c>
      <c r="AJ589">
        <f t="shared" si="6742"/>
        <v>443</v>
      </c>
      <c r="AK589">
        <f t="shared" si="6743"/>
        <v>6979</v>
      </c>
      <c r="AS589">
        <f t="shared" si="6744"/>
        <v>6262.3125</v>
      </c>
      <c r="AT589">
        <f>IF(BN589="","",LARGE(BN$1:BN589,1)-LARGE(BN$1:BN589,2))</f>
        <v>178058</v>
      </c>
      <c r="AU589">
        <f>IF(BO589="","",LARGE(BO$1:BO589,1)-LARGE(BO$1:BO589,2))</f>
        <v>9618</v>
      </c>
      <c r="AV589">
        <f t="shared" si="6745"/>
        <v>5.4016107111166022E-2</v>
      </c>
      <c r="AW589">
        <f>IF(CB589="","",MAX(BV$1:BV589)-LARGE(BV$1:BV589,2))</f>
        <v>1755</v>
      </c>
      <c r="AX589">
        <f>IF(CC589="","",MAX(BW$1:BW589)-LARGE(BW$1:BW589,2))</f>
        <v>302</v>
      </c>
      <c r="AY589">
        <f>IF(CR589="","",MAX(CR$1:CR589)-LARGE(CR$1:CR589,2))</f>
        <v>2899</v>
      </c>
      <c r="AZ589">
        <f>IF(CS589="","",MAX(CS$1:CS589)-LARGE(CS$1:CS589,2))</f>
        <v>1418</v>
      </c>
      <c r="BA589">
        <f>IF(CJ589="","",MAX(CD$1:CD589)-LARGE(CD$1:CD589,2))</f>
        <v>1247</v>
      </c>
      <c r="BB589">
        <f>IF(CK589="","",MAX(CE$1:CE589)-LARGE(CE$1:CE589,2))</f>
        <v>185</v>
      </c>
      <c r="BC589">
        <f t="shared" si="6746"/>
        <v>0.17207977207977207</v>
      </c>
      <c r="BD589">
        <f t="shared" si="6747"/>
        <v>0.48913418420144877</v>
      </c>
      <c r="BE589">
        <f t="shared" si="6748"/>
        <v>0.14835605453087411</v>
      </c>
      <c r="BN589" s="21">
        <v>8229640</v>
      </c>
      <c r="BO589" s="21">
        <v>771360</v>
      </c>
      <c r="BP589" s="21">
        <v>1899032</v>
      </c>
      <c r="BQ589" s="21">
        <v>4919473</v>
      </c>
      <c r="BR589" s="21">
        <v>541382</v>
      </c>
      <c r="BS589" s="21">
        <v>158477</v>
      </c>
      <c r="BT589" s="21">
        <f t="shared" si="6749"/>
        <v>6818505</v>
      </c>
      <c r="BU589" s="21">
        <f t="shared" si="6750"/>
        <v>699859</v>
      </c>
      <c r="BV589" s="21">
        <v>72175</v>
      </c>
      <c r="BW589" s="21">
        <v>5545</v>
      </c>
      <c r="BX589" s="21">
        <v>12122</v>
      </c>
      <c r="BY589" s="21">
        <v>5206</v>
      </c>
      <c r="BZ589" s="21">
        <v>3667</v>
      </c>
      <c r="CA589" s="21">
        <v>1463</v>
      </c>
      <c r="CB589" s="21">
        <f t="shared" si="6751"/>
        <v>17328</v>
      </c>
      <c r="CC589" s="21">
        <f t="shared" si="6752"/>
        <v>5130</v>
      </c>
      <c r="CD589" s="21">
        <v>49567</v>
      </c>
      <c r="CE589" s="21">
        <v>3196</v>
      </c>
      <c r="CF589" s="21">
        <v>6822</v>
      </c>
      <c r="CG589" s="21">
        <v>3128</v>
      </c>
      <c r="CH589" s="21">
        <v>1899</v>
      </c>
      <c r="CI589" s="21">
        <v>1077</v>
      </c>
      <c r="CJ589" s="21">
        <f t="shared" si="6753"/>
        <v>9950</v>
      </c>
      <c r="CK589" s="21">
        <f t="shared" si="6754"/>
        <v>2976</v>
      </c>
      <c r="CL589" s="21">
        <v>363801</v>
      </c>
      <c r="CM589" s="21">
        <v>34259</v>
      </c>
      <c r="CN589" s="21">
        <v>90213</v>
      </c>
      <c r="CO589" s="21">
        <v>11400</v>
      </c>
      <c r="CP589" s="21">
        <v>27356</v>
      </c>
      <c r="CQ589" s="21">
        <v>3155</v>
      </c>
      <c r="CR589" s="21">
        <f t="shared" si="6755"/>
        <v>101613</v>
      </c>
      <c r="CS589" s="21">
        <f t="shared" si="6756"/>
        <v>30511</v>
      </c>
    </row>
  </sheetData>
  <conditionalFormatting sqref="AH228">
    <cfRule type="cellIs" dxfId="165" priority="166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4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73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72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71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H490:H563 J539:L540 J543:L544 J547:L548 J551:L552 J555:L556 J559:L562 I507:I563 H565:H1048576 J564:L564 I565:L565 J569:L569 J572:L573 J576:L577 J580:L581 J584:L585 I566:I589 J588:L589</xm:sqref>
        </x14:conditionalFormatting>
        <x14:conditionalFormatting xmlns:xm="http://schemas.microsoft.com/office/excel/2006/main">
          <x14:cfRule type="cellIs" priority="170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9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8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AF517:AF551 AF553:AF1048576</xm:sqref>
        </x14:conditionalFormatting>
        <x14:conditionalFormatting xmlns:xm="http://schemas.microsoft.com/office/excel/2006/main">
          <x14:cfRule type="cellIs" priority="167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AG517:AG551 AG553:AG1048576</xm:sqref>
        </x14:conditionalFormatting>
        <x14:conditionalFormatting xmlns:xm="http://schemas.microsoft.com/office/excel/2006/main">
          <x14:cfRule type="cellIs" priority="165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AH517:AH551 AH553:AH1048576</xm:sqref>
        </x14:conditionalFormatting>
        <x14:conditionalFormatting xmlns:xm="http://schemas.microsoft.com/office/excel/2006/main">
          <x14:cfRule type="cellIs" priority="164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AI590:AI1048576</xm:sqref>
        </x14:conditionalFormatting>
        <x14:conditionalFormatting xmlns:xm="http://schemas.microsoft.com/office/excel/2006/main">
          <x14:cfRule type="cellIs" priority="163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AJ590:AJ1048576</xm:sqref>
        </x14:conditionalFormatting>
        <x14:conditionalFormatting xmlns:xm="http://schemas.microsoft.com/office/excel/2006/main">
          <x14:cfRule type="cellIs" priority="162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61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60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9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8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7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AK590:AK1048576</xm:sqref>
        </x14:conditionalFormatting>
        <x14:conditionalFormatting xmlns:xm="http://schemas.microsoft.com/office/excel/2006/main">
          <x14:cfRule type="cellIs" priority="156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55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54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53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52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51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50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9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8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6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45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44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43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42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41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40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9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8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7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6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35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34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33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32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31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30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9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8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7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6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25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24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23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22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21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20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9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8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7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6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15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14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13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12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11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10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9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8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7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6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105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104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103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102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101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100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9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8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7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6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95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94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93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92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91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90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9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8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7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6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85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84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83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82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81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80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9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8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7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6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75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74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73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72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71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70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9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8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7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6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65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64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63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62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61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60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9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8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7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6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55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54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53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51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50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9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8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7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6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45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44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43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42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41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40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9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8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7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6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35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34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33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32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31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30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9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8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7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25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24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23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22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21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9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8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7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6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15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Y544:Y589</xm:sqref>
        </x14:conditionalFormatting>
        <x14:conditionalFormatting xmlns:xm="http://schemas.microsoft.com/office/excel/2006/main">
          <x14:cfRule type="cellIs" priority="13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W544:W589</xm:sqref>
        </x14:conditionalFormatting>
        <x14:conditionalFormatting xmlns:xm="http://schemas.microsoft.com/office/excel/2006/main">
          <x14:cfRule type="cellIs" priority="12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AI544:AK551 AI553:AK589</xm:sqref>
        </x14:conditionalFormatting>
        <x14:conditionalFormatting xmlns:xm="http://schemas.microsoft.com/office/excel/2006/main">
          <x14:cfRule type="cellIs" priority="8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7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R537:R589</xm:sqref>
        </x14:conditionalFormatting>
        <x14:conditionalFormatting xmlns:xm="http://schemas.microsoft.com/office/excel/2006/main">
          <x14:cfRule type="cellIs" priority="6" operator="equal" id="{51A5F1C9-B5D7-4C00-841E-5216708E4A16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AF552</xm:sqref>
        </x14:conditionalFormatting>
        <x14:conditionalFormatting xmlns:xm="http://schemas.microsoft.com/office/excel/2006/main">
          <x14:cfRule type="cellIs" priority="5" operator="equal" id="{7A9191B0-BB0A-4FFB-8078-5DD9351D3F5D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AG552</xm:sqref>
        </x14:conditionalFormatting>
        <x14:conditionalFormatting xmlns:xm="http://schemas.microsoft.com/office/excel/2006/main">
          <x14:cfRule type="cellIs" priority="4" operator="equal" id="{721F6E09-FE54-48E6-97E9-E7393F77B5C6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AH552</xm:sqref>
        </x14:conditionalFormatting>
        <x14:conditionalFormatting xmlns:xm="http://schemas.microsoft.com/office/excel/2006/main">
          <x14:cfRule type="cellIs" priority="3" operator="equal" id="{2643D60E-6222-429C-B23A-5E0E024DFA4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AI552:AK552</xm:sqref>
        </x14:conditionalFormatting>
        <x14:conditionalFormatting xmlns:xm="http://schemas.microsoft.com/office/excel/2006/main">
          <x14:cfRule type="cellIs" priority="2" operator="equal" id="{EC5EE651-B816-417E-93B2-1CFA63C29D64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H564:I564</xm:sqref>
        </x14:conditionalFormatting>
        <x14:conditionalFormatting xmlns:xm="http://schemas.microsoft.com/office/excel/2006/main">
          <x14:cfRule type="cellIs" priority="1" operator="equal" id="{E068511A-5AD5-4D99-9172-9914042525B8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J568:L568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N13"/>
  <sheetViews>
    <sheetView workbookViewId="0">
      <selection activeCell="D10" sqref="D10"/>
    </sheetView>
  </sheetViews>
  <sheetFormatPr defaultRowHeight="14.5" x14ac:dyDescent="0.35"/>
  <cols>
    <col min="14" max="14" width="9.453125" bestFit="1" customWidth="1"/>
  </cols>
  <sheetData>
    <row r="1" spans="1:14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4" x14ac:dyDescent="0.35">
      <c r="A2" t="s">
        <v>450</v>
      </c>
      <c r="B2">
        <v>219</v>
      </c>
      <c r="C2">
        <v>141</v>
      </c>
      <c r="D2">
        <v>1210</v>
      </c>
    </row>
    <row r="3" spans="1:14" x14ac:dyDescent="0.35">
      <c r="A3" t="s">
        <v>451</v>
      </c>
      <c r="B3">
        <f>MAX(covid19!CC:CC)-LARGE(covid19!CC:CC,2)</f>
        <v>235</v>
      </c>
      <c r="C3" cm="1">
        <f t="array" ref="C3">LOOKUP(2,1/(covid19!BB:BB&lt;&gt;""),covid19!BB:BB)</f>
        <v>185</v>
      </c>
      <c r="D3">
        <f>MAX(covid19!CS:CS)-LARGE(covid19!CS:CS,2)</f>
        <v>1418</v>
      </c>
      <c r="N3" s="9"/>
    </row>
    <row r="4" spans="1:14" x14ac:dyDescent="0.35">
      <c r="A4" t="s">
        <v>452</v>
      </c>
      <c r="B4">
        <v>0.17</v>
      </c>
      <c r="C4">
        <v>0.21</v>
      </c>
      <c r="D4">
        <v>0.19</v>
      </c>
      <c r="F4">
        <f t="shared" ref="F4" si="0">ROUND(B$2*B4,0)</f>
        <v>37</v>
      </c>
      <c r="G4">
        <f t="shared" ref="G4" si="1">ROUND(C$2*C4,0)</f>
        <v>30</v>
      </c>
      <c r="H4">
        <f t="shared" ref="H4" si="2">ROUND(D$2*D4,0)</f>
        <v>230</v>
      </c>
      <c r="J4">
        <f t="shared" ref="J4" si="3">ROUND(B$3*B4,0)</f>
        <v>40</v>
      </c>
      <c r="K4">
        <f t="shared" ref="K4" si="4">ROUND(C$3*C4,0)</f>
        <v>39</v>
      </c>
      <c r="L4">
        <f t="shared" ref="L4" si="5">ROUND(D$3*D4,0)</f>
        <v>269</v>
      </c>
    </row>
    <row r="5" spans="1:14" x14ac:dyDescent="0.35">
      <c r="A5" t="s">
        <v>453</v>
      </c>
      <c r="B5">
        <v>0.19</v>
      </c>
      <c r="C5">
        <v>0.2</v>
      </c>
      <c r="D5">
        <v>0.26</v>
      </c>
      <c r="F5">
        <f t="shared" ref="F5:H11" si="6">ROUND(B$2*B5,0)</f>
        <v>42</v>
      </c>
      <c r="G5">
        <f t="shared" si="6"/>
        <v>28</v>
      </c>
      <c r="H5">
        <f t="shared" si="6"/>
        <v>315</v>
      </c>
      <c r="J5">
        <f t="shared" ref="J5:J11" si="7">ROUND(B$3*B5,0)</f>
        <v>45</v>
      </c>
      <c r="K5">
        <f t="shared" ref="K5:L11" si="8">ROUND(C$3*C5,0)</f>
        <v>37</v>
      </c>
      <c r="L5">
        <f t="shared" si="8"/>
        <v>369</v>
      </c>
    </row>
    <row r="6" spans="1:14" x14ac:dyDescent="0.35">
      <c r="A6" t="s">
        <v>454</v>
      </c>
      <c r="B6">
        <v>0.18</v>
      </c>
      <c r="C6">
        <v>0.14000000000000001</v>
      </c>
      <c r="D6">
        <v>0.17</v>
      </c>
      <c r="F6">
        <f t="shared" si="6"/>
        <v>39</v>
      </c>
      <c r="G6">
        <f t="shared" si="6"/>
        <v>20</v>
      </c>
      <c r="H6">
        <f t="shared" si="6"/>
        <v>206</v>
      </c>
      <c r="J6">
        <f t="shared" si="7"/>
        <v>42</v>
      </c>
      <c r="K6">
        <f t="shared" si="8"/>
        <v>26</v>
      </c>
      <c r="L6">
        <f t="shared" si="8"/>
        <v>241</v>
      </c>
    </row>
    <row r="7" spans="1:14" x14ac:dyDescent="0.35">
      <c r="A7" t="s">
        <v>455</v>
      </c>
      <c r="B7">
        <v>0.18</v>
      </c>
      <c r="C7">
        <v>0.19</v>
      </c>
      <c r="D7">
        <v>0.14000000000000001</v>
      </c>
      <c r="F7">
        <f t="shared" si="6"/>
        <v>39</v>
      </c>
      <c r="G7">
        <f t="shared" si="6"/>
        <v>27</v>
      </c>
      <c r="H7">
        <f t="shared" si="6"/>
        <v>169</v>
      </c>
      <c r="J7">
        <f t="shared" si="7"/>
        <v>42</v>
      </c>
      <c r="K7">
        <f t="shared" si="8"/>
        <v>35</v>
      </c>
      <c r="L7">
        <f t="shared" si="8"/>
        <v>199</v>
      </c>
    </row>
    <row r="8" spans="1:14" x14ac:dyDescent="0.35">
      <c r="A8" t="s">
        <v>459</v>
      </c>
      <c r="B8">
        <v>0.14000000000000001</v>
      </c>
      <c r="C8">
        <v>0.12</v>
      </c>
      <c r="D8">
        <v>0.09</v>
      </c>
      <c r="F8">
        <f t="shared" si="6"/>
        <v>31</v>
      </c>
      <c r="G8">
        <f t="shared" si="6"/>
        <v>17</v>
      </c>
      <c r="H8">
        <f t="shared" si="6"/>
        <v>109</v>
      </c>
      <c r="J8">
        <f t="shared" si="7"/>
        <v>33</v>
      </c>
      <c r="K8">
        <f t="shared" si="8"/>
        <v>22</v>
      </c>
      <c r="L8">
        <f t="shared" si="8"/>
        <v>128</v>
      </c>
    </row>
    <row r="9" spans="1:14" x14ac:dyDescent="0.35">
      <c r="A9" t="s">
        <v>456</v>
      </c>
      <c r="B9">
        <v>0.1</v>
      </c>
      <c r="C9">
        <v>0.06</v>
      </c>
      <c r="D9">
        <v>0.09</v>
      </c>
      <c r="F9">
        <f t="shared" si="6"/>
        <v>22</v>
      </c>
      <c r="G9">
        <f t="shared" si="6"/>
        <v>8</v>
      </c>
      <c r="H9">
        <f t="shared" si="6"/>
        <v>109</v>
      </c>
      <c r="J9">
        <f t="shared" si="7"/>
        <v>24</v>
      </c>
      <c r="K9">
        <f t="shared" si="8"/>
        <v>11</v>
      </c>
      <c r="L9">
        <f t="shared" si="8"/>
        <v>128</v>
      </c>
    </row>
    <row r="10" spans="1:14" x14ac:dyDescent="0.35">
      <c r="A10" t="s">
        <v>457</v>
      </c>
      <c r="B10">
        <v>0.03</v>
      </c>
      <c r="C10">
        <v>0.06</v>
      </c>
      <c r="D10">
        <v>0.04</v>
      </c>
      <c r="F10">
        <f t="shared" si="6"/>
        <v>7</v>
      </c>
      <c r="G10">
        <f t="shared" si="6"/>
        <v>8</v>
      </c>
      <c r="H10">
        <f t="shared" si="6"/>
        <v>48</v>
      </c>
      <c r="J10">
        <f t="shared" si="7"/>
        <v>7</v>
      </c>
      <c r="K10">
        <f t="shared" si="8"/>
        <v>11</v>
      </c>
      <c r="L10">
        <f t="shared" si="8"/>
        <v>57</v>
      </c>
    </row>
    <row r="11" spans="1:14" x14ac:dyDescent="0.35">
      <c r="A11" t="s">
        <v>458</v>
      </c>
      <c r="B11">
        <v>0.01</v>
      </c>
      <c r="C11">
        <v>0.01</v>
      </c>
      <c r="D11">
        <v>0.02</v>
      </c>
      <c r="F11">
        <f t="shared" si="6"/>
        <v>2</v>
      </c>
      <c r="G11">
        <f t="shared" si="6"/>
        <v>1</v>
      </c>
      <c r="H11">
        <f t="shared" si="6"/>
        <v>24</v>
      </c>
      <c r="J11">
        <f t="shared" si="7"/>
        <v>2</v>
      </c>
      <c r="K11">
        <f t="shared" si="8"/>
        <v>2</v>
      </c>
      <c r="L11">
        <f t="shared" si="8"/>
        <v>28</v>
      </c>
    </row>
    <row r="13" spans="1:14" x14ac:dyDescent="0.35">
      <c r="B13">
        <f>SUM(B4:B11)</f>
        <v>1</v>
      </c>
      <c r="C13">
        <f t="shared" ref="C13:D13" si="9">SUM(C4:C11)</f>
        <v>0.99</v>
      </c>
      <c r="D13">
        <f t="shared" si="9"/>
        <v>1</v>
      </c>
      <c r="F13">
        <f>SUM(F4:F11)</f>
        <v>219</v>
      </c>
      <c r="G13">
        <f>SUM(G4:G11)</f>
        <v>139</v>
      </c>
      <c r="H13">
        <f>SUM(H4:H11)</f>
        <v>1210</v>
      </c>
      <c r="J13">
        <f>SUM(J4:J11)</f>
        <v>235</v>
      </c>
      <c r="K13">
        <f>SUM(K4:K11)</f>
        <v>183</v>
      </c>
      <c r="L13">
        <f>SUM(L4:L11)</f>
        <v>1419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T5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T1" sqref="T1:T1048576"/>
    </sheetView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2" width="10.453125" bestFit="1" customWidth="1"/>
    <col min="13" max="13" width="9.453125" bestFit="1" customWidth="1"/>
    <col min="14" max="16" width="10.453125" bestFit="1" customWidth="1"/>
    <col min="18" max="20" width="9.453125" bestFit="1" customWidth="1"/>
  </cols>
  <sheetData>
    <row r="1" spans="1:20" s="1" customFormat="1" x14ac:dyDescent="0.35">
      <c r="B1" s="1">
        <f>MAX(covid19!A:A)</f>
        <v>44586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  <c r="K1" s="1">
        <v>44523</v>
      </c>
      <c r="L1" s="1">
        <v>44530</v>
      </c>
      <c r="M1" s="1">
        <v>44537</v>
      </c>
      <c r="N1" s="1">
        <v>44544</v>
      </c>
      <c r="O1" s="1">
        <v>44551</v>
      </c>
      <c r="P1" s="1">
        <v>44558</v>
      </c>
      <c r="Q1" s="1">
        <v>44565</v>
      </c>
      <c r="R1" s="1">
        <f>Q1+7</f>
        <v>44572</v>
      </c>
      <c r="S1" s="1">
        <v>44579</v>
      </c>
      <c r="T1" s="1">
        <v>44586</v>
      </c>
    </row>
    <row r="2" spans="1:20" x14ac:dyDescent="0.35">
      <c r="A2" s="23" t="str">
        <f>"Bremer "&amp;'Age Range Break Down'!A4&amp;" min"</f>
        <v>Bremer 0-17 min</v>
      </c>
      <c r="B2">
        <f>'Age Range Break Down'!F4</f>
        <v>37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  <c r="K2" s="9">
        <v>19</v>
      </c>
      <c r="L2">
        <v>11</v>
      </c>
      <c r="M2">
        <v>8</v>
      </c>
      <c r="N2">
        <v>14</v>
      </c>
      <c r="O2">
        <v>12</v>
      </c>
      <c r="P2">
        <v>14</v>
      </c>
      <c r="Q2">
        <v>15</v>
      </c>
      <c r="R2">
        <v>21</v>
      </c>
      <c r="S2">
        <v>29</v>
      </c>
      <c r="T2">
        <v>37</v>
      </c>
    </row>
    <row r="3" spans="1:20" x14ac:dyDescent="0.35">
      <c r="A3" s="23" t="str">
        <f>"Bremer "&amp;'Age Range Break Down'!A5&amp;" min"</f>
        <v>Bremer 18-29 min</v>
      </c>
      <c r="B3">
        <f>'Age Range Break Down'!F5</f>
        <v>42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9">
        <v>18</v>
      </c>
      <c r="L3">
        <v>14</v>
      </c>
      <c r="M3">
        <v>14</v>
      </c>
      <c r="N3">
        <v>20</v>
      </c>
      <c r="O3">
        <v>11</v>
      </c>
      <c r="P3">
        <v>11</v>
      </c>
      <c r="Q3">
        <v>29</v>
      </c>
      <c r="R3">
        <v>61</v>
      </c>
      <c r="S3">
        <v>61</v>
      </c>
      <c r="T3">
        <v>42</v>
      </c>
    </row>
    <row r="4" spans="1:20" x14ac:dyDescent="0.35">
      <c r="A4" s="23" t="str">
        <f>"Bremer "&amp;'Age Range Break Down'!A6&amp;" min"</f>
        <v>Bremer 30-39 min</v>
      </c>
      <c r="B4">
        <f>'Age Range Break Down'!F6</f>
        <v>39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9">
        <v>22</v>
      </c>
      <c r="L4">
        <v>15</v>
      </c>
      <c r="M4">
        <v>16</v>
      </c>
      <c r="N4">
        <v>13</v>
      </c>
      <c r="O4">
        <v>17</v>
      </c>
      <c r="P4">
        <v>12</v>
      </c>
      <c r="Q4">
        <v>14</v>
      </c>
      <c r="R4">
        <v>42</v>
      </c>
      <c r="S4">
        <v>45</v>
      </c>
      <c r="T4">
        <v>39</v>
      </c>
    </row>
    <row r="5" spans="1:20" x14ac:dyDescent="0.35">
      <c r="A5" s="23" t="str">
        <f>"Bremer "&amp;'Age Range Break Down'!A7&amp;" min"</f>
        <v>Bremer 40-49 min</v>
      </c>
      <c r="B5">
        <f>'Age Range Break Down'!F7</f>
        <v>39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9">
        <v>16</v>
      </c>
      <c r="L5">
        <v>19</v>
      </c>
      <c r="M5">
        <v>14</v>
      </c>
      <c r="N5">
        <v>18</v>
      </c>
      <c r="O5">
        <v>11</v>
      </c>
      <c r="P5">
        <v>13</v>
      </c>
      <c r="Q5">
        <v>18</v>
      </c>
      <c r="R5">
        <v>38</v>
      </c>
      <c r="S5">
        <v>41</v>
      </c>
      <c r="T5">
        <v>39</v>
      </c>
    </row>
    <row r="6" spans="1:20" x14ac:dyDescent="0.35">
      <c r="A6" s="23" t="str">
        <f>"Bremer "&amp;'Age Range Break Down'!A8&amp;" min"</f>
        <v>Bremer 50-59 min</v>
      </c>
      <c r="B6">
        <f>'Age Range Break Down'!F8</f>
        <v>31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9">
        <v>10</v>
      </c>
      <c r="L6">
        <v>6</v>
      </c>
      <c r="M6">
        <v>6</v>
      </c>
      <c r="N6">
        <v>8</v>
      </c>
      <c r="O6">
        <v>8</v>
      </c>
      <c r="P6">
        <v>8</v>
      </c>
      <c r="Q6">
        <v>14</v>
      </c>
      <c r="R6">
        <v>31</v>
      </c>
      <c r="S6">
        <v>25</v>
      </c>
      <c r="T6">
        <v>31</v>
      </c>
    </row>
    <row r="7" spans="1:20" x14ac:dyDescent="0.35">
      <c r="A7" s="23" t="str">
        <f>"Bremer "&amp;'Age Range Break Down'!A9&amp;" min"</f>
        <v>Bremer 60-69 min</v>
      </c>
      <c r="B7">
        <f>'Age Range Break Down'!F9</f>
        <v>22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9">
        <v>6</v>
      </c>
      <c r="L7">
        <v>9</v>
      </c>
      <c r="M7">
        <v>6</v>
      </c>
      <c r="N7">
        <v>9</v>
      </c>
      <c r="O7">
        <v>7</v>
      </c>
      <c r="P7">
        <v>11</v>
      </c>
      <c r="Q7">
        <v>10</v>
      </c>
      <c r="R7">
        <v>10</v>
      </c>
      <c r="S7">
        <v>16</v>
      </c>
      <c r="T7">
        <v>22</v>
      </c>
    </row>
    <row r="8" spans="1:20" x14ac:dyDescent="0.35">
      <c r="A8" s="23" t="str">
        <f>"Bremer "&amp;'Age Range Break Down'!A10&amp;" min"</f>
        <v>Bremer 70-79 min</v>
      </c>
      <c r="B8">
        <f>'Age Range Break Down'!F10</f>
        <v>7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9">
        <v>5</v>
      </c>
      <c r="L8">
        <v>6</v>
      </c>
      <c r="M8">
        <v>3</v>
      </c>
      <c r="N8">
        <v>1</v>
      </c>
      <c r="O8">
        <v>6</v>
      </c>
      <c r="P8">
        <v>5</v>
      </c>
      <c r="Q8">
        <v>6</v>
      </c>
      <c r="R8">
        <v>4</v>
      </c>
      <c r="S8">
        <v>7</v>
      </c>
      <c r="T8">
        <v>7</v>
      </c>
    </row>
    <row r="9" spans="1:20" x14ac:dyDescent="0.35">
      <c r="A9" s="23" t="str">
        <f>"Bremer "&amp;'Age Range Break Down'!A11&amp;" min"</f>
        <v>Bremer 80+ min</v>
      </c>
      <c r="B9">
        <f>'Age Range Break Down'!F11</f>
        <v>2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0</v>
      </c>
      <c r="P9">
        <v>2</v>
      </c>
      <c r="Q9">
        <v>1</v>
      </c>
      <c r="R9">
        <v>0</v>
      </c>
      <c r="S9">
        <v>5</v>
      </c>
      <c r="T9">
        <v>2</v>
      </c>
    </row>
    <row r="10" spans="1:20" x14ac:dyDescent="0.35">
      <c r="A10" s="23" t="str">
        <f>"Bremer "&amp;'Age Range Break Down'!A4&amp;" max"</f>
        <v>Bremer 0-17 max</v>
      </c>
      <c r="B10">
        <f>'Age Range Break Down'!J4</f>
        <v>40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  <c r="K10">
        <v>21</v>
      </c>
      <c r="L10">
        <v>12</v>
      </c>
      <c r="M10">
        <v>8</v>
      </c>
      <c r="N10">
        <v>12</v>
      </c>
      <c r="O10">
        <v>12</v>
      </c>
      <c r="P10">
        <v>13</v>
      </c>
      <c r="Q10">
        <v>15</v>
      </c>
      <c r="R10">
        <v>21</v>
      </c>
      <c r="S10">
        <v>28</v>
      </c>
      <c r="T10">
        <v>40</v>
      </c>
    </row>
    <row r="11" spans="1:20" x14ac:dyDescent="0.35">
      <c r="A11" s="23" t="str">
        <f>"Bremer "&amp;'Age Range Break Down'!A5&amp;" max"</f>
        <v>Bremer 18-29 max</v>
      </c>
      <c r="B11">
        <f>'Age Range Break Down'!J5</f>
        <v>45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  <c r="K11">
        <v>20</v>
      </c>
      <c r="L11">
        <v>14</v>
      </c>
      <c r="M11">
        <v>14</v>
      </c>
      <c r="N11">
        <v>18</v>
      </c>
      <c r="O11">
        <v>11</v>
      </c>
      <c r="P11">
        <v>10</v>
      </c>
      <c r="Q11">
        <v>29</v>
      </c>
      <c r="R11">
        <v>61</v>
      </c>
      <c r="S11">
        <v>57</v>
      </c>
      <c r="T11">
        <v>45</v>
      </c>
    </row>
    <row r="12" spans="1:20" x14ac:dyDescent="0.35">
      <c r="A12" s="23" t="str">
        <f>"Bremer "&amp;'Age Range Break Down'!A6&amp;" max"</f>
        <v>Bremer 30-39 max</v>
      </c>
      <c r="B12">
        <f>'Age Range Break Down'!J6</f>
        <v>42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  <c r="K12">
        <v>24</v>
      </c>
      <c r="L12">
        <v>16</v>
      </c>
      <c r="M12">
        <v>16</v>
      </c>
      <c r="N12">
        <v>11</v>
      </c>
      <c r="O12">
        <v>18</v>
      </c>
      <c r="P12">
        <v>12</v>
      </c>
      <c r="Q12">
        <v>14</v>
      </c>
      <c r="R12">
        <v>42</v>
      </c>
      <c r="S12">
        <v>42</v>
      </c>
      <c r="T12">
        <v>42</v>
      </c>
    </row>
    <row r="13" spans="1:20" x14ac:dyDescent="0.35">
      <c r="A13" s="23" t="str">
        <f>"Bremer "&amp;'Age Range Break Down'!A7&amp;" max"</f>
        <v>Bremer 40-49 max</v>
      </c>
      <c r="B13">
        <f>'Age Range Break Down'!J7</f>
        <v>42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  <c r="K13">
        <v>16</v>
      </c>
      <c r="L13">
        <v>20</v>
      </c>
      <c r="M13">
        <v>14</v>
      </c>
      <c r="N13">
        <v>16</v>
      </c>
      <c r="O13">
        <v>11</v>
      </c>
      <c r="P13">
        <v>12</v>
      </c>
      <c r="Q13">
        <v>19</v>
      </c>
      <c r="R13">
        <v>38</v>
      </c>
      <c r="S13">
        <v>38</v>
      </c>
      <c r="T13">
        <v>42</v>
      </c>
    </row>
    <row r="14" spans="1:20" x14ac:dyDescent="0.35">
      <c r="A14" s="23" t="str">
        <f>"Bremer "&amp;'Age Range Break Down'!A8&amp;" max"</f>
        <v>Bremer 50-59 max</v>
      </c>
      <c r="B14">
        <f>'Age Range Break Down'!J8</f>
        <v>33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  <c r="K14">
        <v>10</v>
      </c>
      <c r="L14">
        <v>6</v>
      </c>
      <c r="M14">
        <v>6</v>
      </c>
      <c r="N14">
        <v>7</v>
      </c>
      <c r="O14">
        <v>8</v>
      </c>
      <c r="P14">
        <v>8</v>
      </c>
      <c r="Q14">
        <v>14</v>
      </c>
      <c r="R14">
        <v>32</v>
      </c>
      <c r="S14">
        <v>23</v>
      </c>
      <c r="T14">
        <v>33</v>
      </c>
    </row>
    <row r="15" spans="1:20" x14ac:dyDescent="0.35">
      <c r="A15" s="23" t="str">
        <f>"Bremer "&amp;'Age Range Break Down'!A9&amp;" max"</f>
        <v>Bremer 60-69 max</v>
      </c>
      <c r="B15">
        <f>'Age Range Break Down'!J9</f>
        <v>24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  <c r="K15">
        <v>6</v>
      </c>
      <c r="L15">
        <v>9</v>
      </c>
      <c r="M15">
        <v>6</v>
      </c>
      <c r="N15">
        <v>8</v>
      </c>
      <c r="O15">
        <v>7</v>
      </c>
      <c r="P15">
        <v>10</v>
      </c>
      <c r="Q15">
        <v>10</v>
      </c>
      <c r="R15">
        <v>11</v>
      </c>
      <c r="S15">
        <v>15</v>
      </c>
      <c r="T15">
        <v>24</v>
      </c>
    </row>
    <row r="16" spans="1:20" x14ac:dyDescent="0.35">
      <c r="A16" s="23" t="str">
        <f>"Bremer "&amp;'Age Range Break Down'!A10&amp;" max"</f>
        <v>Bremer 70-79 max</v>
      </c>
      <c r="B16">
        <f>'Age Range Break Down'!J10</f>
        <v>7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  <c r="K16">
        <v>5</v>
      </c>
      <c r="L16">
        <v>6</v>
      </c>
      <c r="M16">
        <v>3</v>
      </c>
      <c r="N16">
        <v>1</v>
      </c>
      <c r="O16">
        <v>6</v>
      </c>
      <c r="P16">
        <v>5</v>
      </c>
      <c r="Q16">
        <v>7</v>
      </c>
      <c r="R16">
        <v>4</v>
      </c>
      <c r="S16">
        <v>6</v>
      </c>
      <c r="T16">
        <v>7</v>
      </c>
    </row>
    <row r="17" spans="1:20" x14ac:dyDescent="0.35">
      <c r="A17" s="23" t="str">
        <f>"Bremer "&amp;'Age Range Break Down'!A11&amp;" max"</f>
        <v>Bremer 80+ max</v>
      </c>
      <c r="B17">
        <f>'Age Range Break Down'!J11</f>
        <v>2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0</v>
      </c>
      <c r="S17">
        <v>4</v>
      </c>
      <c r="T17">
        <v>2</v>
      </c>
    </row>
    <row r="18" spans="1:20" x14ac:dyDescent="0.35">
      <c r="A18" s="23" t="str">
        <f>'Age Range Break Down'!G$1&amp;" "&amp;'Age Range Break Down'!A4&amp;" min"</f>
        <v>Butler 0-17 min</v>
      </c>
      <c r="B18">
        <f>'Age Range Break Down'!G4</f>
        <v>30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  <c r="K18">
        <v>10</v>
      </c>
      <c r="L18">
        <v>6</v>
      </c>
      <c r="M18">
        <v>7</v>
      </c>
      <c r="N18">
        <v>5</v>
      </c>
      <c r="O18">
        <v>3</v>
      </c>
      <c r="P18">
        <v>4</v>
      </c>
      <c r="Q18">
        <v>4</v>
      </c>
      <c r="R18">
        <v>9</v>
      </c>
      <c r="S18">
        <v>11</v>
      </c>
      <c r="T18">
        <v>30</v>
      </c>
    </row>
    <row r="19" spans="1:20" x14ac:dyDescent="0.35">
      <c r="A19" s="23" t="str">
        <f>'Age Range Break Down'!G$1&amp;" "&amp;'Age Range Break Down'!A5&amp;" min"</f>
        <v>Butler 18-29 min</v>
      </c>
      <c r="B19">
        <f>'Age Range Break Down'!G5</f>
        <v>28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  <c r="K19">
        <v>10</v>
      </c>
      <c r="L19">
        <v>7</v>
      </c>
      <c r="M19">
        <v>21</v>
      </c>
      <c r="N19">
        <v>9</v>
      </c>
      <c r="O19">
        <v>3</v>
      </c>
      <c r="P19">
        <v>3</v>
      </c>
      <c r="Q19">
        <v>10</v>
      </c>
      <c r="R19">
        <v>17</v>
      </c>
      <c r="S19">
        <v>22</v>
      </c>
      <c r="T19">
        <v>28</v>
      </c>
    </row>
    <row r="20" spans="1:20" x14ac:dyDescent="0.35">
      <c r="A20" s="23" t="str">
        <f>'Age Range Break Down'!G$1&amp;" "&amp;'Age Range Break Down'!A6&amp;" min"</f>
        <v>Butler 30-39 min</v>
      </c>
      <c r="B20">
        <f>'Age Range Break Down'!G6</f>
        <v>20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  <c r="K20">
        <v>8</v>
      </c>
      <c r="L20">
        <v>9</v>
      </c>
      <c r="M20">
        <v>8</v>
      </c>
      <c r="N20">
        <v>5</v>
      </c>
      <c r="O20">
        <v>3</v>
      </c>
      <c r="P20">
        <v>10</v>
      </c>
      <c r="Q20">
        <v>8</v>
      </c>
      <c r="R20">
        <v>19</v>
      </c>
      <c r="S20">
        <v>31</v>
      </c>
      <c r="T20">
        <v>20</v>
      </c>
    </row>
    <row r="21" spans="1:20" x14ac:dyDescent="0.35">
      <c r="A21" s="23" t="str">
        <f>'Age Range Break Down'!G$1&amp;" "&amp;'Age Range Break Down'!A7&amp;" min"</f>
        <v>Butler 40-49 min</v>
      </c>
      <c r="B21">
        <f>'Age Range Break Down'!G7</f>
        <v>27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  <c r="K21">
        <v>7</v>
      </c>
      <c r="L21">
        <v>6</v>
      </c>
      <c r="M21">
        <v>6</v>
      </c>
      <c r="N21">
        <v>7</v>
      </c>
      <c r="O21">
        <v>5</v>
      </c>
      <c r="P21">
        <v>5</v>
      </c>
      <c r="Q21">
        <v>7</v>
      </c>
      <c r="R21">
        <v>22</v>
      </c>
      <c r="S21">
        <v>20</v>
      </c>
      <c r="T21">
        <v>27</v>
      </c>
    </row>
    <row r="22" spans="1:20" x14ac:dyDescent="0.35">
      <c r="A22" s="23" t="str">
        <f>'Age Range Break Down'!G$1&amp;" "&amp;'Age Range Break Down'!A8&amp;" min"</f>
        <v>Butler 50-59 min</v>
      </c>
      <c r="B22">
        <f>'Age Range Break Down'!G8</f>
        <v>17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  <c r="K22">
        <v>12</v>
      </c>
      <c r="L22">
        <v>6</v>
      </c>
      <c r="M22">
        <v>14</v>
      </c>
      <c r="N22">
        <v>8</v>
      </c>
      <c r="O22">
        <v>4</v>
      </c>
      <c r="P22">
        <v>1</v>
      </c>
      <c r="Q22">
        <v>4</v>
      </c>
      <c r="R22">
        <v>14</v>
      </c>
      <c r="S22">
        <v>11</v>
      </c>
      <c r="T22">
        <v>17</v>
      </c>
    </row>
    <row r="23" spans="1:20" x14ac:dyDescent="0.35">
      <c r="A23" s="23" t="str">
        <f>'Age Range Break Down'!G$1&amp;" "&amp;'Age Range Break Down'!A9&amp;" min"</f>
        <v>Butler 60-69 min</v>
      </c>
      <c r="B23">
        <f>'Age Range Break Down'!G9</f>
        <v>8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  <c r="K23">
        <v>8</v>
      </c>
      <c r="L23">
        <v>5</v>
      </c>
      <c r="M23">
        <v>3</v>
      </c>
      <c r="N23">
        <v>9</v>
      </c>
      <c r="O23">
        <v>8</v>
      </c>
      <c r="P23">
        <v>6</v>
      </c>
      <c r="Q23">
        <v>4</v>
      </c>
      <c r="R23">
        <v>8</v>
      </c>
      <c r="S23">
        <v>20</v>
      </c>
      <c r="T23">
        <v>8</v>
      </c>
    </row>
    <row r="24" spans="1:20" x14ac:dyDescent="0.35">
      <c r="A24" s="23" t="str">
        <f>'Age Range Break Down'!G$1&amp;" "&amp;'Age Range Break Down'!A10&amp;" min"</f>
        <v>Butler 70-79 min</v>
      </c>
      <c r="B24">
        <f>'Age Range Break Down'!G10</f>
        <v>8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  <c r="K24">
        <v>2</v>
      </c>
      <c r="L24">
        <v>1</v>
      </c>
      <c r="M24">
        <v>2</v>
      </c>
      <c r="N24">
        <v>1</v>
      </c>
      <c r="O24">
        <v>4</v>
      </c>
      <c r="P24">
        <v>4</v>
      </c>
      <c r="Q24">
        <v>2</v>
      </c>
      <c r="R24">
        <v>2</v>
      </c>
      <c r="S24">
        <v>6</v>
      </c>
      <c r="T24">
        <v>8</v>
      </c>
    </row>
    <row r="25" spans="1:20" x14ac:dyDescent="0.35">
      <c r="A25" s="23" t="str">
        <f>'Age Range Break Down'!G$1&amp;" "&amp;'Age Range Break Down'!A11&amp;" min"</f>
        <v>Butler 80+ min</v>
      </c>
      <c r="B25">
        <f>'Age Range Break Down'!G11</f>
        <v>1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  <c r="K25">
        <v>2</v>
      </c>
      <c r="L25">
        <v>2</v>
      </c>
      <c r="M25">
        <v>1</v>
      </c>
      <c r="N25">
        <v>4</v>
      </c>
      <c r="O25">
        <v>2</v>
      </c>
      <c r="P25">
        <v>2</v>
      </c>
      <c r="Q25">
        <v>0</v>
      </c>
      <c r="R25">
        <v>3</v>
      </c>
      <c r="S25">
        <v>2</v>
      </c>
      <c r="T25">
        <v>1</v>
      </c>
    </row>
    <row r="26" spans="1:20" x14ac:dyDescent="0.35">
      <c r="A26" s="23" t="str">
        <f>'Age Range Break Down'!G$1&amp;" "&amp;'Age Range Break Down'!A4&amp;" max"</f>
        <v>Butler 0-17 max</v>
      </c>
      <c r="B26">
        <f>'Age Range Break Down'!K4</f>
        <v>39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  <c r="K26">
        <v>13</v>
      </c>
      <c r="L26">
        <v>8</v>
      </c>
      <c r="M26">
        <v>7</v>
      </c>
      <c r="N26">
        <v>4</v>
      </c>
      <c r="O26">
        <v>3</v>
      </c>
      <c r="P26">
        <v>4</v>
      </c>
      <c r="Q26">
        <v>5</v>
      </c>
      <c r="R26">
        <v>11</v>
      </c>
      <c r="S26">
        <v>13</v>
      </c>
      <c r="T26">
        <v>39</v>
      </c>
    </row>
    <row r="27" spans="1:20" x14ac:dyDescent="0.35">
      <c r="A27" s="23" t="str">
        <f>'Age Range Break Down'!G$1&amp;" "&amp;'Age Range Break Down'!A5&amp;" max"</f>
        <v>Butler 18-29 max</v>
      </c>
      <c r="B27">
        <f>'Age Range Break Down'!K5</f>
        <v>37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  <c r="K27">
        <v>13</v>
      </c>
      <c r="L27">
        <v>10</v>
      </c>
      <c r="M27">
        <v>22</v>
      </c>
      <c r="N27">
        <v>8</v>
      </c>
      <c r="O27">
        <v>3</v>
      </c>
      <c r="P27">
        <v>3</v>
      </c>
      <c r="Q27">
        <v>13</v>
      </c>
      <c r="R27">
        <v>19</v>
      </c>
      <c r="S27">
        <v>25</v>
      </c>
      <c r="T27">
        <v>37</v>
      </c>
    </row>
    <row r="28" spans="1:20" x14ac:dyDescent="0.35">
      <c r="A28" s="23" t="str">
        <f>'Age Range Break Down'!G$1&amp;" "&amp;'Age Range Break Down'!A6&amp;" max"</f>
        <v>Butler 30-39 max</v>
      </c>
      <c r="B28">
        <f>'Age Range Break Down'!K6</f>
        <v>26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  <c r="K28">
        <v>11</v>
      </c>
      <c r="L28">
        <v>12</v>
      </c>
      <c r="M28">
        <v>8</v>
      </c>
      <c r="N28">
        <v>4</v>
      </c>
      <c r="O28">
        <v>3</v>
      </c>
      <c r="P28">
        <v>10</v>
      </c>
      <c r="Q28">
        <v>10</v>
      </c>
      <c r="R28">
        <v>21</v>
      </c>
      <c r="S28">
        <v>35</v>
      </c>
      <c r="T28">
        <v>26</v>
      </c>
    </row>
    <row r="29" spans="1:20" x14ac:dyDescent="0.35">
      <c r="A29" s="23" t="str">
        <f>'Age Range Break Down'!G$1&amp;" "&amp;'Age Range Break Down'!A7&amp;" max"</f>
        <v>Butler 40-49 max</v>
      </c>
      <c r="B29">
        <f>'Age Range Break Down'!K7</f>
        <v>35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  <c r="K29">
        <v>9</v>
      </c>
      <c r="L29">
        <v>8</v>
      </c>
      <c r="M29">
        <v>6</v>
      </c>
      <c r="N29">
        <v>6</v>
      </c>
      <c r="O29">
        <v>5</v>
      </c>
      <c r="P29">
        <v>5</v>
      </c>
      <c r="Q29">
        <v>9</v>
      </c>
      <c r="R29">
        <v>24</v>
      </c>
      <c r="S29">
        <v>23</v>
      </c>
      <c r="T29">
        <v>35</v>
      </c>
    </row>
    <row r="30" spans="1:20" x14ac:dyDescent="0.35">
      <c r="A30" s="23" t="str">
        <f>'Age Range Break Down'!G$1&amp;" "&amp;'Age Range Break Down'!A8&amp;" max"</f>
        <v>Butler 50-59 max</v>
      </c>
      <c r="B30">
        <f>'Age Range Break Down'!K8</f>
        <v>22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  <c r="K30">
        <v>16</v>
      </c>
      <c r="L30">
        <v>8</v>
      </c>
      <c r="M30">
        <v>15</v>
      </c>
      <c r="N30">
        <v>7</v>
      </c>
      <c r="O30">
        <v>4</v>
      </c>
      <c r="P30">
        <v>1</v>
      </c>
      <c r="Q30">
        <v>5</v>
      </c>
      <c r="R30">
        <v>16</v>
      </c>
      <c r="S30">
        <v>13</v>
      </c>
      <c r="T30">
        <v>22</v>
      </c>
    </row>
    <row r="31" spans="1:20" x14ac:dyDescent="0.35">
      <c r="A31" s="23" t="str">
        <f>'Age Range Break Down'!G$1&amp;" "&amp;'Age Range Break Down'!A9&amp;" max"</f>
        <v>Butler 60-69 max</v>
      </c>
      <c r="B31">
        <f>'Age Range Break Down'!K9</f>
        <v>11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  <c r="K31">
        <v>11</v>
      </c>
      <c r="L31">
        <v>7</v>
      </c>
      <c r="M31">
        <v>3</v>
      </c>
      <c r="N31">
        <v>8</v>
      </c>
      <c r="O31">
        <v>7</v>
      </c>
      <c r="P31">
        <v>6</v>
      </c>
      <c r="Q31">
        <v>5</v>
      </c>
      <c r="R31">
        <v>10</v>
      </c>
      <c r="S31">
        <v>23</v>
      </c>
      <c r="T31">
        <v>11</v>
      </c>
    </row>
    <row r="32" spans="1:20" x14ac:dyDescent="0.35">
      <c r="A32" s="23" t="str">
        <f>'Age Range Break Down'!G$1&amp;" "&amp;'Age Range Break Down'!A10&amp;" max"</f>
        <v>Butler 70-79 max</v>
      </c>
      <c r="B32">
        <f>'Age Range Break Down'!K10</f>
        <v>11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  <c r="K32">
        <v>2</v>
      </c>
      <c r="L32">
        <v>1</v>
      </c>
      <c r="M32">
        <v>2</v>
      </c>
      <c r="N32">
        <v>1</v>
      </c>
      <c r="O32">
        <v>4</v>
      </c>
      <c r="P32">
        <v>4</v>
      </c>
      <c r="Q32">
        <v>2</v>
      </c>
      <c r="R32">
        <v>2</v>
      </c>
      <c r="S32">
        <v>7</v>
      </c>
      <c r="T32">
        <v>11</v>
      </c>
    </row>
    <row r="33" spans="1:20" x14ac:dyDescent="0.35">
      <c r="A33" s="23" t="str">
        <f>'Age Range Break Down'!G$1&amp;" "&amp;'Age Range Break Down'!A11&amp;" max"</f>
        <v>Butler 80+ max</v>
      </c>
      <c r="B33">
        <f>'Age Range Break Down'!K11</f>
        <v>2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  <c r="K33">
        <v>2</v>
      </c>
      <c r="L33">
        <v>3</v>
      </c>
      <c r="M33">
        <v>1</v>
      </c>
      <c r="N33">
        <v>3</v>
      </c>
      <c r="O33">
        <v>2</v>
      </c>
      <c r="P33">
        <v>2</v>
      </c>
      <c r="Q33">
        <v>0</v>
      </c>
      <c r="R33">
        <v>3</v>
      </c>
      <c r="S33">
        <v>3</v>
      </c>
      <c r="T33">
        <v>2</v>
      </c>
    </row>
    <row r="34" spans="1:20" x14ac:dyDescent="0.35">
      <c r="A34" s="23" t="str">
        <f>'Age Range Break Down'!H$1&amp;" "&amp;'Age Range Break Down'!A4&amp;" min"</f>
        <v>Black Hawk 0-17 min</v>
      </c>
      <c r="B34">
        <f>'Age Range Break Down'!H4</f>
        <v>230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  <c r="K34">
        <v>73</v>
      </c>
      <c r="L34">
        <v>62</v>
      </c>
      <c r="M34">
        <v>94</v>
      </c>
      <c r="N34">
        <v>48</v>
      </c>
      <c r="O34">
        <v>78</v>
      </c>
      <c r="P34">
        <v>0</v>
      </c>
      <c r="Q34">
        <v>155</v>
      </c>
      <c r="R34">
        <v>352</v>
      </c>
      <c r="S34">
        <v>264</v>
      </c>
      <c r="T34">
        <v>230</v>
      </c>
    </row>
    <row r="35" spans="1:20" x14ac:dyDescent="0.35">
      <c r="A35" s="23" t="str">
        <f>'Age Range Break Down'!H$1&amp;" "&amp;'Age Range Break Down'!A5&amp;" min"</f>
        <v>Black Hawk 18-29 min</v>
      </c>
      <c r="B35">
        <f>'Age Range Break Down'!H5</f>
        <v>315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  <c r="K35">
        <v>73</v>
      </c>
      <c r="L35">
        <v>66</v>
      </c>
      <c r="M35">
        <v>104</v>
      </c>
      <c r="N35">
        <v>79</v>
      </c>
      <c r="O35">
        <v>73</v>
      </c>
      <c r="P35">
        <v>0</v>
      </c>
      <c r="Q35">
        <v>382</v>
      </c>
      <c r="R35">
        <v>579</v>
      </c>
      <c r="S35">
        <v>372</v>
      </c>
      <c r="T35">
        <v>315</v>
      </c>
    </row>
    <row r="36" spans="1:20" x14ac:dyDescent="0.35">
      <c r="A36" s="23" t="str">
        <f>'Age Range Break Down'!H$1&amp;" "&amp;'Age Range Break Down'!A6&amp;" min"</f>
        <v>Black Hawk 30-39 min</v>
      </c>
      <c r="B36">
        <f>'Age Range Break Down'!H6</f>
        <v>206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  <c r="K36">
        <v>63</v>
      </c>
      <c r="L36">
        <v>66</v>
      </c>
      <c r="M36">
        <v>84</v>
      </c>
      <c r="N36">
        <v>57</v>
      </c>
      <c r="O36">
        <v>82</v>
      </c>
      <c r="P36">
        <v>0</v>
      </c>
      <c r="Q36">
        <v>239</v>
      </c>
      <c r="R36">
        <v>434</v>
      </c>
      <c r="S36">
        <v>310</v>
      </c>
      <c r="T36">
        <v>206</v>
      </c>
    </row>
    <row r="37" spans="1:20" x14ac:dyDescent="0.35">
      <c r="A37" s="23" t="str">
        <f>'Age Range Break Down'!H$1&amp;" "&amp;'Age Range Break Down'!A7&amp;" min"</f>
        <v>Black Hawk 40-49 min</v>
      </c>
      <c r="B37">
        <f>'Age Range Break Down'!H7</f>
        <v>169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  <c r="K37">
        <v>33</v>
      </c>
      <c r="L37">
        <v>55</v>
      </c>
      <c r="M37">
        <v>60</v>
      </c>
      <c r="N37">
        <v>44</v>
      </c>
      <c r="O37">
        <v>53</v>
      </c>
      <c r="P37">
        <v>0</v>
      </c>
      <c r="Q37">
        <v>155</v>
      </c>
      <c r="R37">
        <v>310</v>
      </c>
      <c r="S37">
        <v>217</v>
      </c>
      <c r="T37">
        <v>169</v>
      </c>
    </row>
    <row r="38" spans="1:20" x14ac:dyDescent="0.35">
      <c r="A38" s="23" t="str">
        <f>'Age Range Break Down'!H$1&amp;" "&amp;'Age Range Break Down'!A8&amp;" min"</f>
        <v>Black Hawk 50-59 min</v>
      </c>
      <c r="B38">
        <f>'Age Range Break Down'!H8</f>
        <v>109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  <c r="K38">
        <v>33</v>
      </c>
      <c r="L38">
        <v>35</v>
      </c>
      <c r="M38">
        <v>60</v>
      </c>
      <c r="N38">
        <v>29</v>
      </c>
      <c r="O38">
        <v>53</v>
      </c>
      <c r="P38">
        <v>0</v>
      </c>
      <c r="Q38">
        <v>131</v>
      </c>
      <c r="R38">
        <v>207</v>
      </c>
      <c r="S38">
        <v>171</v>
      </c>
      <c r="T38">
        <v>109</v>
      </c>
    </row>
    <row r="39" spans="1:20" x14ac:dyDescent="0.35">
      <c r="A39" s="23" t="str">
        <f>'Age Range Break Down'!H$1&amp;" "&amp;'Age Range Break Down'!A9&amp;" min"</f>
        <v>Black Hawk 60-69 min</v>
      </c>
      <c r="B39">
        <f>'Age Range Break Down'!H9</f>
        <v>109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  <c r="K39">
        <v>33</v>
      </c>
      <c r="L39">
        <v>28</v>
      </c>
      <c r="M39">
        <v>50</v>
      </c>
      <c r="N39">
        <v>44</v>
      </c>
      <c r="O39">
        <v>45</v>
      </c>
      <c r="P39">
        <v>0</v>
      </c>
      <c r="Q39">
        <v>36</v>
      </c>
      <c r="R39">
        <v>124</v>
      </c>
      <c r="S39">
        <v>124</v>
      </c>
      <c r="T39">
        <v>109</v>
      </c>
    </row>
    <row r="40" spans="1:20" x14ac:dyDescent="0.35">
      <c r="A40" s="23" t="str">
        <f>'Age Range Break Down'!H$1&amp;" "&amp;'Age Range Break Down'!A10&amp;" min"</f>
        <v>Black Hawk 70-79 min</v>
      </c>
      <c r="B40">
        <f>'Age Range Break Down'!H10</f>
        <v>48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  <c r="K40">
        <v>20</v>
      </c>
      <c r="L40">
        <v>21</v>
      </c>
      <c r="M40">
        <v>30</v>
      </c>
      <c r="N40">
        <v>10</v>
      </c>
      <c r="O40">
        <v>16</v>
      </c>
      <c r="P40">
        <v>0</v>
      </c>
      <c r="Q40">
        <v>36</v>
      </c>
      <c r="R40">
        <v>41</v>
      </c>
      <c r="S40">
        <v>47</v>
      </c>
      <c r="T40">
        <v>48</v>
      </c>
    </row>
    <row r="41" spans="1:20" x14ac:dyDescent="0.35">
      <c r="A41" s="23" t="str">
        <f>'Age Range Break Down'!H$1&amp;" "&amp;'Age Range Break Down'!A11&amp;" min"</f>
        <v>Black Hawk 80+ min</v>
      </c>
      <c r="B41">
        <f>'Age Range Break Down'!H11</f>
        <v>24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  <c r="K41">
        <v>7</v>
      </c>
      <c r="L41">
        <v>10</v>
      </c>
      <c r="M41">
        <v>15</v>
      </c>
      <c r="N41">
        <v>6</v>
      </c>
      <c r="O41">
        <v>8</v>
      </c>
      <c r="P41">
        <v>0</v>
      </c>
      <c r="Q41">
        <v>24</v>
      </c>
      <c r="R41">
        <v>41</v>
      </c>
      <c r="S41">
        <v>16</v>
      </c>
      <c r="T41">
        <v>24</v>
      </c>
    </row>
    <row r="42" spans="1:20" x14ac:dyDescent="0.35">
      <c r="A42" s="23" t="str">
        <f>'Age Range Break Down'!H$1&amp;" "&amp;'Age Range Break Down'!A4&amp;" max"</f>
        <v>Black Hawk 0-17 max</v>
      </c>
      <c r="B42">
        <f>'Age Range Break Down'!L4</f>
        <v>269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  <c r="K42">
        <v>77</v>
      </c>
      <c r="L42">
        <v>65</v>
      </c>
      <c r="M42">
        <v>103</v>
      </c>
      <c r="N42">
        <v>37</v>
      </c>
      <c r="O42">
        <v>561</v>
      </c>
      <c r="P42">
        <v>285</v>
      </c>
      <c r="Q42">
        <v>119</v>
      </c>
      <c r="R42">
        <v>189</v>
      </c>
      <c r="S42">
        <v>288</v>
      </c>
      <c r="T42">
        <v>269</v>
      </c>
    </row>
    <row r="43" spans="1:20" x14ac:dyDescent="0.35">
      <c r="A43" s="23" t="str">
        <f>'Age Range Break Down'!H$1&amp;" "&amp;'Age Range Break Down'!A5&amp;" max"</f>
        <v>Black Hawk 18-29 max</v>
      </c>
      <c r="B43">
        <f>'Age Range Break Down'!L5</f>
        <v>369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  <c r="K43">
        <v>77</v>
      </c>
      <c r="L43">
        <v>68</v>
      </c>
      <c r="M43">
        <v>114</v>
      </c>
      <c r="N43">
        <v>62</v>
      </c>
      <c r="O43">
        <v>532</v>
      </c>
      <c r="P43">
        <v>570</v>
      </c>
      <c r="Q43">
        <v>293</v>
      </c>
      <c r="R43">
        <v>312</v>
      </c>
      <c r="S43">
        <v>407</v>
      </c>
      <c r="T43">
        <v>369</v>
      </c>
    </row>
    <row r="44" spans="1:20" x14ac:dyDescent="0.35">
      <c r="A44" s="23" t="str">
        <f>'Age Range Break Down'!H$1&amp;" "&amp;'Age Range Break Down'!A6&amp;" max"</f>
        <v>Black Hawk 30-39 max</v>
      </c>
      <c r="B44">
        <f>'Age Range Break Down'!L6</f>
        <v>241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  <c r="K44">
        <v>67</v>
      </c>
      <c r="L44">
        <v>68</v>
      </c>
      <c r="M44">
        <v>92</v>
      </c>
      <c r="N44">
        <v>45</v>
      </c>
      <c r="O44">
        <v>591</v>
      </c>
      <c r="P44">
        <v>346</v>
      </c>
      <c r="Q44">
        <v>183</v>
      </c>
      <c r="R44">
        <v>234</v>
      </c>
      <c r="S44">
        <v>339</v>
      </c>
      <c r="T44">
        <v>241</v>
      </c>
    </row>
    <row r="45" spans="1:20" x14ac:dyDescent="0.35">
      <c r="A45" s="23" t="str">
        <f>'Age Range Break Down'!H$1&amp;" "&amp;'Age Range Break Down'!A7&amp;" max"</f>
        <v>Black Hawk 40-49 max</v>
      </c>
      <c r="B45">
        <f>'Age Range Break Down'!L7</f>
        <v>199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  <c r="K45">
        <v>35</v>
      </c>
      <c r="L45">
        <v>58</v>
      </c>
      <c r="M45">
        <v>65</v>
      </c>
      <c r="N45">
        <v>35</v>
      </c>
      <c r="O45">
        <v>384</v>
      </c>
      <c r="P45">
        <v>285</v>
      </c>
      <c r="Q45">
        <v>119</v>
      </c>
      <c r="R45">
        <v>167</v>
      </c>
      <c r="S45">
        <v>237</v>
      </c>
      <c r="T45">
        <v>199</v>
      </c>
    </row>
    <row r="46" spans="1:20" x14ac:dyDescent="0.35">
      <c r="A46" s="23" t="str">
        <f>'Age Range Break Down'!H$1&amp;" "&amp;'Age Range Break Down'!A8&amp;" max"</f>
        <v>Black Hawk 50-59 max</v>
      </c>
      <c r="B46">
        <f>'Age Range Break Down'!L8</f>
        <v>128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  <c r="K46">
        <v>35</v>
      </c>
      <c r="L46">
        <v>36</v>
      </c>
      <c r="M46">
        <v>65</v>
      </c>
      <c r="N46">
        <v>22</v>
      </c>
      <c r="O46">
        <v>384</v>
      </c>
      <c r="P46">
        <v>244</v>
      </c>
      <c r="Q46">
        <v>101</v>
      </c>
      <c r="R46">
        <v>111</v>
      </c>
      <c r="S46">
        <v>187</v>
      </c>
      <c r="T46">
        <v>128</v>
      </c>
    </row>
    <row r="47" spans="1:20" x14ac:dyDescent="0.35">
      <c r="A47" s="23" t="str">
        <f>'Age Range Break Down'!H$1&amp;" "&amp;'Age Range Break Down'!A9&amp;" max"</f>
        <v>Black Hawk 60-69 max</v>
      </c>
      <c r="B47">
        <f>'Age Range Break Down'!L9</f>
        <v>128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  <c r="K47">
        <v>35</v>
      </c>
      <c r="L47">
        <v>29</v>
      </c>
      <c r="M47">
        <v>54</v>
      </c>
      <c r="N47">
        <v>35</v>
      </c>
      <c r="O47">
        <v>325</v>
      </c>
      <c r="P47">
        <v>183</v>
      </c>
      <c r="Q47">
        <v>27</v>
      </c>
      <c r="R47">
        <v>67</v>
      </c>
      <c r="S47">
        <v>136</v>
      </c>
      <c r="T47">
        <v>128</v>
      </c>
    </row>
    <row r="48" spans="1:20" x14ac:dyDescent="0.35">
      <c r="A48" s="23" t="str">
        <f>'Age Range Break Down'!H$1&amp;" "&amp;'Age Range Break Down'!A10&amp;" max"</f>
        <v>Black Hawk 70-79 max</v>
      </c>
      <c r="B48">
        <f>'Age Range Break Down'!L10</f>
        <v>57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  <c r="K48">
        <v>21</v>
      </c>
      <c r="L48">
        <v>22</v>
      </c>
      <c r="M48">
        <v>33</v>
      </c>
      <c r="N48">
        <v>7</v>
      </c>
      <c r="O48">
        <v>118</v>
      </c>
      <c r="P48">
        <v>102</v>
      </c>
      <c r="Q48">
        <v>27</v>
      </c>
      <c r="R48">
        <v>22</v>
      </c>
      <c r="S48">
        <v>51</v>
      </c>
      <c r="T48">
        <v>57</v>
      </c>
    </row>
    <row r="49" spans="1:20" x14ac:dyDescent="0.35">
      <c r="A49" s="23" t="str">
        <f>'Age Range Break Down'!H$1&amp;" "&amp;'Age Range Break Down'!A11&amp;" max"</f>
        <v>Black Hawk 80+ max</v>
      </c>
      <c r="B49">
        <f>'Age Range Break Down'!L11</f>
        <v>28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  <c r="K49">
        <v>7</v>
      </c>
      <c r="L49">
        <v>11</v>
      </c>
      <c r="M49">
        <v>16</v>
      </c>
      <c r="N49">
        <v>5</v>
      </c>
      <c r="O49">
        <v>59</v>
      </c>
      <c r="P49">
        <v>41</v>
      </c>
      <c r="Q49">
        <v>18</v>
      </c>
      <c r="R49">
        <v>22</v>
      </c>
      <c r="S49">
        <v>17</v>
      </c>
      <c r="T49">
        <v>28</v>
      </c>
    </row>
    <row r="50" spans="1:20" x14ac:dyDescent="0.35">
      <c r="A50" s="23"/>
    </row>
    <row r="51" spans="1:20" x14ac:dyDescent="0.35">
      <c r="A51" s="23"/>
    </row>
    <row r="52" spans="1:20" x14ac:dyDescent="0.35">
      <c r="A52" s="23"/>
    </row>
    <row r="53" spans="1:20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38574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145344</v>
      </c>
      <c r="P2">
        <f>MAX(covid19!X:X)</f>
        <v>0.16</v>
      </c>
      <c r="Q2">
        <f>LARGE(covid19!Y:Y,2)</f>
        <v>184</v>
      </c>
      <c r="R2">
        <f>MAX(covid19!AF:AF)</f>
        <v>77</v>
      </c>
      <c r="S2">
        <f>MAX(covid19!AG:AG)</f>
        <v>48</v>
      </c>
      <c r="T2">
        <f>MAX(covid19!AH:AH)</f>
        <v>426</v>
      </c>
      <c r="U2">
        <f>MAX(covid19!AI:AI)</f>
        <v>1153</v>
      </c>
      <c r="V2">
        <f>MAX(covid19!AJ:AJ)</f>
        <v>547</v>
      </c>
      <c r="W2">
        <f>MAX(covid19!AK:AK)</f>
        <v>6979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2021-12-08T16:33:39Z</cp:lastPrinted>
  <dcterms:created xsi:type="dcterms:W3CDTF">2020-06-13T14:53:00Z</dcterms:created>
  <dcterms:modified xsi:type="dcterms:W3CDTF">2022-01-26T19:43:14Z</dcterms:modified>
</cp:coreProperties>
</file>