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2-2023\IowaCOVID19\COVID19\"/>
    </mc:Choice>
  </mc:AlternateContent>
  <xr:revisionPtr revIDLastSave="0" documentId="13_ncr:1_{8AAB586C-6C78-4F48-908B-62411BF02011}" xr6:coauthVersionLast="47" xr6:coauthVersionMax="47" xr10:uidLastSave="{00000000-0000-0000-0000-000000000000}"/>
  <bookViews>
    <workbookView xWindow="-110" yWindow="-110" windowWidth="19420" windowHeight="10560" activeTab="2" xr2:uid="{00000000-000D-0000-FFFF-FFFF00000000}"/>
  </bookViews>
  <sheets>
    <sheet name="covid19" sheetId="1" r:id="rId1"/>
    <sheet name="Age Range Break Down" sheetId="8" r:id="rId2"/>
    <sheet name="Age Breakdowns" sheetId="9" r:id="rId3"/>
    <sheet name="Wartburg Positive Tests" sheetId="5" r:id="rId4"/>
    <sheet name="Sheet2" sheetId="4" r:id="rId5"/>
    <sheet name="NewRecovered" sheetId="2" r:id="rId6"/>
    <sheet name="Sheet1" sheetId="3" r:id="rId7"/>
    <sheet name="Sheet3" sheetId="6" r:id="rId8"/>
    <sheet name="ScreenReader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13" i="1" l="1"/>
  <c r="W806" i="1"/>
  <c r="W799" i="1"/>
  <c r="W792" i="1" l="1"/>
  <c r="W785" i="1"/>
  <c r="W779" i="1"/>
  <c r="W773" i="1"/>
  <c r="W766" i="1"/>
  <c r="AK759" i="1"/>
  <c r="AJ759" i="1"/>
  <c r="AI759" i="1"/>
  <c r="W759" i="1"/>
  <c r="AK752" i="1"/>
  <c r="AJ752" i="1"/>
  <c r="AI752" i="1"/>
  <c r="W752" i="1"/>
  <c r="AK745" i="1"/>
  <c r="AJ745" i="1"/>
  <c r="AI745" i="1"/>
  <c r="W745" i="1"/>
  <c r="W738" i="1"/>
  <c r="AK738" i="1"/>
  <c r="AJ738" i="1"/>
  <c r="AI738" i="1"/>
  <c r="AK731" i="1"/>
  <c r="AJ731" i="1"/>
  <c r="AI731" i="1"/>
  <c r="Y731" i="1"/>
  <c r="W731" i="1"/>
  <c r="AK724" i="1"/>
  <c r="AJ724" i="1"/>
  <c r="AI724" i="1"/>
  <c r="W724" i="1"/>
  <c r="Y724" i="1"/>
  <c r="AS1" i="9"/>
  <c r="AT1" i="9" s="1"/>
  <c r="AK717" i="1"/>
  <c r="AJ717" i="1"/>
  <c r="AI717" i="1"/>
  <c r="AK710" i="1"/>
  <c r="AJ710" i="1"/>
  <c r="AI710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W717" i="1"/>
  <c r="W710" i="1"/>
  <c r="AK703" i="1"/>
  <c r="AJ703" i="1"/>
  <c r="AI703" i="1"/>
  <c r="Y703" i="1"/>
  <c r="W703" i="1"/>
  <c r="AK696" i="1"/>
  <c r="AJ696" i="1"/>
  <c r="AI696" i="1"/>
  <c r="Y696" i="1"/>
  <c r="W696" i="1"/>
  <c r="AK689" i="1" l="1"/>
  <c r="AJ689" i="1"/>
  <c r="AI689" i="1"/>
  <c r="W689" i="1"/>
  <c r="Y689" i="1"/>
  <c r="AK683" i="1"/>
  <c r="AJ683" i="1"/>
  <c r="AI683" i="1"/>
  <c r="W683" i="1"/>
  <c r="C13" i="8"/>
  <c r="Y683" i="1"/>
  <c r="W676" i="1"/>
  <c r="AK676" i="1"/>
  <c r="AJ676" i="1"/>
  <c r="AI676" i="1"/>
  <c r="Y670" i="1"/>
  <c r="Y671" i="1"/>
  <c r="Y672" i="1"/>
  <c r="Y673" i="1"/>
  <c r="Y674" i="1"/>
  <c r="Y675" i="1"/>
  <c r="Y676" i="1"/>
  <c r="AK648" i="1"/>
  <c r="AK662" i="1"/>
  <c r="AJ662" i="1"/>
  <c r="AI662" i="1"/>
  <c r="AI641" i="1"/>
  <c r="AJ641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AL1" i="9"/>
  <c r="AM1" i="9" s="1"/>
  <c r="AN1" i="9" s="1"/>
  <c r="AO1" i="9" s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597" i="1"/>
  <c r="AK655" i="1"/>
  <c r="AJ655" i="1"/>
  <c r="AI655" i="1"/>
  <c r="AJ1" i="9"/>
  <c r="A655" i="1"/>
  <c r="AK635" i="1"/>
  <c r="AJ635" i="1"/>
  <c r="AI635" i="1"/>
  <c r="AI648" i="1"/>
  <c r="AJ648" i="1"/>
  <c r="AI1" i="9"/>
  <c r="Y630" i="1" l="1"/>
  <c r="Y631" i="1"/>
  <c r="Y632" i="1"/>
  <c r="Y633" i="1"/>
  <c r="Y634" i="1"/>
  <c r="Y635" i="1"/>
  <c r="AI624" i="1"/>
  <c r="AJ624" i="1" s="1"/>
  <c r="AK624" i="1" s="1"/>
  <c r="AI625" i="1"/>
  <c r="AJ625" i="1"/>
  <c r="AK625" i="1"/>
  <c r="AI626" i="1"/>
  <c r="AJ626" i="1" s="1"/>
  <c r="AK626" i="1" s="1"/>
  <c r="AI627" i="1"/>
  <c r="AJ627" i="1" s="1"/>
  <c r="AK627" i="1" s="1"/>
  <c r="AI628" i="1"/>
  <c r="AJ628" i="1"/>
  <c r="AK628" i="1" s="1"/>
  <c r="AI629" i="1"/>
  <c r="AJ629" i="1"/>
  <c r="AK629" i="1"/>
  <c r="Y624" i="1"/>
  <c r="Y625" i="1"/>
  <c r="Y626" i="1"/>
  <c r="Y627" i="1"/>
  <c r="Y628" i="1"/>
  <c r="Y629" i="1"/>
  <c r="AI617" i="1"/>
  <c r="AJ617" i="1" s="1"/>
  <c r="AK617" i="1" s="1"/>
  <c r="AI618" i="1"/>
  <c r="AJ618" i="1" s="1"/>
  <c r="AK618" i="1" s="1"/>
  <c r="AI619" i="1"/>
  <c r="AJ619" i="1"/>
  <c r="AK619" i="1" s="1"/>
  <c r="AI620" i="1"/>
  <c r="AJ620" i="1"/>
  <c r="AK620" i="1"/>
  <c r="AI621" i="1"/>
  <c r="AJ621" i="1" s="1"/>
  <c r="AK621" i="1" s="1"/>
  <c r="AI622" i="1"/>
  <c r="AJ622" i="1" s="1"/>
  <c r="AK622" i="1" s="1"/>
  <c r="AI623" i="1"/>
  <c r="AJ623" i="1"/>
  <c r="AK623" i="1" s="1"/>
  <c r="Y612" i="1"/>
  <c r="Y613" i="1"/>
  <c r="Y614" i="1"/>
  <c r="Y615" i="1"/>
  <c r="Y616" i="1"/>
  <c r="Y617" i="1"/>
  <c r="Y618" i="1"/>
  <c r="Y619" i="1"/>
  <c r="Y620" i="1"/>
  <c r="Y621" i="1"/>
  <c r="Y622" i="1"/>
  <c r="Y623" i="1"/>
  <c r="AD616" i="1"/>
  <c r="AE616" i="1"/>
  <c r="AC616" i="1"/>
  <c r="AI616" i="1" s="1"/>
  <c r="AJ616" i="1" s="1"/>
  <c r="AK616" i="1" s="1"/>
  <c r="AI612" i="1"/>
  <c r="AJ612" i="1"/>
  <c r="AK612" i="1"/>
  <c r="AI613" i="1"/>
  <c r="AJ613" i="1" s="1"/>
  <c r="AK613" i="1" s="1"/>
  <c r="AI614" i="1"/>
  <c r="AJ614" i="1"/>
  <c r="AK614" i="1"/>
  <c r="AI615" i="1"/>
  <c r="AJ615" i="1" s="1"/>
  <c r="AK615" i="1" s="1"/>
  <c r="AI610" i="1"/>
  <c r="AJ610" i="1" s="1"/>
  <c r="AK610" i="1" s="1"/>
  <c r="AI611" i="1"/>
  <c r="AJ611" i="1" s="1"/>
  <c r="AK611" i="1" s="1"/>
  <c r="AI608" i="1"/>
  <c r="AJ608" i="1" s="1"/>
  <c r="AK608" i="1" s="1"/>
  <c r="AI609" i="1"/>
  <c r="AJ609" i="1" s="1"/>
  <c r="AK609" i="1" s="1"/>
  <c r="Y608" i="1"/>
  <c r="Y609" i="1"/>
  <c r="Y610" i="1"/>
  <c r="Y611" i="1"/>
  <c r="AI605" i="1"/>
  <c r="AJ605" i="1" s="1"/>
  <c r="AK605" i="1" s="1"/>
  <c r="AI606" i="1"/>
  <c r="AJ606" i="1" s="1"/>
  <c r="AK606" i="1" s="1"/>
  <c r="AI607" i="1"/>
  <c r="AJ607" i="1" s="1"/>
  <c r="AK607" i="1" s="1"/>
  <c r="AA1" i="9"/>
  <c r="AB1" i="9" s="1"/>
  <c r="AC1" i="9" s="1"/>
  <c r="AD1" i="9" s="1"/>
  <c r="Y604" i="1"/>
  <c r="Y605" i="1"/>
  <c r="Y606" i="1"/>
  <c r="Y607" i="1"/>
  <c r="AI604" i="1"/>
  <c r="AJ604" i="1" s="1"/>
  <c r="AK604" i="1" s="1"/>
  <c r="D3" i="8" l="1"/>
  <c r="C3" i="8"/>
  <c r="B3" i="8"/>
  <c r="AI603" i="1"/>
  <c r="AJ603" i="1" s="1"/>
  <c r="AK603" i="1" s="1"/>
  <c r="B13" i="8"/>
  <c r="Y598" i="1"/>
  <c r="Y599" i="1"/>
  <c r="Y600" i="1"/>
  <c r="Y601" i="1"/>
  <c r="Y602" i="1"/>
  <c r="Y603" i="1"/>
  <c r="AC600" i="1"/>
  <c r="AI600" i="1" s="1"/>
  <c r="AE600" i="1"/>
  <c r="AD599" i="1"/>
  <c r="AD601" i="1"/>
  <c r="AD600" i="1"/>
  <c r="AI601" i="1"/>
  <c r="AI602" i="1"/>
  <c r="AJ602" i="1" s="1"/>
  <c r="AK602" i="1" s="1"/>
  <c r="N598" i="1"/>
  <c r="O598" i="1" s="1"/>
  <c r="R598" i="1"/>
  <c r="V598" i="1" s="1"/>
  <c r="X598" i="1" s="1"/>
  <c r="S598" i="1"/>
  <c r="T598" i="1" s="1"/>
  <c r="R599" i="1"/>
  <c r="S599" i="1" s="1"/>
  <c r="T599" i="1" s="1"/>
  <c r="R600" i="1"/>
  <c r="S600" i="1"/>
  <c r="T600" i="1" s="1"/>
  <c r="V600" i="1"/>
  <c r="X600" i="1" s="1"/>
  <c r="R601" i="1"/>
  <c r="V601" i="1" s="1"/>
  <c r="X601" i="1" s="1"/>
  <c r="R602" i="1"/>
  <c r="S602" i="1" s="1"/>
  <c r="T602" i="1" s="1"/>
  <c r="AJ601" i="1" l="1"/>
  <c r="AK601" i="1" s="1"/>
  <c r="AJ600" i="1"/>
  <c r="AK600" i="1" s="1"/>
  <c r="S601" i="1"/>
  <c r="T601" i="1" s="1"/>
  <c r="V602" i="1"/>
  <c r="X602" i="1" s="1"/>
  <c r="V599" i="1"/>
  <c r="X599" i="1" s="1"/>
  <c r="AI598" i="1"/>
  <c r="AJ598" i="1" s="1"/>
  <c r="AK598" i="1" s="1"/>
  <c r="AI599" i="1"/>
  <c r="AJ599" i="1" s="1"/>
  <c r="AK599" i="1" s="1"/>
  <c r="AE599" i="1"/>
  <c r="AC599" i="1"/>
  <c r="AS598" i="1"/>
  <c r="AT598" i="1"/>
  <c r="AU598" i="1"/>
  <c r="AS599" i="1"/>
  <c r="AT599" i="1"/>
  <c r="AU599" i="1"/>
  <c r="AS600" i="1"/>
  <c r="AT600" i="1"/>
  <c r="AU600" i="1"/>
  <c r="AV599" i="1"/>
  <c r="AW599" i="1"/>
  <c r="AX599" i="1"/>
  <c r="AY599" i="1"/>
  <c r="AZ599" i="1"/>
  <c r="BA599" i="1"/>
  <c r="BB599" i="1"/>
  <c r="BC599" i="1"/>
  <c r="BD599" i="1"/>
  <c r="BE599" i="1"/>
  <c r="AI597" i="1"/>
  <c r="AJ597" i="1" s="1"/>
  <c r="AK597" i="1" s="1"/>
  <c r="N594" i="1"/>
  <c r="O594" i="1" s="1"/>
  <c r="R594" i="1"/>
  <c r="S594" i="1" s="1"/>
  <c r="T594" i="1" s="1"/>
  <c r="V594" i="1"/>
  <c r="W594" i="1" s="1"/>
  <c r="X594" i="1" s="1"/>
  <c r="Y594" i="1"/>
  <c r="N595" i="1"/>
  <c r="O595" i="1" s="1"/>
  <c r="R595" i="1"/>
  <c r="V595" i="1" s="1"/>
  <c r="W595" i="1" s="1"/>
  <c r="X595" i="1" s="1"/>
  <c r="S595" i="1"/>
  <c r="T595" i="1" s="1"/>
  <c r="Y595" i="1"/>
  <c r="N596" i="1"/>
  <c r="O596" i="1"/>
  <c r="R596" i="1"/>
  <c r="S596" i="1" s="1"/>
  <c r="T596" i="1" s="1"/>
  <c r="Y596" i="1"/>
  <c r="N597" i="1"/>
  <c r="O597" i="1" s="1"/>
  <c r="R597" i="1"/>
  <c r="Y597" i="1"/>
  <c r="AI594" i="1"/>
  <c r="AJ594" i="1" s="1"/>
  <c r="AK594" i="1" s="1"/>
  <c r="AI595" i="1"/>
  <c r="AJ595" i="1" s="1"/>
  <c r="AK595" i="1" s="1"/>
  <c r="AI596" i="1"/>
  <c r="AJ596" i="1"/>
  <c r="AK596" i="1" s="1"/>
  <c r="AV598" i="1"/>
  <c r="AW598" i="1"/>
  <c r="AX598" i="1"/>
  <c r="AY598" i="1"/>
  <c r="AZ598" i="1"/>
  <c r="BA598" i="1"/>
  <c r="BB598" i="1"/>
  <c r="BC598" i="1"/>
  <c r="BD598" i="1"/>
  <c r="BE598" i="1"/>
  <c r="CR594" i="1"/>
  <c r="AY594" i="1" s="1"/>
  <c r="BD594" i="1" s="1"/>
  <c r="CS594" i="1"/>
  <c r="AZ594" i="1" s="1"/>
  <c r="CR595" i="1"/>
  <c r="CS595" i="1"/>
  <c r="CR596" i="1"/>
  <c r="CS596" i="1"/>
  <c r="AZ596" i="1" s="1"/>
  <c r="CR597" i="1"/>
  <c r="CS597" i="1"/>
  <c r="CJ594" i="1"/>
  <c r="CK594" i="1"/>
  <c r="CJ595" i="1"/>
  <c r="CK595" i="1"/>
  <c r="CJ596" i="1"/>
  <c r="CK596" i="1"/>
  <c r="CJ597" i="1"/>
  <c r="CK597" i="1"/>
  <c r="BB597" i="1" s="1"/>
  <c r="CB594" i="1"/>
  <c r="CC594" i="1"/>
  <c r="CB595" i="1"/>
  <c r="CC595" i="1"/>
  <c r="AX595" i="1" s="1"/>
  <c r="BC595" i="1" s="1"/>
  <c r="CB596" i="1"/>
  <c r="CC596" i="1"/>
  <c r="CB597" i="1"/>
  <c r="CC597" i="1"/>
  <c r="BT594" i="1"/>
  <c r="BU594" i="1"/>
  <c r="BT595" i="1"/>
  <c r="BU595" i="1"/>
  <c r="BT596" i="1"/>
  <c r="BU596" i="1"/>
  <c r="BT597" i="1"/>
  <c r="BU597" i="1"/>
  <c r="AS594" i="1"/>
  <c r="AT594" i="1"/>
  <c r="AU594" i="1"/>
  <c r="AV594" i="1"/>
  <c r="AW594" i="1"/>
  <c r="AX594" i="1"/>
  <c r="BC594" i="1" s="1"/>
  <c r="BA594" i="1"/>
  <c r="BB594" i="1"/>
  <c r="BE594" i="1"/>
  <c r="AS595" i="1"/>
  <c r="AT595" i="1"/>
  <c r="AV595" i="1" s="1"/>
  <c r="AU595" i="1"/>
  <c r="AW595" i="1"/>
  <c r="AY595" i="1"/>
  <c r="BD595" i="1" s="1"/>
  <c r="AZ595" i="1"/>
  <c r="BA595" i="1"/>
  <c r="BE595" i="1" s="1"/>
  <c r="BB595" i="1"/>
  <c r="AS596" i="1"/>
  <c r="AT596" i="1"/>
  <c r="AV596" i="1" s="1"/>
  <c r="AU596" i="1"/>
  <c r="AW596" i="1"/>
  <c r="AX596" i="1"/>
  <c r="BC596" i="1" s="1"/>
  <c r="AY596" i="1"/>
  <c r="BA596" i="1"/>
  <c r="BB596" i="1"/>
  <c r="BD596" i="1"/>
  <c r="BE596" i="1"/>
  <c r="AS597" i="1"/>
  <c r="AT597" i="1"/>
  <c r="AU597" i="1"/>
  <c r="AW597" i="1"/>
  <c r="AX597" i="1"/>
  <c r="BC597" i="1" s="1"/>
  <c r="AY597" i="1"/>
  <c r="BD597" i="1" s="1"/>
  <c r="AZ597" i="1"/>
  <c r="BA597" i="1"/>
  <c r="V597" i="1" l="1"/>
  <c r="X597" i="1" s="1"/>
  <c r="V596" i="1"/>
  <c r="W596" i="1" s="1"/>
  <c r="X596" i="1" s="1"/>
  <c r="BE597" i="1"/>
  <c r="AV597" i="1"/>
  <c r="T597" i="1" l="1"/>
  <c r="AS590" i="1"/>
  <c r="AT590" i="1"/>
  <c r="AU590" i="1"/>
  <c r="AV590" i="1"/>
  <c r="AW590" i="1"/>
  <c r="AX590" i="1"/>
  <c r="AY590" i="1"/>
  <c r="BD590" i="1" s="1"/>
  <c r="AZ590" i="1"/>
  <c r="BA590" i="1"/>
  <c r="BB590" i="1"/>
  <c r="BC590" i="1"/>
  <c r="BE590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AS593" i="1"/>
  <c r="AT593" i="1"/>
  <c r="AV593" i="1" s="1"/>
  <c r="AU593" i="1"/>
  <c r="AW593" i="1"/>
  <c r="AX593" i="1"/>
  <c r="AY593" i="1"/>
  <c r="BD593" i="1" s="1"/>
  <c r="AZ593" i="1"/>
  <c r="BA593" i="1"/>
  <c r="BB593" i="1"/>
  <c r="BE593" i="1" s="1"/>
  <c r="BC593" i="1"/>
  <c r="AI590" i="1"/>
  <c r="AJ590" i="1" s="1"/>
  <c r="AK590" i="1" s="1"/>
  <c r="AI591" i="1"/>
  <c r="AJ591" i="1" s="1"/>
  <c r="AK591" i="1" s="1"/>
  <c r="AI592" i="1"/>
  <c r="AJ592" i="1"/>
  <c r="AK592" i="1" s="1"/>
  <c r="AI593" i="1"/>
  <c r="AJ593" i="1"/>
  <c r="AK593" i="1"/>
  <c r="N590" i="1"/>
  <c r="O590" i="1" s="1"/>
  <c r="R590" i="1"/>
  <c r="V590" i="1" s="1"/>
  <c r="W590" i="1" s="1"/>
  <c r="X590" i="1" s="1"/>
  <c r="Y590" i="1"/>
  <c r="N591" i="1"/>
  <c r="O591" i="1"/>
  <c r="R591" i="1"/>
  <c r="S591" i="1"/>
  <c r="T591" i="1" s="1"/>
  <c r="V591" i="1"/>
  <c r="W591" i="1" s="1"/>
  <c r="X591" i="1" s="1"/>
  <c r="Y591" i="1"/>
  <c r="N592" i="1"/>
  <c r="O592" i="1" s="1"/>
  <c r="R592" i="1"/>
  <c r="S592" i="1" s="1"/>
  <c r="T592" i="1" s="1"/>
  <c r="Y592" i="1"/>
  <c r="N593" i="1"/>
  <c r="O593" i="1" s="1"/>
  <c r="R593" i="1"/>
  <c r="S593" i="1" s="1"/>
  <c r="Y593" i="1"/>
  <c r="V593" i="1" l="1"/>
  <c r="W593" i="1" s="1"/>
  <c r="X593" i="1" s="1"/>
  <c r="V592" i="1"/>
  <c r="W592" i="1" s="1"/>
  <c r="X592" i="1" s="1"/>
  <c r="S590" i="1"/>
  <c r="T590" i="1" s="1"/>
  <c r="CR590" i="1"/>
  <c r="CS590" i="1"/>
  <c r="CR591" i="1"/>
  <c r="CS591" i="1"/>
  <c r="CR592" i="1"/>
  <c r="CS592" i="1"/>
  <c r="CR593" i="1"/>
  <c r="CS593" i="1"/>
  <c r="CJ590" i="1"/>
  <c r="CK590" i="1"/>
  <c r="CJ591" i="1"/>
  <c r="CK591" i="1"/>
  <c r="CJ592" i="1"/>
  <c r="CK592" i="1"/>
  <c r="CJ593" i="1"/>
  <c r="CK593" i="1"/>
  <c r="CB590" i="1"/>
  <c r="CC590" i="1"/>
  <c r="CB591" i="1"/>
  <c r="CC591" i="1"/>
  <c r="CB592" i="1"/>
  <c r="CC592" i="1"/>
  <c r="CB593" i="1"/>
  <c r="CC593" i="1"/>
  <c r="BT590" i="1"/>
  <c r="BU590" i="1"/>
  <c r="BT591" i="1"/>
  <c r="BU591" i="1"/>
  <c r="BT592" i="1"/>
  <c r="BU592" i="1"/>
  <c r="BT593" i="1"/>
  <c r="BU593" i="1"/>
  <c r="AI586" i="1"/>
  <c r="AJ586" i="1" s="1"/>
  <c r="AK586" i="1" s="1"/>
  <c r="AI587" i="1"/>
  <c r="AJ587" i="1" s="1"/>
  <c r="AK587" i="1" s="1"/>
  <c r="AI588" i="1"/>
  <c r="AJ588" i="1"/>
  <c r="AK588" i="1" s="1"/>
  <c r="AI589" i="1"/>
  <c r="AJ589" i="1" s="1"/>
  <c r="AK589" i="1" s="1"/>
  <c r="N586" i="1"/>
  <c r="O586" i="1" s="1"/>
  <c r="R586" i="1"/>
  <c r="S586" i="1"/>
  <c r="T586" i="1" s="1"/>
  <c r="V586" i="1"/>
  <c r="W586" i="1" s="1"/>
  <c r="X586" i="1" s="1"/>
  <c r="Y586" i="1"/>
  <c r="N587" i="1"/>
  <c r="O587" i="1"/>
  <c r="R587" i="1"/>
  <c r="S587" i="1" s="1"/>
  <c r="T587" i="1" s="1"/>
  <c r="Y587" i="1"/>
  <c r="N588" i="1"/>
  <c r="O588" i="1"/>
  <c r="R588" i="1"/>
  <c r="S588" i="1"/>
  <c r="T588" i="1"/>
  <c r="V588" i="1"/>
  <c r="W588" i="1" s="1"/>
  <c r="X588" i="1" s="1"/>
  <c r="Y588" i="1"/>
  <c r="N589" i="1"/>
  <c r="O589" i="1" s="1"/>
  <c r="R589" i="1"/>
  <c r="V589" i="1" s="1"/>
  <c r="W589" i="1" s="1"/>
  <c r="X589" i="1" s="1"/>
  <c r="Y589" i="1"/>
  <c r="CR586" i="1"/>
  <c r="CS586" i="1"/>
  <c r="CR587" i="1"/>
  <c r="CS587" i="1"/>
  <c r="AZ587" i="1" s="1"/>
  <c r="CR588" i="1"/>
  <c r="CS588" i="1"/>
  <c r="CR589" i="1"/>
  <c r="CS589" i="1"/>
  <c r="AZ589" i="1" s="1"/>
  <c r="CJ586" i="1"/>
  <c r="CK586" i="1"/>
  <c r="CJ587" i="1"/>
  <c r="CK587" i="1"/>
  <c r="CJ588" i="1"/>
  <c r="CK588" i="1"/>
  <c r="CJ589" i="1"/>
  <c r="CK589" i="1"/>
  <c r="BB589" i="1" s="1"/>
  <c r="CB586" i="1"/>
  <c r="CC586" i="1"/>
  <c r="CB587" i="1"/>
  <c r="CC587" i="1"/>
  <c r="AX587" i="1" s="1"/>
  <c r="BC587" i="1" s="1"/>
  <c r="CB588" i="1"/>
  <c r="CC588" i="1"/>
  <c r="CB589" i="1"/>
  <c r="CC589" i="1"/>
  <c r="BT586" i="1"/>
  <c r="BU586" i="1"/>
  <c r="BT587" i="1"/>
  <c r="BU587" i="1"/>
  <c r="BT588" i="1"/>
  <c r="BU588" i="1"/>
  <c r="BT589" i="1"/>
  <c r="BU589" i="1"/>
  <c r="AS586" i="1"/>
  <c r="AT586" i="1"/>
  <c r="AU586" i="1"/>
  <c r="AV586" i="1"/>
  <c r="AW586" i="1"/>
  <c r="AX586" i="1"/>
  <c r="BC586" i="1" s="1"/>
  <c r="AY586" i="1"/>
  <c r="AZ586" i="1"/>
  <c r="BA586" i="1"/>
  <c r="BB586" i="1"/>
  <c r="BD586" i="1"/>
  <c r="BE586" i="1"/>
  <c r="AS587" i="1"/>
  <c r="AT587" i="1"/>
  <c r="AV587" i="1" s="1"/>
  <c r="AU587" i="1"/>
  <c r="AW587" i="1"/>
  <c r="AY587" i="1"/>
  <c r="BD587" i="1" s="1"/>
  <c r="BA587" i="1"/>
  <c r="BE587" i="1" s="1"/>
  <c r="BB587" i="1"/>
  <c r="AS588" i="1"/>
  <c r="AT588" i="1"/>
  <c r="AV588" i="1" s="1"/>
  <c r="AU588" i="1"/>
  <c r="AW588" i="1"/>
  <c r="AX588" i="1"/>
  <c r="BC588" i="1" s="1"/>
  <c r="AY588" i="1"/>
  <c r="AZ588" i="1"/>
  <c r="BA588" i="1"/>
  <c r="BB588" i="1"/>
  <c r="BD588" i="1"/>
  <c r="BE588" i="1"/>
  <c r="AS589" i="1"/>
  <c r="AT589" i="1"/>
  <c r="AU589" i="1"/>
  <c r="AW589" i="1"/>
  <c r="AX589" i="1"/>
  <c r="BC589" i="1" s="1"/>
  <c r="AY589" i="1"/>
  <c r="BA589" i="1"/>
  <c r="AI582" i="1"/>
  <c r="AJ582" i="1" s="1"/>
  <c r="AK582" i="1" s="1"/>
  <c r="AI583" i="1"/>
  <c r="AJ583" i="1" s="1"/>
  <c r="AK583" i="1" s="1"/>
  <c r="AI584" i="1"/>
  <c r="AJ584" i="1"/>
  <c r="AK584" i="1" s="1"/>
  <c r="AI585" i="1"/>
  <c r="AJ585" i="1" s="1"/>
  <c r="AK585" i="1" s="1"/>
  <c r="N585" i="1"/>
  <c r="S585" i="1" s="1"/>
  <c r="AS582" i="1"/>
  <c r="AS583" i="1"/>
  <c r="AS584" i="1"/>
  <c r="AS585" i="1"/>
  <c r="N582" i="1"/>
  <c r="O582" i="1"/>
  <c r="R582" i="1"/>
  <c r="V582" i="1" s="1"/>
  <c r="W582" i="1" s="1"/>
  <c r="X582" i="1" s="1"/>
  <c r="S582" i="1"/>
  <c r="T582" i="1" s="1"/>
  <c r="Y582" i="1"/>
  <c r="N583" i="1"/>
  <c r="O583" i="1"/>
  <c r="R583" i="1"/>
  <c r="S583" i="1" s="1"/>
  <c r="T583" i="1" s="1"/>
  <c r="Y583" i="1"/>
  <c r="N584" i="1"/>
  <c r="O584" i="1"/>
  <c r="R584" i="1"/>
  <c r="S584" i="1"/>
  <c r="T584" i="1"/>
  <c r="V584" i="1"/>
  <c r="W584" i="1" s="1"/>
  <c r="X584" i="1" s="1"/>
  <c r="Y584" i="1"/>
  <c r="R585" i="1"/>
  <c r="V585" i="1" s="1"/>
  <c r="W585" i="1" s="1"/>
  <c r="X585" i="1" s="1"/>
  <c r="Y585" i="1"/>
  <c r="CR582" i="1"/>
  <c r="CS582" i="1"/>
  <c r="CR583" i="1"/>
  <c r="CS583" i="1"/>
  <c r="AZ583" i="1" s="1"/>
  <c r="CR585" i="1"/>
  <c r="CS585" i="1"/>
  <c r="CJ582" i="1"/>
  <c r="CK582" i="1"/>
  <c r="CJ583" i="1"/>
  <c r="CK583" i="1"/>
  <c r="CJ585" i="1"/>
  <c r="CK585" i="1"/>
  <c r="AT582" i="1"/>
  <c r="AV582" i="1" s="1"/>
  <c r="AU582" i="1"/>
  <c r="AX582" i="1"/>
  <c r="BC582" i="1" s="1"/>
  <c r="AY582" i="1"/>
  <c r="BD582" i="1" s="1"/>
  <c r="AZ582" i="1"/>
  <c r="BA582" i="1"/>
  <c r="BB582" i="1"/>
  <c r="BE582" i="1"/>
  <c r="AT583" i="1"/>
  <c r="AV583" i="1" s="1"/>
  <c r="AU583" i="1"/>
  <c r="AY583" i="1"/>
  <c r="BD583" i="1" s="1"/>
  <c r="BA583" i="1"/>
  <c r="BE583" i="1" s="1"/>
  <c r="BB583" i="1"/>
  <c r="AU585" i="1"/>
  <c r="CB582" i="1"/>
  <c r="AW582" i="1" s="1"/>
  <c r="CC582" i="1"/>
  <c r="CB583" i="1"/>
  <c r="AW583" i="1" s="1"/>
  <c r="CC583" i="1"/>
  <c r="AX583" i="1" s="1"/>
  <c r="BC583" i="1" s="1"/>
  <c r="CB585" i="1"/>
  <c r="CC585" i="1"/>
  <c r="BT582" i="1"/>
  <c r="BU582" i="1"/>
  <c r="BT583" i="1"/>
  <c r="BU583" i="1"/>
  <c r="BT585" i="1"/>
  <c r="BU585" i="1"/>
  <c r="R1" i="9"/>
  <c r="AI578" i="1"/>
  <c r="AJ578" i="1" s="1"/>
  <c r="AK578" i="1" s="1"/>
  <c r="AI579" i="1"/>
  <c r="AJ579" i="1" s="1"/>
  <c r="AK579" i="1" s="1"/>
  <c r="AI580" i="1"/>
  <c r="AJ580" i="1"/>
  <c r="AK580" i="1" s="1"/>
  <c r="AI581" i="1"/>
  <c r="AJ581" i="1"/>
  <c r="AK581" i="1"/>
  <c r="N578" i="1"/>
  <c r="O578" i="1" s="1"/>
  <c r="R578" i="1"/>
  <c r="S578" i="1" s="1"/>
  <c r="T578" i="1" s="1"/>
  <c r="V578" i="1"/>
  <c r="W578" i="1" s="1"/>
  <c r="X578" i="1" s="1"/>
  <c r="Y578" i="1"/>
  <c r="N579" i="1"/>
  <c r="O579" i="1" s="1"/>
  <c r="R579" i="1"/>
  <c r="S579" i="1" s="1"/>
  <c r="T579" i="1" s="1"/>
  <c r="Y579" i="1"/>
  <c r="N580" i="1"/>
  <c r="O580" i="1" s="1"/>
  <c r="R580" i="1"/>
  <c r="V580" i="1" s="1"/>
  <c r="W580" i="1" s="1"/>
  <c r="X580" i="1" s="1"/>
  <c r="S580" i="1"/>
  <c r="T580" i="1" s="1"/>
  <c r="Y580" i="1"/>
  <c r="N581" i="1"/>
  <c r="O581" i="1" s="1"/>
  <c r="Y581" i="1"/>
  <c r="AS579" i="1"/>
  <c r="AT579" i="1"/>
  <c r="AV579" i="1" s="1"/>
  <c r="AU579" i="1"/>
  <c r="AW579" i="1"/>
  <c r="AS581" i="1"/>
  <c r="AU581" i="1"/>
  <c r="CR578" i="1"/>
  <c r="AY578" i="1" s="1"/>
  <c r="BD578" i="1" s="1"/>
  <c r="CS578" i="1"/>
  <c r="AZ578" i="1" s="1"/>
  <c r="CR579" i="1"/>
  <c r="AY579" i="1" s="1"/>
  <c r="BD579" i="1" s="1"/>
  <c r="CS579" i="1"/>
  <c r="AZ579" i="1" s="1"/>
  <c r="CR581" i="1"/>
  <c r="CS581" i="1"/>
  <c r="CJ578" i="1"/>
  <c r="BA578" i="1" s="1"/>
  <c r="BE578" i="1" s="1"/>
  <c r="CK578" i="1"/>
  <c r="BB578" i="1" s="1"/>
  <c r="CJ579" i="1"/>
  <c r="BA579" i="1" s="1"/>
  <c r="BE579" i="1" s="1"/>
  <c r="CK579" i="1"/>
  <c r="BB579" i="1" s="1"/>
  <c r="CJ581" i="1"/>
  <c r="CK581" i="1"/>
  <c r="CB578" i="1"/>
  <c r="AW578" i="1" s="1"/>
  <c r="CC578" i="1"/>
  <c r="CB579" i="1"/>
  <c r="CC579" i="1"/>
  <c r="AX579" i="1" s="1"/>
  <c r="BC579" i="1" s="1"/>
  <c r="CB581" i="1"/>
  <c r="CC581" i="1"/>
  <c r="BT578" i="1"/>
  <c r="BU578" i="1"/>
  <c r="BT579" i="1"/>
  <c r="BU579" i="1"/>
  <c r="BT581" i="1"/>
  <c r="BU581" i="1"/>
  <c r="AS578" i="1"/>
  <c r="AT578" i="1"/>
  <c r="AV578" i="1" s="1"/>
  <c r="AU578" i="1"/>
  <c r="AX578" i="1"/>
  <c r="BC578" i="1" s="1"/>
  <c r="AI574" i="1"/>
  <c r="AJ574" i="1" s="1"/>
  <c r="AK574" i="1" s="1"/>
  <c r="AI575" i="1"/>
  <c r="AJ575" i="1" s="1"/>
  <c r="AK575" i="1" s="1"/>
  <c r="AI576" i="1"/>
  <c r="AJ576" i="1" s="1"/>
  <c r="AK576" i="1" s="1"/>
  <c r="AI577" i="1"/>
  <c r="AJ577" i="1"/>
  <c r="AK577" i="1" s="1"/>
  <c r="AS576" i="1"/>
  <c r="AT576" i="1"/>
  <c r="AU576" i="1"/>
  <c r="AV576" i="1"/>
  <c r="AW576" i="1"/>
  <c r="AX576" i="1"/>
  <c r="AY576" i="1"/>
  <c r="BD576" i="1" s="1"/>
  <c r="AZ576" i="1"/>
  <c r="BA576" i="1"/>
  <c r="BE576" i="1" s="1"/>
  <c r="BB576" i="1"/>
  <c r="BC576" i="1"/>
  <c r="AS577" i="1"/>
  <c r="AU577" i="1"/>
  <c r="N574" i="1"/>
  <c r="O574" i="1" s="1"/>
  <c r="R574" i="1"/>
  <c r="V574" i="1" s="1"/>
  <c r="W574" i="1" s="1"/>
  <c r="X574" i="1" s="1"/>
  <c r="S574" i="1"/>
  <c r="T574" i="1" s="1"/>
  <c r="Y574" i="1"/>
  <c r="N575" i="1"/>
  <c r="O575" i="1" s="1"/>
  <c r="R575" i="1"/>
  <c r="S575" i="1" s="1"/>
  <c r="T575" i="1" s="1"/>
  <c r="Y575" i="1"/>
  <c r="N576" i="1"/>
  <c r="O576" i="1" s="1"/>
  <c r="R576" i="1"/>
  <c r="V576" i="1" s="1"/>
  <c r="W576" i="1" s="1"/>
  <c r="X576" i="1" s="1"/>
  <c r="S576" i="1"/>
  <c r="T576" i="1" s="1"/>
  <c r="Y576" i="1"/>
  <c r="N577" i="1"/>
  <c r="O577" i="1" s="1"/>
  <c r="Y577" i="1"/>
  <c r="BT577" i="1"/>
  <c r="BU577" i="1"/>
  <c r="CB577" i="1"/>
  <c r="CC577" i="1"/>
  <c r="CJ577" i="1"/>
  <c r="CK577" i="1"/>
  <c r="CR577" i="1"/>
  <c r="CS577" i="1"/>
  <c r="CB574" i="1"/>
  <c r="AW574" i="1" s="1"/>
  <c r="CC574" i="1"/>
  <c r="AX574" i="1" s="1"/>
  <c r="BC574" i="1" s="1"/>
  <c r="CB575" i="1"/>
  <c r="CC575" i="1"/>
  <c r="CR574" i="1"/>
  <c r="CS574" i="1"/>
  <c r="AZ574" i="1" s="1"/>
  <c r="CR575" i="1"/>
  <c r="AY575" i="1" s="1"/>
  <c r="BD575" i="1" s="1"/>
  <c r="CS575" i="1"/>
  <c r="AZ575" i="1" s="1"/>
  <c r="CJ574" i="1"/>
  <c r="BA574" i="1" s="1"/>
  <c r="BE574" i="1" s="1"/>
  <c r="CK574" i="1"/>
  <c r="BB574" i="1" s="1"/>
  <c r="CJ575" i="1"/>
  <c r="BA575" i="1" s="1"/>
  <c r="BE575" i="1" s="1"/>
  <c r="CK575" i="1"/>
  <c r="BB575" i="1" s="1"/>
  <c r="BT574" i="1"/>
  <c r="BU574" i="1"/>
  <c r="BT575" i="1"/>
  <c r="BU575" i="1"/>
  <c r="AS574" i="1"/>
  <c r="AT574" i="1"/>
  <c r="AV574" i="1" s="1"/>
  <c r="AU574" i="1"/>
  <c r="AY574" i="1"/>
  <c r="BD574" i="1" s="1"/>
  <c r="AS575" i="1"/>
  <c r="AT575" i="1"/>
  <c r="AV575" i="1" s="1"/>
  <c r="AU575" i="1"/>
  <c r="AW575" i="1"/>
  <c r="AX575" i="1"/>
  <c r="BC575" i="1" s="1"/>
  <c r="AI570" i="1"/>
  <c r="AJ570" i="1" s="1"/>
  <c r="AK570" i="1" s="1"/>
  <c r="AI571" i="1"/>
  <c r="AJ571" i="1" s="1"/>
  <c r="AK571" i="1" s="1"/>
  <c r="AI572" i="1"/>
  <c r="AJ572" i="1" s="1"/>
  <c r="AK572" i="1" s="1"/>
  <c r="AI573" i="1"/>
  <c r="AJ573" i="1" s="1"/>
  <c r="AK573" i="1" s="1"/>
  <c r="T593" i="1" l="1"/>
  <c r="S589" i="1"/>
  <c r="T589" i="1" s="1"/>
  <c r="V587" i="1"/>
  <c r="W587" i="1" s="1"/>
  <c r="X587" i="1" s="1"/>
  <c r="BD589" i="1"/>
  <c r="BE589" i="1"/>
  <c r="AV589" i="1"/>
  <c r="O585" i="1"/>
  <c r="T585" i="1"/>
  <c r="V583" i="1"/>
  <c r="W583" i="1" s="1"/>
  <c r="X583" i="1" s="1"/>
  <c r="V579" i="1"/>
  <c r="W579" i="1" s="1"/>
  <c r="X579" i="1" s="1"/>
  <c r="V575" i="1"/>
  <c r="W575" i="1" s="1"/>
  <c r="X575" i="1" s="1"/>
  <c r="CR570" i="1"/>
  <c r="CS570" i="1"/>
  <c r="AZ570" i="1" s="1"/>
  <c r="CR571" i="1"/>
  <c r="AY571" i="1" s="1"/>
  <c r="BD571" i="1" s="1"/>
  <c r="CS571" i="1"/>
  <c r="AZ571" i="1" s="1"/>
  <c r="CR572" i="1"/>
  <c r="CS572" i="1"/>
  <c r="CR573" i="1"/>
  <c r="CS573" i="1"/>
  <c r="CJ570" i="1"/>
  <c r="CK570" i="1"/>
  <c r="CJ571" i="1"/>
  <c r="CK571" i="1"/>
  <c r="BB571" i="1" s="1"/>
  <c r="CJ572" i="1"/>
  <c r="CK572" i="1"/>
  <c r="BB572" i="1" s="1"/>
  <c r="CJ573" i="1"/>
  <c r="CK573" i="1"/>
  <c r="CB570" i="1"/>
  <c r="CC570" i="1"/>
  <c r="CB571" i="1"/>
  <c r="AW571" i="1" s="1"/>
  <c r="CC571" i="1"/>
  <c r="AX571" i="1" s="1"/>
  <c r="BC571" i="1" s="1"/>
  <c r="CB572" i="1"/>
  <c r="CC572" i="1"/>
  <c r="AX572" i="1" s="1"/>
  <c r="BC572" i="1" s="1"/>
  <c r="CB573" i="1"/>
  <c r="CC573" i="1"/>
  <c r="BT570" i="1"/>
  <c r="BU570" i="1"/>
  <c r="BT571" i="1"/>
  <c r="BU571" i="1"/>
  <c r="BT572" i="1"/>
  <c r="BU572" i="1"/>
  <c r="BT573" i="1"/>
  <c r="BU573" i="1"/>
  <c r="AS570" i="1"/>
  <c r="AT570" i="1"/>
  <c r="AV570" i="1" s="1"/>
  <c r="AU570" i="1"/>
  <c r="AW570" i="1"/>
  <c r="AX570" i="1"/>
  <c r="BC570" i="1" s="1"/>
  <c r="AY570" i="1"/>
  <c r="BD570" i="1" s="1"/>
  <c r="BA570" i="1"/>
  <c r="BE570" i="1" s="1"/>
  <c r="BB570" i="1"/>
  <c r="AS571" i="1"/>
  <c r="AT571" i="1"/>
  <c r="AV571" i="1" s="1"/>
  <c r="AU571" i="1"/>
  <c r="BA571" i="1"/>
  <c r="BE571" i="1" s="1"/>
  <c r="AS572" i="1"/>
  <c r="AT572" i="1"/>
  <c r="AV572" i="1" s="1"/>
  <c r="AU572" i="1"/>
  <c r="AW572" i="1"/>
  <c r="AY572" i="1"/>
  <c r="AZ572" i="1"/>
  <c r="BA572" i="1"/>
  <c r="BE572" i="1" s="1"/>
  <c r="BD572" i="1"/>
  <c r="AS573" i="1"/>
  <c r="AU573" i="1"/>
  <c r="N570" i="1"/>
  <c r="O570" i="1" s="1"/>
  <c r="R570" i="1"/>
  <c r="V570" i="1" s="1"/>
  <c r="W570" i="1" s="1"/>
  <c r="X570" i="1" s="1"/>
  <c r="Y570" i="1"/>
  <c r="N571" i="1"/>
  <c r="O571" i="1" s="1"/>
  <c r="R571" i="1"/>
  <c r="S571" i="1" s="1"/>
  <c r="T571" i="1" s="1"/>
  <c r="Y571" i="1"/>
  <c r="N572" i="1"/>
  <c r="O572" i="1" s="1"/>
  <c r="R572" i="1"/>
  <c r="S572" i="1" s="1"/>
  <c r="T572" i="1" s="1"/>
  <c r="Y572" i="1"/>
  <c r="N573" i="1"/>
  <c r="O573" i="1" s="1"/>
  <c r="Y573" i="1"/>
  <c r="AZ568" i="1"/>
  <c r="AI566" i="1"/>
  <c r="AJ566" i="1" s="1"/>
  <c r="AK566" i="1" s="1"/>
  <c r="AI567" i="1"/>
  <c r="AJ567" i="1" s="1"/>
  <c r="AK567" i="1" s="1"/>
  <c r="AI568" i="1"/>
  <c r="AJ568" i="1" s="1"/>
  <c r="AK568" i="1" s="1"/>
  <c r="AI569" i="1"/>
  <c r="AJ569" i="1" s="1"/>
  <c r="AK569" i="1" s="1"/>
  <c r="N566" i="1"/>
  <c r="O566" i="1" s="1"/>
  <c r="R566" i="1"/>
  <c r="V566" i="1" s="1"/>
  <c r="W566" i="1" s="1"/>
  <c r="X566" i="1" s="1"/>
  <c r="Y566" i="1"/>
  <c r="N567" i="1"/>
  <c r="O567" i="1" s="1"/>
  <c r="R567" i="1"/>
  <c r="S567" i="1" s="1"/>
  <c r="T567" i="1" s="1"/>
  <c r="Y567" i="1"/>
  <c r="N568" i="1"/>
  <c r="O568" i="1" s="1"/>
  <c r="R568" i="1"/>
  <c r="S568" i="1" s="1"/>
  <c r="T568" i="1" s="1"/>
  <c r="Y568" i="1"/>
  <c r="N569" i="1"/>
  <c r="O569" i="1" s="1"/>
  <c r="Y569" i="1"/>
  <c r="AS566" i="1"/>
  <c r="AT566" i="1"/>
  <c r="AU566" i="1"/>
  <c r="AV566" i="1"/>
  <c r="AS567" i="1"/>
  <c r="AT567" i="1"/>
  <c r="AV567" i="1" s="1"/>
  <c r="AU567" i="1"/>
  <c r="AS569" i="1"/>
  <c r="AU569" i="1"/>
  <c r="CR566" i="1"/>
  <c r="AY566" i="1" s="1"/>
  <c r="BD566" i="1" s="1"/>
  <c r="CS566" i="1"/>
  <c r="AZ566" i="1" s="1"/>
  <c r="CR567" i="1"/>
  <c r="AY567" i="1" s="1"/>
  <c r="BD567" i="1" s="1"/>
  <c r="CS567" i="1"/>
  <c r="AZ567" i="1" s="1"/>
  <c r="CR569" i="1"/>
  <c r="CS569" i="1"/>
  <c r="CJ566" i="1"/>
  <c r="BA566" i="1" s="1"/>
  <c r="BE566" i="1" s="1"/>
  <c r="CK566" i="1"/>
  <c r="BB566" i="1" s="1"/>
  <c r="CJ567" i="1"/>
  <c r="BA567" i="1" s="1"/>
  <c r="BE567" i="1" s="1"/>
  <c r="CK567" i="1"/>
  <c r="BB567" i="1" s="1"/>
  <c r="CJ569" i="1"/>
  <c r="CK569" i="1"/>
  <c r="F4" i="8"/>
  <c r="CB566" i="1"/>
  <c r="AW566" i="1" s="1"/>
  <c r="CC566" i="1"/>
  <c r="AX566" i="1" s="1"/>
  <c r="BC566" i="1" s="1"/>
  <c r="CB567" i="1"/>
  <c r="AW567" i="1" s="1"/>
  <c r="CC567" i="1"/>
  <c r="AX567" i="1" s="1"/>
  <c r="BC567" i="1" s="1"/>
  <c r="CB569" i="1"/>
  <c r="CC569" i="1"/>
  <c r="BT566" i="1"/>
  <c r="BU566" i="1"/>
  <c r="BT567" i="1"/>
  <c r="BU567" i="1"/>
  <c r="BT569" i="1"/>
  <c r="BU569" i="1"/>
  <c r="AI563" i="1"/>
  <c r="AJ563" i="1" s="1"/>
  <c r="AK563" i="1" s="1"/>
  <c r="AI564" i="1"/>
  <c r="AJ564" i="1" s="1"/>
  <c r="AK564" i="1" s="1"/>
  <c r="AI565" i="1"/>
  <c r="AJ565" i="1" s="1"/>
  <c r="AK565" i="1" s="1"/>
  <c r="Y564" i="1"/>
  <c r="Y563" i="1"/>
  <c r="Y565" i="1"/>
  <c r="N563" i="1"/>
  <c r="O563" i="1" s="1"/>
  <c r="R563" i="1"/>
  <c r="V563" i="1" s="1"/>
  <c r="W563" i="1" s="1"/>
  <c r="X563" i="1" s="1"/>
  <c r="N564" i="1"/>
  <c r="O564" i="1" s="1"/>
  <c r="R564" i="1"/>
  <c r="S564" i="1" s="1"/>
  <c r="T564" i="1" s="1"/>
  <c r="N565" i="1"/>
  <c r="O565" i="1" s="1"/>
  <c r="CR563" i="1"/>
  <c r="AY563" i="1" s="1"/>
  <c r="BD563" i="1" s="1"/>
  <c r="CS563" i="1"/>
  <c r="CR564" i="1"/>
  <c r="AY564" i="1" s="1"/>
  <c r="BD564" i="1" s="1"/>
  <c r="CS564" i="1"/>
  <c r="AZ564" i="1" s="1"/>
  <c r="CR565" i="1"/>
  <c r="CS565" i="1"/>
  <c r="CJ563" i="1"/>
  <c r="CK563" i="1"/>
  <c r="CJ564" i="1"/>
  <c r="BA564" i="1" s="1"/>
  <c r="BE564" i="1" s="1"/>
  <c r="CK564" i="1"/>
  <c r="BB564" i="1" s="1"/>
  <c r="CJ565" i="1"/>
  <c r="CK565" i="1"/>
  <c r="CB563" i="1"/>
  <c r="AW563" i="1" s="1"/>
  <c r="CC563" i="1"/>
  <c r="AX563" i="1" s="1"/>
  <c r="BC563" i="1" s="1"/>
  <c r="CB564" i="1"/>
  <c r="AW564" i="1" s="1"/>
  <c r="CC564" i="1"/>
  <c r="AX564" i="1" s="1"/>
  <c r="BC564" i="1" s="1"/>
  <c r="CB565" i="1"/>
  <c r="CC565" i="1"/>
  <c r="AS563" i="1"/>
  <c r="AT563" i="1"/>
  <c r="AV563" i="1" s="1"/>
  <c r="AU563" i="1"/>
  <c r="AZ563" i="1"/>
  <c r="BA563" i="1"/>
  <c r="BE563" i="1" s="1"/>
  <c r="BB563" i="1"/>
  <c r="AS564" i="1"/>
  <c r="AT564" i="1"/>
  <c r="AV564" i="1" s="1"/>
  <c r="AU564" i="1"/>
  <c r="AS565" i="1"/>
  <c r="AU565" i="1"/>
  <c r="BT563" i="1"/>
  <c r="BU563" i="1"/>
  <c r="BT564" i="1"/>
  <c r="BU564" i="1"/>
  <c r="BT565" i="1"/>
  <c r="BU565" i="1"/>
  <c r="N561" i="1"/>
  <c r="O561" i="1" s="1"/>
  <c r="R561" i="1"/>
  <c r="V561" i="1" s="1"/>
  <c r="W561" i="1" s="1"/>
  <c r="X561" i="1" s="1"/>
  <c r="Y561" i="1" s="1"/>
  <c r="N562" i="1"/>
  <c r="O562" i="1" s="1"/>
  <c r="AI562" i="1"/>
  <c r="AJ562" i="1" s="1"/>
  <c r="AK562" i="1" s="1"/>
  <c r="CR562" i="1"/>
  <c r="CS562" i="1"/>
  <c r="G4" i="8"/>
  <c r="H4" i="8"/>
  <c r="AS562" i="1"/>
  <c r="AU562" i="1"/>
  <c r="CJ562" i="1"/>
  <c r="CK562" i="1"/>
  <c r="CB562" i="1"/>
  <c r="CC562" i="1"/>
  <c r="BT562" i="1"/>
  <c r="BU562" i="1"/>
  <c r="AI557" i="1"/>
  <c r="AJ557" i="1" s="1"/>
  <c r="AK557" i="1" s="1"/>
  <c r="AI558" i="1"/>
  <c r="AJ558" i="1" s="1"/>
  <c r="AK558" i="1" s="1"/>
  <c r="AI559" i="1"/>
  <c r="AJ559" i="1" s="1"/>
  <c r="AK559" i="1" s="1"/>
  <c r="AI560" i="1"/>
  <c r="AJ560" i="1" s="1"/>
  <c r="AK560" i="1" s="1"/>
  <c r="N557" i="1"/>
  <c r="O557" i="1" s="1"/>
  <c r="R557" i="1"/>
  <c r="V557" i="1" s="1"/>
  <c r="W557" i="1" s="1"/>
  <c r="X557" i="1" s="1"/>
  <c r="Y557" i="1" s="1"/>
  <c r="N558" i="1"/>
  <c r="O558" i="1" s="1"/>
  <c r="R558" i="1"/>
  <c r="S558" i="1" s="1"/>
  <c r="T558" i="1" s="1"/>
  <c r="N559" i="1"/>
  <c r="O559" i="1" s="1"/>
  <c r="R559" i="1"/>
  <c r="S559" i="1" s="1"/>
  <c r="T559" i="1" s="1"/>
  <c r="N560" i="1"/>
  <c r="O560" i="1" s="1"/>
  <c r="CR557" i="1"/>
  <c r="AY557" i="1" s="1"/>
  <c r="BD557" i="1" s="1"/>
  <c r="CS557" i="1"/>
  <c r="AZ557" i="1" s="1"/>
  <c r="CR558" i="1"/>
  <c r="AY558" i="1" s="1"/>
  <c r="BD558" i="1" s="1"/>
  <c r="CS558" i="1"/>
  <c r="AZ558" i="1" s="1"/>
  <c r="CR560" i="1"/>
  <c r="CS560" i="1"/>
  <c r="CJ557" i="1"/>
  <c r="BA557" i="1" s="1"/>
  <c r="BE557" i="1" s="1"/>
  <c r="CK557" i="1"/>
  <c r="BB557" i="1" s="1"/>
  <c r="CJ558" i="1"/>
  <c r="BA558" i="1" s="1"/>
  <c r="BE558" i="1" s="1"/>
  <c r="CK558" i="1"/>
  <c r="BB558" i="1" s="1"/>
  <c r="CJ560" i="1"/>
  <c r="CK560" i="1"/>
  <c r="AS557" i="1"/>
  <c r="AT557" i="1"/>
  <c r="AV557" i="1" s="1"/>
  <c r="AU557" i="1"/>
  <c r="AS558" i="1"/>
  <c r="AT558" i="1"/>
  <c r="AV558" i="1" s="1"/>
  <c r="AU558" i="1"/>
  <c r="AS560" i="1"/>
  <c r="AU560" i="1"/>
  <c r="CB557" i="1"/>
  <c r="AW557" i="1" s="1"/>
  <c r="CC557" i="1"/>
  <c r="AX557" i="1" s="1"/>
  <c r="BC557" i="1" s="1"/>
  <c r="CB558" i="1"/>
  <c r="AW558" i="1" s="1"/>
  <c r="CC558" i="1"/>
  <c r="AX558" i="1" s="1"/>
  <c r="BC558" i="1" s="1"/>
  <c r="CB560" i="1"/>
  <c r="CC560" i="1"/>
  <c r="BT557" i="1"/>
  <c r="BU557" i="1"/>
  <c r="BT558" i="1"/>
  <c r="BU558" i="1"/>
  <c r="BT560" i="1"/>
  <c r="BU560" i="1"/>
  <c r="AI552" i="1"/>
  <c r="AJ552" i="1" s="1"/>
  <c r="AK552" i="1" s="1"/>
  <c r="N551" i="1"/>
  <c r="O551" i="1" s="1"/>
  <c r="R551" i="1"/>
  <c r="V551" i="1" s="1"/>
  <c r="W551" i="1" s="1"/>
  <c r="X551" i="1" s="1"/>
  <c r="Y551" i="1" s="1"/>
  <c r="AI549" i="1"/>
  <c r="AJ549" i="1" s="1"/>
  <c r="AK549" i="1" s="1"/>
  <c r="AI550" i="1"/>
  <c r="AJ550" i="1" s="1"/>
  <c r="AK550" i="1" s="1"/>
  <c r="AI553" i="1"/>
  <c r="AJ553" i="1" s="1"/>
  <c r="AK553" i="1" s="1"/>
  <c r="AI554" i="1"/>
  <c r="AJ554" i="1" s="1"/>
  <c r="AK554" i="1" s="1"/>
  <c r="AI555" i="1"/>
  <c r="AJ555" i="1" s="1"/>
  <c r="AK555" i="1" s="1"/>
  <c r="AI556" i="1"/>
  <c r="AJ556" i="1" s="1"/>
  <c r="AK556" i="1" s="1"/>
  <c r="CR553" i="1"/>
  <c r="AY553" i="1" s="1"/>
  <c r="BD553" i="1" s="1"/>
  <c r="CS553" i="1"/>
  <c r="AZ553" i="1" s="1"/>
  <c r="CR554" i="1"/>
  <c r="AY554" i="1" s="1"/>
  <c r="BD554" i="1" s="1"/>
  <c r="CS554" i="1"/>
  <c r="AZ554" i="1" s="1"/>
  <c r="CR555" i="1"/>
  <c r="AY555" i="1" s="1"/>
  <c r="BD555" i="1" s="1"/>
  <c r="CS555" i="1"/>
  <c r="AZ555" i="1" s="1"/>
  <c r="CR556" i="1"/>
  <c r="CS556" i="1"/>
  <c r="CJ553" i="1"/>
  <c r="CK553" i="1"/>
  <c r="BB553" i="1" s="1"/>
  <c r="CJ554" i="1"/>
  <c r="BA554" i="1" s="1"/>
  <c r="BE554" i="1" s="1"/>
  <c r="CK554" i="1"/>
  <c r="BB554" i="1" s="1"/>
  <c r="CJ555" i="1"/>
  <c r="BA555" i="1" s="1"/>
  <c r="BE555" i="1" s="1"/>
  <c r="CK555" i="1"/>
  <c r="BB555" i="1" s="1"/>
  <c r="CJ556" i="1"/>
  <c r="CK556" i="1"/>
  <c r="CB553" i="1"/>
  <c r="AW553" i="1" s="1"/>
  <c r="CC553" i="1"/>
  <c r="AX553" i="1" s="1"/>
  <c r="BC553" i="1" s="1"/>
  <c r="CB554" i="1"/>
  <c r="AW554" i="1" s="1"/>
  <c r="CC554" i="1"/>
  <c r="AX554" i="1" s="1"/>
  <c r="BC554" i="1" s="1"/>
  <c r="CB555" i="1"/>
  <c r="AW555" i="1" s="1"/>
  <c r="CC555" i="1"/>
  <c r="AX555" i="1" s="1"/>
  <c r="BC555" i="1" s="1"/>
  <c r="CB556" i="1"/>
  <c r="CC556" i="1"/>
  <c r="BT553" i="1"/>
  <c r="BU553" i="1"/>
  <c r="BT554" i="1"/>
  <c r="BU554" i="1"/>
  <c r="BT555" i="1"/>
  <c r="BU555" i="1"/>
  <c r="BT556" i="1"/>
  <c r="BU556" i="1"/>
  <c r="AS555" i="1"/>
  <c r="AT555" i="1"/>
  <c r="AV555" i="1" s="1"/>
  <c r="AU555" i="1"/>
  <c r="AS556" i="1"/>
  <c r="AU556" i="1"/>
  <c r="N549" i="1"/>
  <c r="O549" i="1" s="1"/>
  <c r="R549" i="1"/>
  <c r="V549" i="1" s="1"/>
  <c r="W549" i="1" s="1"/>
  <c r="X549" i="1" s="1"/>
  <c r="Y549" i="1" s="1"/>
  <c r="N550" i="1"/>
  <c r="O550" i="1" s="1"/>
  <c r="R550" i="1"/>
  <c r="S550" i="1" s="1"/>
  <c r="T550" i="1" s="1"/>
  <c r="N553" i="1"/>
  <c r="O553" i="1" s="1"/>
  <c r="R553" i="1"/>
  <c r="V553" i="1" s="1"/>
  <c r="W553" i="1" s="1"/>
  <c r="X553" i="1" s="1"/>
  <c r="Y553" i="1" s="1"/>
  <c r="N554" i="1"/>
  <c r="O554" i="1" s="1"/>
  <c r="R554" i="1"/>
  <c r="S554" i="1" s="1"/>
  <c r="T554" i="1" s="1"/>
  <c r="N555" i="1"/>
  <c r="O555" i="1" s="1"/>
  <c r="R555" i="1"/>
  <c r="V555" i="1" s="1"/>
  <c r="W555" i="1" s="1"/>
  <c r="X555" i="1" s="1"/>
  <c r="Y555" i="1" s="1"/>
  <c r="N556" i="1"/>
  <c r="O556" i="1" s="1"/>
  <c r="AS554" i="1"/>
  <c r="AT554" i="1"/>
  <c r="AV554" i="1" s="1"/>
  <c r="AU554" i="1"/>
  <c r="AS549" i="1"/>
  <c r="AT549" i="1"/>
  <c r="AV549" i="1" s="1"/>
  <c r="AU549" i="1"/>
  <c r="AS550" i="1"/>
  <c r="AT550" i="1"/>
  <c r="AV550" i="1" s="1"/>
  <c r="AU550" i="1"/>
  <c r="AS551" i="1"/>
  <c r="AT551" i="1"/>
  <c r="AV551" i="1" s="1"/>
  <c r="AU551" i="1"/>
  <c r="AS552" i="1"/>
  <c r="AU552" i="1"/>
  <c r="AS553" i="1"/>
  <c r="AT553" i="1"/>
  <c r="AV553" i="1" s="1"/>
  <c r="AU553" i="1"/>
  <c r="BA553" i="1"/>
  <c r="BE553" i="1" s="1"/>
  <c r="CR549" i="1"/>
  <c r="AY549" i="1" s="1"/>
  <c r="BD549" i="1" s="1"/>
  <c r="CS549" i="1"/>
  <c r="AZ549" i="1" s="1"/>
  <c r="CR550" i="1"/>
  <c r="AY550" i="1" s="1"/>
  <c r="BD550" i="1" s="1"/>
  <c r="CS550" i="1"/>
  <c r="AZ550" i="1" s="1"/>
  <c r="CR551" i="1"/>
  <c r="AY551" i="1" s="1"/>
  <c r="BD551" i="1" s="1"/>
  <c r="CS551" i="1"/>
  <c r="AZ551" i="1" s="1"/>
  <c r="CR552" i="1"/>
  <c r="CS552" i="1"/>
  <c r="CJ549" i="1"/>
  <c r="BA549" i="1" s="1"/>
  <c r="BE549" i="1" s="1"/>
  <c r="CK549" i="1"/>
  <c r="BB549" i="1" s="1"/>
  <c r="CJ550" i="1"/>
  <c r="BA550" i="1" s="1"/>
  <c r="BE550" i="1" s="1"/>
  <c r="CK550" i="1"/>
  <c r="BB550" i="1" s="1"/>
  <c r="CJ551" i="1"/>
  <c r="BA551" i="1" s="1"/>
  <c r="BE551" i="1" s="1"/>
  <c r="CK551" i="1"/>
  <c r="BB551" i="1" s="1"/>
  <c r="CJ552" i="1"/>
  <c r="CK552" i="1"/>
  <c r="BT549" i="1"/>
  <c r="BU549" i="1"/>
  <c r="BT550" i="1"/>
  <c r="BU550" i="1"/>
  <c r="BT551" i="1"/>
  <c r="BU551" i="1"/>
  <c r="BT552" i="1"/>
  <c r="B552" i="1" s="1"/>
  <c r="BU552" i="1"/>
  <c r="CB549" i="1"/>
  <c r="AW549" i="1" s="1"/>
  <c r="CC549" i="1"/>
  <c r="AX549" i="1" s="1"/>
  <c r="BC549" i="1" s="1"/>
  <c r="CB550" i="1"/>
  <c r="AW550" i="1" s="1"/>
  <c r="CC550" i="1"/>
  <c r="AX550" i="1" s="1"/>
  <c r="BC550" i="1" s="1"/>
  <c r="CB551" i="1"/>
  <c r="AW551" i="1" s="1"/>
  <c r="CC551" i="1"/>
  <c r="AX551" i="1" s="1"/>
  <c r="BC551" i="1" s="1"/>
  <c r="CB552" i="1"/>
  <c r="CC552" i="1"/>
  <c r="AI545" i="1"/>
  <c r="AJ545" i="1" s="1"/>
  <c r="AK545" i="1" s="1"/>
  <c r="AI546" i="1"/>
  <c r="AJ546" i="1" s="1"/>
  <c r="AK546" i="1" s="1"/>
  <c r="AI547" i="1"/>
  <c r="AJ547" i="1" s="1"/>
  <c r="AK547" i="1" s="1"/>
  <c r="AI548" i="1"/>
  <c r="AJ548" i="1" s="1"/>
  <c r="AK548" i="1" s="1"/>
  <c r="AI544" i="1"/>
  <c r="AJ544" i="1" s="1"/>
  <c r="AK544" i="1" s="1"/>
  <c r="R538" i="1"/>
  <c r="R539" i="1"/>
  <c r="R541" i="1"/>
  <c r="R542" i="1"/>
  <c r="R543" i="1"/>
  <c r="R545" i="1"/>
  <c r="S545" i="1" s="1"/>
  <c r="T545" i="1" s="1"/>
  <c r="R546" i="1"/>
  <c r="V546" i="1" s="1"/>
  <c r="W546" i="1" s="1"/>
  <c r="X546" i="1" s="1"/>
  <c r="Y546" i="1" s="1"/>
  <c r="R547" i="1"/>
  <c r="S547" i="1" s="1"/>
  <c r="T547" i="1" s="1"/>
  <c r="R536" i="1"/>
  <c r="N545" i="1"/>
  <c r="O545" i="1" s="1"/>
  <c r="N546" i="1"/>
  <c r="O546" i="1" s="1"/>
  <c r="N547" i="1"/>
  <c r="O547" i="1" s="1"/>
  <c r="N548" i="1"/>
  <c r="O548" i="1" s="1"/>
  <c r="S561" i="1" l="1"/>
  <c r="T561" i="1" s="1"/>
  <c r="S570" i="1"/>
  <c r="T570" i="1" s="1"/>
  <c r="V558" i="1"/>
  <c r="W558" i="1" s="1"/>
  <c r="X558" i="1" s="1"/>
  <c r="Y558" i="1" s="1"/>
  <c r="V550" i="1"/>
  <c r="W550" i="1" s="1"/>
  <c r="X550" i="1" s="1"/>
  <c r="Y550" i="1" s="1"/>
  <c r="V568" i="1"/>
  <c r="W568" i="1" s="1"/>
  <c r="X568" i="1" s="1"/>
  <c r="S553" i="1"/>
  <c r="T553" i="1" s="1"/>
  <c r="V572" i="1"/>
  <c r="W572" i="1" s="1"/>
  <c r="X572" i="1" s="1"/>
  <c r="S566" i="1"/>
  <c r="T566" i="1" s="1"/>
  <c r="V571" i="1"/>
  <c r="W571" i="1" s="1"/>
  <c r="X571" i="1" s="1"/>
  <c r="V567" i="1"/>
  <c r="W567" i="1" s="1"/>
  <c r="X567" i="1" s="1"/>
  <c r="S549" i="1"/>
  <c r="T549" i="1" s="1"/>
  <c r="S563" i="1"/>
  <c r="T563" i="1" s="1"/>
  <c r="V564" i="1"/>
  <c r="W564" i="1" s="1"/>
  <c r="X564" i="1" s="1"/>
  <c r="V547" i="1"/>
  <c r="W547" i="1" s="1"/>
  <c r="X547" i="1" s="1"/>
  <c r="Y547" i="1" s="1"/>
  <c r="S546" i="1"/>
  <c r="T546" i="1" s="1"/>
  <c r="V545" i="1"/>
  <c r="W545" i="1" s="1"/>
  <c r="X545" i="1" s="1"/>
  <c r="Y545" i="1" s="1"/>
  <c r="V559" i="1"/>
  <c r="W559" i="1" s="1"/>
  <c r="X559" i="1" s="1"/>
  <c r="Y559" i="1" s="1"/>
  <c r="S557" i="1"/>
  <c r="T557" i="1" s="1"/>
  <c r="N552" i="1"/>
  <c r="O552" i="1" s="1"/>
  <c r="S555" i="1"/>
  <c r="T555" i="1" s="1"/>
  <c r="V554" i="1"/>
  <c r="W554" i="1" s="1"/>
  <c r="X554" i="1" s="1"/>
  <c r="Y554" i="1" s="1"/>
  <c r="S551" i="1"/>
  <c r="T551" i="1" s="1"/>
  <c r="CR545" i="1"/>
  <c r="CS545" i="1"/>
  <c r="CR546" i="1"/>
  <c r="CS546" i="1"/>
  <c r="AZ546" i="1" s="1"/>
  <c r="CR548" i="1"/>
  <c r="CS548" i="1"/>
  <c r="CS544" i="1"/>
  <c r="CR544" i="1"/>
  <c r="CJ545" i="1"/>
  <c r="BA545" i="1" s="1"/>
  <c r="BE545" i="1" s="1"/>
  <c r="CK545" i="1"/>
  <c r="BB545" i="1" s="1"/>
  <c r="CJ546" i="1"/>
  <c r="BA546" i="1" s="1"/>
  <c r="BE546" i="1" s="1"/>
  <c r="CK546" i="1"/>
  <c r="BB546" i="1" s="1"/>
  <c r="CJ548" i="1"/>
  <c r="CK548" i="1"/>
  <c r="CK544" i="1"/>
  <c r="CJ544" i="1"/>
  <c r="AY545" i="1"/>
  <c r="BD545" i="1" s="1"/>
  <c r="AZ545" i="1"/>
  <c r="AY546" i="1"/>
  <c r="BD546" i="1" s="1"/>
  <c r="AT545" i="1"/>
  <c r="AV545" i="1" s="1"/>
  <c r="AU545" i="1"/>
  <c r="AT546" i="1"/>
  <c r="AV546" i="1" s="1"/>
  <c r="AU546" i="1"/>
  <c r="AU548" i="1"/>
  <c r="AU544" i="1"/>
  <c r="CB545" i="1"/>
  <c r="AW545" i="1" s="1"/>
  <c r="CC545" i="1"/>
  <c r="AX545" i="1" s="1"/>
  <c r="BC545" i="1" s="1"/>
  <c r="CB546" i="1"/>
  <c r="AW546" i="1" s="1"/>
  <c r="CC546" i="1"/>
  <c r="AX546" i="1" s="1"/>
  <c r="BC546" i="1" s="1"/>
  <c r="CB548" i="1"/>
  <c r="CC548" i="1"/>
  <c r="CC544" i="1"/>
  <c r="CB544" i="1"/>
  <c r="BT545" i="1"/>
  <c r="BU545" i="1"/>
  <c r="BT546" i="1"/>
  <c r="BU546" i="1"/>
  <c r="BT548" i="1"/>
  <c r="BU548" i="1"/>
  <c r="BU544" i="1"/>
  <c r="C544" i="1" s="1"/>
  <c r="BT544" i="1"/>
  <c r="B544" i="1" s="1"/>
  <c r="AS546" i="1"/>
  <c r="AS548" i="1"/>
  <c r="AS545" i="1"/>
  <c r="BA480" i="1"/>
  <c r="BB480" i="1"/>
  <c r="BA482" i="1"/>
  <c r="BB482" i="1"/>
  <c r="BA483" i="1"/>
  <c r="BB483" i="1"/>
  <c r="BA484" i="1"/>
  <c r="BB484" i="1"/>
  <c r="BA485" i="1"/>
  <c r="BB485" i="1"/>
  <c r="BA486" i="1"/>
  <c r="BB486" i="1"/>
  <c r="BA487" i="1"/>
  <c r="BB487" i="1"/>
  <c r="BA488" i="1"/>
  <c r="BB488" i="1"/>
  <c r="BA489" i="1"/>
  <c r="BB489" i="1"/>
  <c r="BA490" i="1"/>
  <c r="BB490" i="1"/>
  <c r="BA491" i="1"/>
  <c r="BB491" i="1"/>
  <c r="BA492" i="1"/>
  <c r="BB492" i="1"/>
  <c r="BA494" i="1"/>
  <c r="BB494" i="1"/>
  <c r="BA497" i="1"/>
  <c r="BB497" i="1"/>
  <c r="BA498" i="1"/>
  <c r="BB498" i="1"/>
  <c r="BA499" i="1"/>
  <c r="BB499" i="1"/>
  <c r="BA501" i="1"/>
  <c r="BB501" i="1"/>
  <c r="BA503" i="1"/>
  <c r="BB503" i="1"/>
  <c r="BA505" i="1"/>
  <c r="BB505" i="1"/>
  <c r="BA507" i="1"/>
  <c r="BB507" i="1"/>
  <c r="BA508" i="1"/>
  <c r="BB508" i="1"/>
  <c r="BA509" i="1"/>
  <c r="BB509" i="1"/>
  <c r="BA511" i="1"/>
  <c r="BB511" i="1"/>
  <c r="BA512" i="1"/>
  <c r="BB512" i="1"/>
  <c r="BA514" i="1"/>
  <c r="BB514" i="1"/>
  <c r="BA515" i="1"/>
  <c r="BB515" i="1"/>
  <c r="BA517" i="1"/>
  <c r="BB517" i="1"/>
  <c r="BA518" i="1"/>
  <c r="BB518" i="1"/>
  <c r="BA519" i="1"/>
  <c r="BB519" i="1"/>
  <c r="BA520" i="1"/>
  <c r="BB520" i="1"/>
  <c r="BA522" i="1"/>
  <c r="BB522" i="1"/>
  <c r="BA523" i="1"/>
  <c r="BB523" i="1"/>
  <c r="BA524" i="1"/>
  <c r="BB524" i="1"/>
  <c r="BA526" i="1"/>
  <c r="BB526" i="1"/>
  <c r="BA527" i="1"/>
  <c r="BB527" i="1"/>
  <c r="BA528" i="1"/>
  <c r="BB528" i="1"/>
  <c r="BA529" i="1"/>
  <c r="BB529" i="1"/>
  <c r="BA531" i="1"/>
  <c r="BB531" i="1"/>
  <c r="BA532" i="1"/>
  <c r="BB532" i="1"/>
  <c r="BA534" i="1"/>
  <c r="BB534" i="1"/>
  <c r="BA535" i="1"/>
  <c r="BB535" i="1"/>
  <c r="BA536" i="1"/>
  <c r="BB536" i="1"/>
  <c r="BA538" i="1"/>
  <c r="BB538" i="1"/>
  <c r="BA539" i="1"/>
  <c r="BB539" i="1"/>
  <c r="BA541" i="1"/>
  <c r="BB541" i="1"/>
  <c r="BA542" i="1"/>
  <c r="BB542" i="1"/>
  <c r="BA543" i="1"/>
  <c r="BB543" i="1"/>
  <c r="AY494" i="1"/>
  <c r="AZ494" i="1"/>
  <c r="AY497" i="1"/>
  <c r="AZ497" i="1"/>
  <c r="AY498" i="1"/>
  <c r="AZ498" i="1"/>
  <c r="AY499" i="1"/>
  <c r="AZ499" i="1"/>
  <c r="AY501" i="1"/>
  <c r="AZ501" i="1"/>
  <c r="AY503" i="1"/>
  <c r="AZ503" i="1"/>
  <c r="AY505" i="1"/>
  <c r="AZ505" i="1"/>
  <c r="AY507" i="1"/>
  <c r="AZ507" i="1"/>
  <c r="AY508" i="1"/>
  <c r="AZ508" i="1"/>
  <c r="AY509" i="1"/>
  <c r="AZ509" i="1"/>
  <c r="AY511" i="1"/>
  <c r="AZ511" i="1"/>
  <c r="AY512" i="1"/>
  <c r="AZ512" i="1"/>
  <c r="AY514" i="1"/>
  <c r="AZ514" i="1"/>
  <c r="AY515" i="1"/>
  <c r="AZ515" i="1"/>
  <c r="AY517" i="1"/>
  <c r="AZ517" i="1"/>
  <c r="AY518" i="1"/>
  <c r="AZ518" i="1"/>
  <c r="AY519" i="1"/>
  <c r="AZ519" i="1"/>
  <c r="AY520" i="1"/>
  <c r="AZ520" i="1"/>
  <c r="AY522" i="1"/>
  <c r="AZ522" i="1"/>
  <c r="AY523" i="1"/>
  <c r="AZ523" i="1"/>
  <c r="AY524" i="1"/>
  <c r="AZ524" i="1"/>
  <c r="AY526" i="1"/>
  <c r="AZ526" i="1"/>
  <c r="AY527" i="1"/>
  <c r="AZ527" i="1"/>
  <c r="AY528" i="1"/>
  <c r="AZ528" i="1"/>
  <c r="AY529" i="1"/>
  <c r="AZ529" i="1"/>
  <c r="AY531" i="1"/>
  <c r="AZ531" i="1"/>
  <c r="AY532" i="1"/>
  <c r="AZ532" i="1"/>
  <c r="AY534" i="1"/>
  <c r="AZ534" i="1"/>
  <c r="AY535" i="1"/>
  <c r="AZ535" i="1"/>
  <c r="AY536" i="1"/>
  <c r="AZ536" i="1"/>
  <c r="AY538" i="1"/>
  <c r="AZ538" i="1"/>
  <c r="AY539" i="1"/>
  <c r="AZ539" i="1"/>
  <c r="AY541" i="1"/>
  <c r="AZ541" i="1"/>
  <c r="AY542" i="1"/>
  <c r="AZ542" i="1"/>
  <c r="AY543" i="1"/>
  <c r="AZ543" i="1"/>
  <c r="AW480" i="1"/>
  <c r="AX480" i="1"/>
  <c r="AW482" i="1"/>
  <c r="AX482" i="1"/>
  <c r="AW483" i="1"/>
  <c r="AX483" i="1"/>
  <c r="AW484" i="1"/>
  <c r="AX484" i="1"/>
  <c r="AW485" i="1"/>
  <c r="AX485" i="1"/>
  <c r="AW486" i="1"/>
  <c r="AX486" i="1"/>
  <c r="AW487" i="1"/>
  <c r="AX487" i="1"/>
  <c r="AW488" i="1"/>
  <c r="AX488" i="1"/>
  <c r="AW489" i="1"/>
  <c r="AX489" i="1"/>
  <c r="AW490" i="1"/>
  <c r="AX490" i="1"/>
  <c r="AW491" i="1"/>
  <c r="AX491" i="1"/>
  <c r="AW492" i="1"/>
  <c r="AX492" i="1"/>
  <c r="AW494" i="1"/>
  <c r="AX494" i="1"/>
  <c r="AW497" i="1"/>
  <c r="AX497" i="1"/>
  <c r="AW498" i="1"/>
  <c r="AX498" i="1"/>
  <c r="AW499" i="1"/>
  <c r="AX499" i="1"/>
  <c r="AW501" i="1"/>
  <c r="AX501" i="1"/>
  <c r="AW503" i="1"/>
  <c r="AX503" i="1"/>
  <c r="AW505" i="1"/>
  <c r="AX505" i="1"/>
  <c r="AW507" i="1"/>
  <c r="AX507" i="1"/>
  <c r="AW508" i="1"/>
  <c r="AX508" i="1"/>
  <c r="AW509" i="1"/>
  <c r="AX509" i="1"/>
  <c r="AW511" i="1"/>
  <c r="AX511" i="1"/>
  <c r="AW512" i="1"/>
  <c r="AX512" i="1"/>
  <c r="AW514" i="1"/>
  <c r="AX514" i="1"/>
  <c r="AW515" i="1"/>
  <c r="AX515" i="1"/>
  <c r="AW517" i="1"/>
  <c r="AX517" i="1"/>
  <c r="AW518" i="1"/>
  <c r="AX518" i="1"/>
  <c r="AW519" i="1"/>
  <c r="AX519" i="1"/>
  <c r="AW520" i="1"/>
  <c r="AX520" i="1"/>
  <c r="AW522" i="1"/>
  <c r="AX522" i="1"/>
  <c r="AW523" i="1"/>
  <c r="AX523" i="1"/>
  <c r="AW524" i="1"/>
  <c r="AX524" i="1"/>
  <c r="AW526" i="1"/>
  <c r="AX526" i="1"/>
  <c r="AW527" i="1"/>
  <c r="AX527" i="1"/>
  <c r="AW528" i="1"/>
  <c r="AX528" i="1"/>
  <c r="AW529" i="1"/>
  <c r="AX529" i="1"/>
  <c r="AW531" i="1"/>
  <c r="AX531" i="1"/>
  <c r="AW532" i="1"/>
  <c r="AX532" i="1"/>
  <c r="AW534" i="1"/>
  <c r="AX534" i="1"/>
  <c r="AW535" i="1"/>
  <c r="AX535" i="1"/>
  <c r="AW536" i="1"/>
  <c r="AX536" i="1"/>
  <c r="AW538" i="1"/>
  <c r="AX538" i="1"/>
  <c r="AW539" i="1"/>
  <c r="AX539" i="1"/>
  <c r="AW541" i="1"/>
  <c r="AX541" i="1"/>
  <c r="AW542" i="1"/>
  <c r="AX542" i="1"/>
  <c r="AW543" i="1"/>
  <c r="AX543" i="1"/>
  <c r="CS537" i="1"/>
  <c r="CS540" i="1"/>
  <c r="AU533" i="1"/>
  <c r="AU537" i="1"/>
  <c r="AU540" i="1"/>
  <c r="AU530" i="1"/>
  <c r="AS544" i="1"/>
  <c r="AS542" i="1"/>
  <c r="AS541" i="1"/>
  <c r="AK540" i="1"/>
  <c r="AJ540" i="1"/>
  <c r="AI540" i="1"/>
  <c r="Y540" i="1"/>
  <c r="M540" i="1"/>
  <c r="CR540" i="1"/>
  <c r="CK540" i="1"/>
  <c r="CJ540" i="1"/>
  <c r="AS540" i="1"/>
  <c r="CC540" i="1"/>
  <c r="CB540" i="1"/>
  <c r="BU540" i="1"/>
  <c r="C540" i="1" s="1"/>
  <c r="W540" i="1" s="1"/>
  <c r="X540" i="1" s="1"/>
  <c r="BT540" i="1"/>
  <c r="B540" i="1" s="1"/>
  <c r="AS538" i="1"/>
  <c r="AK537" i="1"/>
  <c r="AJ537" i="1"/>
  <c r="AI537" i="1"/>
  <c r="Y537" i="1"/>
  <c r="M537" i="1"/>
  <c r="AS537" i="1"/>
  <c r="D13" i="8"/>
  <c r="CR537" i="1"/>
  <c r="CK537" i="1"/>
  <c r="CJ537" i="1"/>
  <c r="F1" i="9"/>
  <c r="CC537" i="1"/>
  <c r="CB537" i="1"/>
  <c r="BU537" i="1"/>
  <c r="C537" i="1" s="1"/>
  <c r="BT537" i="1"/>
  <c r="B537" i="1" s="1"/>
  <c r="AS535" i="1"/>
  <c r="AS534" i="1"/>
  <c r="AK533" i="1"/>
  <c r="AJ533" i="1"/>
  <c r="AI533" i="1"/>
  <c r="Y533" i="1"/>
  <c r="AS531" i="1"/>
  <c r="AS532" i="1"/>
  <c r="AS533" i="1"/>
  <c r="CS533" i="1"/>
  <c r="CR533" i="1"/>
  <c r="CK533" i="1"/>
  <c r="CJ533" i="1"/>
  <c r="CC533" i="1"/>
  <c r="CB533" i="1"/>
  <c r="BU533" i="1"/>
  <c r="BT533" i="1"/>
  <c r="M530" i="1"/>
  <c r="M533" i="1"/>
  <c r="AK530" i="1"/>
  <c r="AJ530" i="1"/>
  <c r="AI530" i="1"/>
  <c r="Y530" i="1"/>
  <c r="AS530" i="1"/>
  <c r="CS530" i="1"/>
  <c r="CR530" i="1"/>
  <c r="CK530" i="1"/>
  <c r="CJ530" i="1"/>
  <c r="CC530" i="1"/>
  <c r="CB530" i="1"/>
  <c r="BU530" i="1"/>
  <c r="C530" i="1" s="1"/>
  <c r="BT530" i="1"/>
  <c r="B530" i="1" s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N544" i="1" l="1"/>
  <c r="O544" i="1" s="1"/>
  <c r="N540" i="1"/>
  <c r="O540" i="1"/>
  <c r="N537" i="1"/>
  <c r="W537" i="1"/>
  <c r="X537" i="1" s="1"/>
  <c r="O537" i="1"/>
  <c r="N533" i="1"/>
  <c r="O533" i="1"/>
  <c r="W533" i="1"/>
  <c r="X533" i="1" s="1"/>
  <c r="N530" i="1"/>
  <c r="O530" i="1"/>
  <c r="W530" i="1"/>
  <c r="X530" i="1" s="1"/>
  <c r="AS516" i="1"/>
  <c r="CS516" i="1"/>
  <c r="CR516" i="1"/>
  <c r="CK516" i="1"/>
  <c r="CJ516" i="1"/>
  <c r="CC516" i="1"/>
  <c r="CB516" i="1"/>
  <c r="BU516" i="1"/>
  <c r="BT516" i="1"/>
  <c r="AU516" i="1"/>
  <c r="AU525" i="1"/>
  <c r="AK525" i="1"/>
  <c r="AJ525" i="1"/>
  <c r="AI525" i="1"/>
  <c r="Y525" i="1"/>
  <c r="AU521" i="1"/>
  <c r="M521" i="1"/>
  <c r="M525" i="1"/>
  <c r="CS525" i="1"/>
  <c r="CR525" i="1"/>
  <c r="CK525" i="1"/>
  <c r="CJ525" i="1"/>
  <c r="A35" i="9"/>
  <c r="A36" i="9"/>
  <c r="A37" i="9"/>
  <c r="A38" i="9"/>
  <c r="A39" i="9"/>
  <c r="A40" i="9"/>
  <c r="A41" i="9"/>
  <c r="A34" i="9"/>
  <c r="A43" i="9"/>
  <c r="A44" i="9"/>
  <c r="A45" i="9"/>
  <c r="A46" i="9"/>
  <c r="A47" i="9"/>
  <c r="A48" i="9"/>
  <c r="A49" i="9"/>
  <c r="A42" i="9"/>
  <c r="A27" i="9"/>
  <c r="A28" i="9"/>
  <c r="A29" i="9"/>
  <c r="A30" i="9"/>
  <c r="A31" i="9"/>
  <c r="A32" i="9"/>
  <c r="A33" i="9"/>
  <c r="A26" i="9"/>
  <c r="A18" i="9"/>
  <c r="A19" i="9"/>
  <c r="A20" i="9"/>
  <c r="A21" i="9"/>
  <c r="A22" i="9"/>
  <c r="A23" i="9"/>
  <c r="A24" i="9"/>
  <c r="A25" i="9"/>
  <c r="A11" i="9"/>
  <c r="A12" i="9"/>
  <c r="A13" i="9"/>
  <c r="A14" i="9"/>
  <c r="A15" i="9"/>
  <c r="A16" i="9"/>
  <c r="A17" i="9"/>
  <c r="A10" i="9"/>
  <c r="A3" i="9"/>
  <c r="A4" i="9"/>
  <c r="A5" i="9"/>
  <c r="A6" i="9"/>
  <c r="A7" i="9"/>
  <c r="A8" i="9"/>
  <c r="A9" i="9"/>
  <c r="A2" i="9"/>
  <c r="CC525" i="1"/>
  <c r="CB525" i="1"/>
  <c r="BU525" i="1"/>
  <c r="C525" i="1" s="1"/>
  <c r="BT525" i="1"/>
  <c r="B525" i="1" s="1"/>
  <c r="CS521" i="1"/>
  <c r="CR521" i="1"/>
  <c r="CK521" i="1"/>
  <c r="CJ521" i="1"/>
  <c r="CC521" i="1"/>
  <c r="CB521" i="1"/>
  <c r="BU521" i="1"/>
  <c r="BT521" i="1"/>
  <c r="W521" i="1"/>
  <c r="X521" i="1" s="1"/>
  <c r="O521" i="1"/>
  <c r="N521" i="1"/>
  <c r="Y521" i="1"/>
  <c r="AK521" i="1"/>
  <c r="AJ521" i="1"/>
  <c r="AI521" i="1"/>
  <c r="L1" i="8"/>
  <c r="K1" i="8"/>
  <c r="J1" i="8"/>
  <c r="H11" i="8"/>
  <c r="B41" i="9" s="1"/>
  <c r="H10" i="8"/>
  <c r="B40" i="9" s="1"/>
  <c r="H9" i="8"/>
  <c r="B39" i="9" s="1"/>
  <c r="H8" i="8"/>
  <c r="B38" i="9" s="1"/>
  <c r="H7" i="8"/>
  <c r="B37" i="9" s="1"/>
  <c r="H6" i="8"/>
  <c r="B36" i="9" s="1"/>
  <c r="H5" i="8"/>
  <c r="B35" i="9" s="1"/>
  <c r="H1" i="8"/>
  <c r="G11" i="8"/>
  <c r="B25" i="9" s="1"/>
  <c r="G10" i="8"/>
  <c r="B24" i="9" s="1"/>
  <c r="G9" i="8"/>
  <c r="B23" i="9" s="1"/>
  <c r="G8" i="8"/>
  <c r="G7" i="8"/>
  <c r="B21" i="9" s="1"/>
  <c r="G6" i="8"/>
  <c r="B20" i="9" s="1"/>
  <c r="G5" i="8"/>
  <c r="B19" i="9" s="1"/>
  <c r="G1" i="8"/>
  <c r="F5" i="8"/>
  <c r="B3" i="9" s="1"/>
  <c r="F6" i="8"/>
  <c r="B4" i="9" s="1"/>
  <c r="F7" i="8"/>
  <c r="F8" i="8"/>
  <c r="B6" i="9" s="1"/>
  <c r="F9" i="8"/>
  <c r="B7" i="9" s="1"/>
  <c r="F10" i="8"/>
  <c r="B8" i="9" s="1"/>
  <c r="F11" i="8"/>
  <c r="B9" i="9" s="1"/>
  <c r="F1" i="8"/>
  <c r="AK516" i="1"/>
  <c r="AJ516" i="1"/>
  <c r="AI516" i="1"/>
  <c r="Y516" i="1"/>
  <c r="W516" i="1"/>
  <c r="X516" i="1" s="1"/>
  <c r="O516" i="1"/>
  <c r="N516" i="1"/>
  <c r="AK517" i="1"/>
  <c r="AJ517" i="1"/>
  <c r="AI517" i="1"/>
  <c r="C517" i="1"/>
  <c r="B517" i="1"/>
  <c r="M517" i="1"/>
  <c r="B22" i="9" l="1"/>
  <c r="G13" i="8"/>
  <c r="B5" i="9"/>
  <c r="F13" i="8"/>
  <c r="O525" i="1"/>
  <c r="N525" i="1"/>
  <c r="W525" i="1"/>
  <c r="X525" i="1" s="1"/>
  <c r="H13" i="8"/>
  <c r="B18" i="9"/>
  <c r="B34" i="9"/>
  <c r="B2" i="9"/>
  <c r="AK512" i="1"/>
  <c r="AJ512" i="1"/>
  <c r="AI512" i="1"/>
  <c r="Y512" i="1"/>
  <c r="W512" i="1"/>
  <c r="X512" i="1" s="1"/>
  <c r="O512" i="1"/>
  <c r="N512" i="1"/>
  <c r="N510" i="1"/>
  <c r="M513" i="1"/>
  <c r="AU513" i="1"/>
  <c r="CB513" i="1"/>
  <c r="CB510" i="1"/>
  <c r="CC513" i="1"/>
  <c r="CC510" i="1"/>
  <c r="CR513" i="1"/>
  <c r="CR510" i="1"/>
  <c r="CS513" i="1"/>
  <c r="CK513" i="1"/>
  <c r="CJ513" i="1"/>
  <c r="BU513" i="1"/>
  <c r="BT513" i="1"/>
  <c r="M510" i="1"/>
  <c r="CS510" i="1"/>
  <c r="CK510" i="1"/>
  <c r="CJ510" i="1"/>
  <c r="AU510" i="1"/>
  <c r="BU510" i="1"/>
  <c r="BT510" i="1"/>
  <c r="AK510" i="1"/>
  <c r="AJ510" i="1"/>
  <c r="AI510" i="1"/>
  <c r="Y510" i="1"/>
  <c r="W510" i="1"/>
  <c r="X510" i="1" s="1"/>
  <c r="O510" i="1"/>
  <c r="M506" i="1"/>
  <c r="A505" i="1"/>
  <c r="AU506" i="1"/>
  <c r="AI506" i="1"/>
  <c r="AJ506" i="1"/>
  <c r="AK506" i="1"/>
  <c r="Y506" i="1"/>
  <c r="CS506" i="1"/>
  <c r="CR506" i="1"/>
  <c r="CK506" i="1"/>
  <c r="CJ506" i="1"/>
  <c r="CC506" i="1"/>
  <c r="CB506" i="1"/>
  <c r="BU506" i="1"/>
  <c r="C506" i="1" s="1"/>
  <c r="BT506" i="1"/>
  <c r="B506" i="1" s="1"/>
  <c r="AK504" i="1"/>
  <c r="AJ504" i="1"/>
  <c r="AI504" i="1"/>
  <c r="Y504" i="1"/>
  <c r="M503" i="1"/>
  <c r="M504" i="1"/>
  <c r="AU504" i="1"/>
  <c r="CS504" i="1"/>
  <c r="CR504" i="1"/>
  <c r="CK504" i="1"/>
  <c r="CJ504" i="1"/>
  <c r="CC504" i="1"/>
  <c r="CB504" i="1"/>
  <c r="BU504" i="1"/>
  <c r="C504" i="1" s="1"/>
  <c r="BT504" i="1"/>
  <c r="B504" i="1" s="1"/>
  <c r="AK502" i="1"/>
  <c r="AJ502" i="1"/>
  <c r="AI502" i="1"/>
  <c r="M501" i="1"/>
  <c r="M502" i="1"/>
  <c r="Y502" i="1"/>
  <c r="AU502" i="1"/>
  <c r="CS502" i="1"/>
  <c r="CR502" i="1"/>
  <c r="CK502" i="1"/>
  <c r="CJ502" i="1"/>
  <c r="CC502" i="1"/>
  <c r="CB502" i="1"/>
  <c r="BU502" i="1"/>
  <c r="C502" i="1" s="1"/>
  <c r="BT502" i="1"/>
  <c r="B502" i="1" s="1"/>
  <c r="Y478" i="1"/>
  <c r="Y479" i="1"/>
  <c r="Y481" i="1"/>
  <c r="Y486" i="1"/>
  <c r="W486" i="1"/>
  <c r="X486" i="1" s="1"/>
  <c r="Y487" i="1"/>
  <c r="W487" i="1"/>
  <c r="X487" i="1" s="1"/>
  <c r="Y488" i="1"/>
  <c r="W488" i="1"/>
  <c r="X488" i="1" s="1"/>
  <c r="Y489" i="1"/>
  <c r="W489" i="1"/>
  <c r="X489" i="1" s="1"/>
  <c r="Y490" i="1"/>
  <c r="W490" i="1"/>
  <c r="X490" i="1" s="1"/>
  <c r="Y491" i="1"/>
  <c r="W491" i="1"/>
  <c r="X491" i="1" s="1"/>
  <c r="Y492" i="1"/>
  <c r="W492" i="1"/>
  <c r="X492" i="1" s="1"/>
  <c r="Y494" i="1"/>
  <c r="W494" i="1"/>
  <c r="X494" i="1" s="1"/>
  <c r="Y495" i="1"/>
  <c r="Y496" i="1"/>
  <c r="W496" i="1"/>
  <c r="X496" i="1" s="1"/>
  <c r="W506" i="1" l="1"/>
  <c r="X506" i="1" s="1"/>
  <c r="O506" i="1"/>
  <c r="N506" i="1"/>
  <c r="N504" i="1"/>
  <c r="W504" i="1"/>
  <c r="X504" i="1" s="1"/>
  <c r="O504" i="1"/>
  <c r="N502" i="1"/>
  <c r="O502" i="1"/>
  <c r="W502" i="1"/>
  <c r="X502" i="1" s="1"/>
  <c r="AU481" i="1"/>
  <c r="AU493" i="1"/>
  <c r="AU495" i="1"/>
  <c r="AU496" i="1"/>
  <c r="AU500" i="1"/>
  <c r="N500" i="1"/>
  <c r="Y500" i="1"/>
  <c r="W500" i="1"/>
  <c r="M499" i="1" l="1"/>
  <c r="M500" i="1"/>
  <c r="M498" i="1"/>
  <c r="M494" i="1"/>
  <c r="M495" i="1"/>
  <c r="M493" i="1"/>
  <c r="AI500" i="1"/>
  <c r="AJ500" i="1"/>
  <c r="AK500" i="1"/>
  <c r="O500" i="1"/>
  <c r="X500" i="1"/>
  <c r="CS500" i="1" l="1"/>
  <c r="CR500" i="1"/>
  <c r="CK500" i="1"/>
  <c r="CJ500" i="1"/>
  <c r="CC500" i="1"/>
  <c r="CB500" i="1"/>
  <c r="BU500" i="1"/>
  <c r="BT500" i="1"/>
  <c r="CS496" i="1" l="1"/>
  <c r="CR496" i="1"/>
  <c r="CK496" i="1"/>
  <c r="CJ496" i="1"/>
  <c r="CC496" i="1"/>
  <c r="CB496" i="1"/>
  <c r="BU496" i="1"/>
  <c r="BT496" i="1"/>
  <c r="AI495" i="1"/>
  <c r="AJ495" i="1"/>
  <c r="AK495" i="1"/>
  <c r="AI496" i="1"/>
  <c r="AJ496" i="1"/>
  <c r="AK496" i="1"/>
  <c r="N494" i="1"/>
  <c r="O494" i="1"/>
  <c r="N496" i="1"/>
  <c r="O496" i="1"/>
  <c r="N491" i="1"/>
  <c r="N492" i="1"/>
  <c r="CS495" i="1" l="1"/>
  <c r="CR495" i="1"/>
  <c r="CK495" i="1"/>
  <c r="CJ495" i="1"/>
  <c r="CC495" i="1"/>
  <c r="CB495" i="1"/>
  <c r="BU495" i="1"/>
  <c r="C495" i="1" s="1"/>
  <c r="BT495" i="1"/>
  <c r="B495" i="1" s="1"/>
  <c r="AK494" i="1"/>
  <c r="AJ494" i="1"/>
  <c r="AI494" i="1"/>
  <c r="W495" i="1" l="1"/>
  <c r="X495" i="1" s="1"/>
  <c r="O495" i="1"/>
  <c r="N495" i="1"/>
  <c r="CS493" i="1"/>
  <c r="CR493" i="1"/>
  <c r="CK493" i="1"/>
  <c r="CJ493" i="1"/>
  <c r="CC493" i="1"/>
  <c r="CB493" i="1"/>
  <c r="BU493" i="1"/>
  <c r="BT493" i="1"/>
  <c r="AI491" i="1" l="1"/>
  <c r="AJ491" i="1"/>
  <c r="AK491" i="1"/>
  <c r="AI492" i="1"/>
  <c r="AJ492" i="1"/>
  <c r="AK492" i="1"/>
  <c r="O491" i="1"/>
  <c r="O492" i="1"/>
  <c r="AI489" i="1" l="1"/>
  <c r="AJ489" i="1"/>
  <c r="AK489" i="1"/>
  <c r="AI490" i="1"/>
  <c r="AJ490" i="1"/>
  <c r="AK490" i="1"/>
  <c r="N489" i="1"/>
  <c r="O489" i="1"/>
  <c r="N490" i="1"/>
  <c r="O490" i="1"/>
  <c r="O484" i="1" l="1"/>
  <c r="R484" i="1"/>
  <c r="V484" i="1"/>
  <c r="W484" i="1"/>
  <c r="X484" i="1" s="1"/>
  <c r="Y484" i="1"/>
  <c r="O486" i="1"/>
  <c r="O487" i="1"/>
  <c r="O488" i="1"/>
  <c r="N483" i="1"/>
  <c r="N484" i="1"/>
  <c r="N486" i="1"/>
  <c r="N487" i="1"/>
  <c r="N488" i="1"/>
  <c r="S484" i="1" l="1"/>
  <c r="T484" i="1"/>
  <c r="AI481" i="1"/>
  <c r="AJ481" i="1"/>
  <c r="AK481" i="1"/>
  <c r="AI482" i="1"/>
  <c r="AJ482" i="1"/>
  <c r="AK482" i="1"/>
  <c r="AI484" i="1"/>
  <c r="AJ484" i="1"/>
  <c r="AK484" i="1"/>
  <c r="AI486" i="1"/>
  <c r="AJ486" i="1"/>
  <c r="AK486" i="1"/>
  <c r="AI487" i="1"/>
  <c r="AJ487" i="1"/>
  <c r="AK487" i="1"/>
  <c r="AI488" i="1"/>
  <c r="AJ488" i="1"/>
  <c r="AK488" i="1"/>
  <c r="CS481" i="1" l="1"/>
  <c r="CR481" i="1"/>
  <c r="CK481" i="1"/>
  <c r="CJ481" i="1"/>
  <c r="CC481" i="1"/>
  <c r="CB481" i="1"/>
  <c r="BU481" i="1"/>
  <c r="C481" i="1" s="1"/>
  <c r="BT481" i="1"/>
  <c r="B481" i="1" s="1"/>
  <c r="W481" i="1" l="1"/>
  <c r="X481" i="1" s="1"/>
  <c r="N481" i="1"/>
  <c r="O481" i="1"/>
  <c r="AI479" i="1"/>
  <c r="AJ479" i="1"/>
  <c r="AK479" i="1"/>
  <c r="CS479" i="1" l="1"/>
  <c r="CR479" i="1"/>
  <c r="CK479" i="1"/>
  <c r="CJ479" i="1"/>
  <c r="CC479" i="1"/>
  <c r="CB479" i="1"/>
  <c r="BU479" i="1"/>
  <c r="C479" i="1" s="1"/>
  <c r="BT479" i="1"/>
  <c r="B479" i="1" s="1"/>
  <c r="AT479" i="1"/>
  <c r="AU479" i="1"/>
  <c r="M479" i="1"/>
  <c r="AI478" i="1"/>
  <c r="AJ478" i="1"/>
  <c r="AK478" i="1"/>
  <c r="W479" i="1" l="1"/>
  <c r="X479" i="1" s="1"/>
  <c r="O479" i="1"/>
  <c r="N479" i="1"/>
  <c r="AV479" i="1"/>
  <c r="CS478" i="1"/>
  <c r="CR478" i="1"/>
  <c r="CK478" i="1"/>
  <c r="CJ478" i="1"/>
  <c r="CC478" i="1"/>
  <c r="CB478" i="1"/>
  <c r="BU478" i="1"/>
  <c r="C478" i="1" s="1"/>
  <c r="BT478" i="1"/>
  <c r="B478" i="1" s="1"/>
  <c r="AT478" i="1"/>
  <c r="AU478" i="1"/>
  <c r="AI477" i="1"/>
  <c r="AJ477" i="1"/>
  <c r="AK477" i="1"/>
  <c r="M478" i="1"/>
  <c r="CS477" i="1"/>
  <c r="CR477" i="1"/>
  <c r="CK477" i="1"/>
  <c r="CJ477" i="1"/>
  <c r="CC477" i="1"/>
  <c r="CB477" i="1"/>
  <c r="BU477" i="1"/>
  <c r="C477" i="1" s="1"/>
  <c r="BT477" i="1"/>
  <c r="B477" i="1" s="1"/>
  <c r="AT477" i="1"/>
  <c r="AU477" i="1"/>
  <c r="M477" i="1"/>
  <c r="Y477" i="1"/>
  <c r="AI476" i="1"/>
  <c r="AJ476" i="1"/>
  <c r="AK476" i="1"/>
  <c r="AV478" i="1" l="1"/>
  <c r="W478" i="1"/>
  <c r="X478" i="1" s="1"/>
  <c r="O478" i="1"/>
  <c r="N478" i="1"/>
  <c r="W477" i="1"/>
  <c r="X477" i="1" s="1"/>
  <c r="N477" i="1"/>
  <c r="O477" i="1"/>
  <c r="AV477" i="1"/>
  <c r="CS476" i="1"/>
  <c r="CR476" i="1"/>
  <c r="CK476" i="1"/>
  <c r="CJ476" i="1"/>
  <c r="CC476" i="1"/>
  <c r="CB476" i="1"/>
  <c r="BU476" i="1"/>
  <c r="C476" i="1" s="1"/>
  <c r="R477" i="1" s="1"/>
  <c r="BT476" i="1"/>
  <c r="B476" i="1" s="1"/>
  <c r="V477" i="1" s="1"/>
  <c r="AT476" i="1"/>
  <c r="AU476" i="1"/>
  <c r="M476" i="1"/>
  <c r="Y476" i="1"/>
  <c r="AI475" i="1"/>
  <c r="AJ475" i="1"/>
  <c r="AK475" i="1"/>
  <c r="T477" i="1" l="1"/>
  <c r="W476" i="1"/>
  <c r="X476" i="1" s="1"/>
  <c r="N476" i="1"/>
  <c r="O476" i="1"/>
  <c r="AV476" i="1"/>
  <c r="CS475" i="1"/>
  <c r="CR475" i="1"/>
  <c r="CK475" i="1"/>
  <c r="CJ475" i="1"/>
  <c r="CC475" i="1"/>
  <c r="CB475" i="1"/>
  <c r="BU475" i="1"/>
  <c r="C475" i="1" s="1"/>
  <c r="W475" i="1" s="1"/>
  <c r="X475" i="1" s="1"/>
  <c r="BT475" i="1"/>
  <c r="B475" i="1" s="1"/>
  <c r="V476" i="1" s="1"/>
  <c r="AT475" i="1"/>
  <c r="AU475" i="1"/>
  <c r="M475" i="1"/>
  <c r="Y475" i="1"/>
  <c r="AI474" i="1"/>
  <c r="AJ474" i="1"/>
  <c r="AK474" i="1"/>
  <c r="AV475" i="1" l="1"/>
  <c r="R476" i="1"/>
  <c r="S477" i="1"/>
  <c r="N475" i="1"/>
  <c r="S476" i="1" s="1"/>
  <c r="O475" i="1"/>
  <c r="CS474" i="1"/>
  <c r="CR474" i="1"/>
  <c r="CK474" i="1"/>
  <c r="CJ474" i="1"/>
  <c r="BU474" i="1"/>
  <c r="C474" i="1" s="1"/>
  <c r="CC474" i="1"/>
  <c r="CB474" i="1"/>
  <c r="BT474" i="1"/>
  <c r="B474" i="1" s="1"/>
  <c r="V475" i="1" s="1"/>
  <c r="AT474" i="1"/>
  <c r="AU474" i="1"/>
  <c r="M474" i="1"/>
  <c r="Y474" i="1"/>
  <c r="AI473" i="1"/>
  <c r="AJ473" i="1"/>
  <c r="AK473" i="1"/>
  <c r="T476" i="1" l="1"/>
  <c r="R475" i="1"/>
  <c r="O474" i="1"/>
  <c r="W474" i="1"/>
  <c r="X474" i="1" s="1"/>
  <c r="N474" i="1"/>
  <c r="AV474" i="1"/>
  <c r="CS473" i="1"/>
  <c r="CR473" i="1"/>
  <c r="CK473" i="1"/>
  <c r="CJ473" i="1"/>
  <c r="CC473" i="1"/>
  <c r="CB473" i="1"/>
  <c r="BU473" i="1"/>
  <c r="C473" i="1" s="1"/>
  <c r="BT473" i="1"/>
  <c r="B473" i="1" s="1"/>
  <c r="V474" i="1" s="1"/>
  <c r="AT473" i="1"/>
  <c r="AU473" i="1"/>
  <c r="M473" i="1"/>
  <c r="Y473" i="1"/>
  <c r="AI472" i="1"/>
  <c r="AJ472" i="1"/>
  <c r="AK472" i="1"/>
  <c r="AV473" i="1" l="1"/>
  <c r="BF479" i="1"/>
  <c r="R474" i="1"/>
  <c r="T475" i="1"/>
  <c r="S475" i="1"/>
  <c r="W473" i="1"/>
  <c r="X473" i="1" s="1"/>
  <c r="N473" i="1"/>
  <c r="S474" i="1" s="1"/>
  <c r="O473" i="1"/>
  <c r="CS472" i="1"/>
  <c r="CR472" i="1"/>
  <c r="CK472" i="1"/>
  <c r="CJ472" i="1"/>
  <c r="CC472" i="1"/>
  <c r="CB472" i="1"/>
  <c r="BU472" i="1"/>
  <c r="C472" i="1" s="1"/>
  <c r="R473" i="1" s="1"/>
  <c r="BT472" i="1"/>
  <c r="B472" i="1" s="1"/>
  <c r="V473" i="1" s="1"/>
  <c r="AT472" i="1"/>
  <c r="AU472" i="1"/>
  <c r="M472" i="1"/>
  <c r="Y472" i="1"/>
  <c r="AI471" i="1"/>
  <c r="AJ471" i="1"/>
  <c r="AK471" i="1"/>
  <c r="BF478" i="1" l="1"/>
  <c r="T474" i="1"/>
  <c r="T473" i="1"/>
  <c r="W472" i="1"/>
  <c r="X472" i="1" s="1"/>
  <c r="N472" i="1"/>
  <c r="O472" i="1"/>
  <c r="AV472" i="1"/>
  <c r="CS471" i="1"/>
  <c r="CR471" i="1"/>
  <c r="CK471" i="1"/>
  <c r="CJ471" i="1"/>
  <c r="CC471" i="1"/>
  <c r="CB471" i="1"/>
  <c r="BU471" i="1"/>
  <c r="C471" i="1" s="1"/>
  <c r="R472" i="1" s="1"/>
  <c r="BT471" i="1"/>
  <c r="B471" i="1" s="1"/>
  <c r="V472" i="1" s="1"/>
  <c r="AT471" i="1"/>
  <c r="AU471" i="1"/>
  <c r="M471" i="1"/>
  <c r="Y471" i="1"/>
  <c r="AI470" i="1"/>
  <c r="AJ470" i="1"/>
  <c r="AK470" i="1"/>
  <c r="BF477" i="1" l="1"/>
  <c r="S473" i="1"/>
  <c r="T472" i="1"/>
  <c r="W471" i="1"/>
  <c r="X471" i="1" s="1"/>
  <c r="N471" i="1"/>
  <c r="O471" i="1"/>
  <c r="AV471" i="1"/>
  <c r="CS470" i="1"/>
  <c r="CR470" i="1"/>
  <c r="CK470" i="1"/>
  <c r="CJ470" i="1"/>
  <c r="CC470" i="1"/>
  <c r="CB470" i="1"/>
  <c r="BU470" i="1"/>
  <c r="C470" i="1" s="1"/>
  <c r="BT470" i="1"/>
  <c r="B470" i="1" s="1"/>
  <c r="V471" i="1" s="1"/>
  <c r="AT470" i="1"/>
  <c r="AU470" i="1"/>
  <c r="M470" i="1"/>
  <c r="Y470" i="1"/>
  <c r="AI469" i="1"/>
  <c r="AJ469" i="1"/>
  <c r="AK469" i="1"/>
  <c r="BF476" i="1" l="1"/>
  <c r="W470" i="1"/>
  <c r="X470" i="1" s="1"/>
  <c r="R471" i="1"/>
  <c r="U477" i="1" s="1"/>
  <c r="S472" i="1"/>
  <c r="N470" i="1"/>
  <c r="S471" i="1" s="1"/>
  <c r="O470" i="1"/>
  <c r="AV470" i="1"/>
  <c r="CS469" i="1"/>
  <c r="CR469" i="1"/>
  <c r="CK469" i="1"/>
  <c r="CJ469" i="1"/>
  <c r="CC469" i="1"/>
  <c r="CB469" i="1"/>
  <c r="BU469" i="1"/>
  <c r="C469" i="1" s="1"/>
  <c r="BT469" i="1"/>
  <c r="B469" i="1" s="1"/>
  <c r="V470" i="1" s="1"/>
  <c r="AT469" i="1"/>
  <c r="AU469" i="1"/>
  <c r="M469" i="1"/>
  <c r="Y469" i="1"/>
  <c r="AI468" i="1"/>
  <c r="AJ468" i="1"/>
  <c r="AK468" i="1"/>
  <c r="AV469" i="1" l="1"/>
  <c r="BF475" i="1"/>
  <c r="T471" i="1"/>
  <c r="R470" i="1"/>
  <c r="W469" i="1"/>
  <c r="X469" i="1" s="1"/>
  <c r="N469" i="1"/>
  <c r="S470" i="1" s="1"/>
  <c r="O469" i="1"/>
  <c r="CS468" i="1"/>
  <c r="CR468" i="1"/>
  <c r="CK468" i="1"/>
  <c r="CJ468" i="1"/>
  <c r="CC468" i="1"/>
  <c r="CB468" i="1"/>
  <c r="BU468" i="1"/>
  <c r="C468" i="1" s="1"/>
  <c r="R469" i="1" s="1"/>
  <c r="BT468" i="1"/>
  <c r="B468" i="1" s="1"/>
  <c r="V469" i="1" s="1"/>
  <c r="AT468" i="1"/>
  <c r="AU468" i="1"/>
  <c r="M468" i="1"/>
  <c r="Y468" i="1"/>
  <c r="AI467" i="1"/>
  <c r="AJ467" i="1"/>
  <c r="AK467" i="1"/>
  <c r="AV468" i="1" l="1"/>
  <c r="BF474" i="1"/>
  <c r="U475" i="1"/>
  <c r="U476" i="1"/>
  <c r="T470" i="1"/>
  <c r="T469" i="1"/>
  <c r="W468" i="1"/>
  <c r="X468" i="1" s="1"/>
  <c r="N468" i="1"/>
  <c r="S469" i="1" s="1"/>
  <c r="O468" i="1"/>
  <c r="CS467" i="1"/>
  <c r="CR467" i="1"/>
  <c r="CK467" i="1"/>
  <c r="CJ467" i="1"/>
  <c r="CC467" i="1"/>
  <c r="CB467" i="1"/>
  <c r="BU467" i="1"/>
  <c r="C467" i="1" s="1"/>
  <c r="R468" i="1" s="1"/>
  <c r="BT467" i="1"/>
  <c r="B467" i="1" s="1"/>
  <c r="V468" i="1" s="1"/>
  <c r="AT467" i="1"/>
  <c r="AU467" i="1"/>
  <c r="M467" i="1"/>
  <c r="Y467" i="1"/>
  <c r="AI466" i="1"/>
  <c r="AJ466" i="1"/>
  <c r="AK466" i="1"/>
  <c r="BF473" i="1" l="1"/>
  <c r="U474" i="1"/>
  <c r="T468" i="1"/>
  <c r="W467" i="1"/>
  <c r="X467" i="1" s="1"/>
  <c r="N467" i="1"/>
  <c r="S468" i="1" s="1"/>
  <c r="O467" i="1"/>
  <c r="AV467" i="1"/>
  <c r="CS466" i="1"/>
  <c r="CR466" i="1"/>
  <c r="CK466" i="1"/>
  <c r="CJ466" i="1"/>
  <c r="CC466" i="1"/>
  <c r="CB466" i="1"/>
  <c r="BU466" i="1"/>
  <c r="C466" i="1" s="1"/>
  <c r="R467" i="1" s="1"/>
  <c r="BT466" i="1"/>
  <c r="B466" i="1" s="1"/>
  <c r="AT466" i="1"/>
  <c r="AU466" i="1"/>
  <c r="M466" i="1"/>
  <c r="Y466" i="1"/>
  <c r="BG479" i="1" l="1"/>
  <c r="BF472" i="1"/>
  <c r="V467" i="1"/>
  <c r="U473" i="1" s="1"/>
  <c r="W466" i="1"/>
  <c r="X466" i="1" s="1"/>
  <c r="O466" i="1"/>
  <c r="N466" i="1"/>
  <c r="AV466" i="1"/>
  <c r="AI465" i="1"/>
  <c r="AJ465" i="1"/>
  <c r="AK465" i="1"/>
  <c r="T467" i="1" l="1"/>
  <c r="S467" i="1"/>
  <c r="CS465" i="1"/>
  <c r="CR465" i="1"/>
  <c r="CK465" i="1"/>
  <c r="CJ465" i="1"/>
  <c r="CC465" i="1"/>
  <c r="CB465" i="1"/>
  <c r="BU465" i="1"/>
  <c r="C465" i="1" s="1"/>
  <c r="R466" i="1" s="1"/>
  <c r="BT465" i="1"/>
  <c r="B465" i="1" s="1"/>
  <c r="AT465" i="1"/>
  <c r="AU465" i="1"/>
  <c r="M465" i="1"/>
  <c r="Y465" i="1"/>
  <c r="AI464" i="1"/>
  <c r="AJ464" i="1"/>
  <c r="AK464" i="1"/>
  <c r="BG478" i="1" l="1"/>
  <c r="BF471" i="1"/>
  <c r="V466" i="1"/>
  <c r="T466" i="1" s="1"/>
  <c r="W465" i="1"/>
  <c r="X465" i="1" s="1"/>
  <c r="O465" i="1"/>
  <c r="N465" i="1"/>
  <c r="AV465" i="1"/>
  <c r="CS464" i="1"/>
  <c r="CR464" i="1"/>
  <c r="CK464" i="1"/>
  <c r="CJ464" i="1"/>
  <c r="CC464" i="1"/>
  <c r="CB464" i="1"/>
  <c r="BU464" i="1"/>
  <c r="C464" i="1" s="1"/>
  <c r="R465" i="1" s="1"/>
  <c r="BT464" i="1"/>
  <c r="B464" i="1" s="1"/>
  <c r="V465" i="1" s="1"/>
  <c r="AT464" i="1"/>
  <c r="AU464" i="1"/>
  <c r="M464" i="1"/>
  <c r="Y464" i="1"/>
  <c r="AI463" i="1"/>
  <c r="AJ463" i="1"/>
  <c r="AK463" i="1"/>
  <c r="U472" i="1" l="1"/>
  <c r="AV464" i="1"/>
  <c r="BG477" i="1"/>
  <c r="BF470" i="1"/>
  <c r="S466" i="1"/>
  <c r="T465" i="1"/>
  <c r="U471" i="1"/>
  <c r="W464" i="1"/>
  <c r="X464" i="1" s="1"/>
  <c r="N464" i="1"/>
  <c r="O464" i="1"/>
  <c r="CS463" i="1"/>
  <c r="CR463" i="1"/>
  <c r="CK463" i="1"/>
  <c r="CJ463" i="1"/>
  <c r="CC463" i="1"/>
  <c r="CB463" i="1"/>
  <c r="BU463" i="1"/>
  <c r="C463" i="1" s="1"/>
  <c r="BT463" i="1"/>
  <c r="B463" i="1" s="1"/>
  <c r="V464" i="1" s="1"/>
  <c r="AT463" i="1"/>
  <c r="AU463" i="1"/>
  <c r="M463" i="1"/>
  <c r="Y463" i="1"/>
  <c r="AI462" i="1"/>
  <c r="AJ462" i="1"/>
  <c r="AK462" i="1"/>
  <c r="BG476" i="1" l="1"/>
  <c r="BF469" i="1"/>
  <c r="R464" i="1"/>
  <c r="S465" i="1"/>
  <c r="O463" i="1"/>
  <c r="W463" i="1"/>
  <c r="X463" i="1" s="1"/>
  <c r="N463" i="1"/>
  <c r="AV463" i="1"/>
  <c r="CS462" i="1"/>
  <c r="CR462" i="1"/>
  <c r="CK462" i="1"/>
  <c r="CJ462" i="1"/>
  <c r="CC462" i="1"/>
  <c r="CB462" i="1"/>
  <c r="BU462" i="1"/>
  <c r="C462" i="1" s="1"/>
  <c r="BT462" i="1"/>
  <c r="B462" i="1" s="1"/>
  <c r="V463" i="1" s="1"/>
  <c r="AT462" i="1"/>
  <c r="AU462" i="1"/>
  <c r="M462" i="1"/>
  <c r="Y462" i="1"/>
  <c r="AI461" i="1"/>
  <c r="AJ461" i="1"/>
  <c r="AK461" i="1"/>
  <c r="AV462" i="1" l="1"/>
  <c r="BG475" i="1"/>
  <c r="BF468" i="1"/>
  <c r="U470" i="1"/>
  <c r="T464" i="1"/>
  <c r="S464" i="1"/>
  <c r="R463" i="1"/>
  <c r="U469" i="1" s="1"/>
  <c r="W462" i="1"/>
  <c r="X462" i="1" s="1"/>
  <c r="N462" i="1"/>
  <c r="O462" i="1"/>
  <c r="CS461" i="1"/>
  <c r="CR461" i="1"/>
  <c r="CK461" i="1"/>
  <c r="CJ461" i="1"/>
  <c r="CC461" i="1"/>
  <c r="CB461" i="1"/>
  <c r="BU461" i="1"/>
  <c r="C461" i="1" s="1"/>
  <c r="R462" i="1" s="1"/>
  <c r="BT461" i="1"/>
  <c r="B461" i="1" s="1"/>
  <c r="V462" i="1" s="1"/>
  <c r="AT461" i="1"/>
  <c r="AU461" i="1"/>
  <c r="M461" i="1"/>
  <c r="Y461" i="1"/>
  <c r="AI460" i="1"/>
  <c r="AJ460" i="1"/>
  <c r="AK460" i="1"/>
  <c r="T463" i="1" l="1"/>
  <c r="BG474" i="1"/>
  <c r="BF467" i="1"/>
  <c r="U468" i="1"/>
  <c r="T462" i="1"/>
  <c r="S463" i="1"/>
  <c r="N461" i="1"/>
  <c r="S462" i="1" s="1"/>
  <c r="W461" i="1"/>
  <c r="X461" i="1" s="1"/>
  <c r="O461" i="1"/>
  <c r="AV461" i="1"/>
  <c r="CS460" i="1"/>
  <c r="CR460" i="1"/>
  <c r="CK460" i="1"/>
  <c r="CJ460" i="1"/>
  <c r="BU460" i="1"/>
  <c r="C460" i="1" s="1"/>
  <c r="CC460" i="1"/>
  <c r="CB460" i="1"/>
  <c r="BT460" i="1"/>
  <c r="B460" i="1" s="1"/>
  <c r="AT460" i="1"/>
  <c r="AU460" i="1"/>
  <c r="M460" i="1"/>
  <c r="Y460" i="1"/>
  <c r="AI459" i="1"/>
  <c r="AJ459" i="1"/>
  <c r="AK459" i="1"/>
  <c r="BG473" i="1" l="1"/>
  <c r="BF466" i="1"/>
  <c r="R461" i="1"/>
  <c r="V461" i="1"/>
  <c r="W460" i="1"/>
  <c r="X460" i="1" s="1"/>
  <c r="N460" i="1"/>
  <c r="O460" i="1"/>
  <c r="AV460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35" i="1"/>
  <c r="CS459" i="1"/>
  <c r="CR459" i="1"/>
  <c r="CK459" i="1"/>
  <c r="CJ459" i="1"/>
  <c r="CC459" i="1"/>
  <c r="CB459" i="1"/>
  <c r="BU459" i="1"/>
  <c r="C459" i="1" s="1"/>
  <c r="BT459" i="1"/>
  <c r="B459" i="1" s="1"/>
  <c r="V460" i="1" s="1"/>
  <c r="AT459" i="1"/>
  <c r="AU459" i="1"/>
  <c r="M459" i="1"/>
  <c r="Y459" i="1"/>
  <c r="AV459" i="1" l="1"/>
  <c r="BG472" i="1"/>
  <c r="BF465" i="1"/>
  <c r="U467" i="1"/>
  <c r="T461" i="1"/>
  <c r="R460" i="1"/>
  <c r="W459" i="1"/>
  <c r="X459" i="1" s="1"/>
  <c r="S461" i="1"/>
  <c r="N459" i="1"/>
  <c r="S460" i="1" s="1"/>
  <c r="O459" i="1"/>
  <c r="AI458" i="1"/>
  <c r="AJ458" i="1"/>
  <c r="AK458" i="1"/>
  <c r="U466" i="1" l="1"/>
  <c r="T460" i="1"/>
  <c r="CS458" i="1"/>
  <c r="CR458" i="1"/>
  <c r="CK458" i="1"/>
  <c r="CJ458" i="1"/>
  <c r="CC458" i="1"/>
  <c r="CB458" i="1"/>
  <c r="BU458" i="1"/>
  <c r="BT458" i="1"/>
  <c r="B458" i="1" s="1"/>
  <c r="V459" i="1" s="1"/>
  <c r="AT458" i="1"/>
  <c r="AU458" i="1"/>
  <c r="M458" i="1"/>
  <c r="Y458" i="1"/>
  <c r="C458" i="1"/>
  <c r="AI457" i="1"/>
  <c r="AJ457" i="1"/>
  <c r="AK457" i="1"/>
  <c r="BG471" i="1" l="1"/>
  <c r="BF464" i="1"/>
  <c r="W458" i="1"/>
  <c r="X458" i="1" s="1"/>
  <c r="R459" i="1"/>
  <c r="N458" i="1"/>
  <c r="O458" i="1"/>
  <c r="AV458" i="1"/>
  <c r="CS457" i="1"/>
  <c r="CR457" i="1"/>
  <c r="CK457" i="1"/>
  <c r="CJ457" i="1"/>
  <c r="CC457" i="1"/>
  <c r="CB457" i="1"/>
  <c r="BU457" i="1"/>
  <c r="C457" i="1" s="1"/>
  <c r="R458" i="1" s="1"/>
  <c r="BT457" i="1"/>
  <c r="B457" i="1" s="1"/>
  <c r="V458" i="1" s="1"/>
  <c r="AT457" i="1"/>
  <c r="AU457" i="1"/>
  <c r="M457" i="1"/>
  <c r="Y457" i="1"/>
  <c r="AI456" i="1"/>
  <c r="AJ456" i="1"/>
  <c r="AK456" i="1"/>
  <c r="BG470" i="1" l="1"/>
  <c r="BF463" i="1"/>
  <c r="U465" i="1"/>
  <c r="T459" i="1"/>
  <c r="U464" i="1"/>
  <c r="S459" i="1"/>
  <c r="T458" i="1"/>
  <c r="W457" i="1"/>
  <c r="X457" i="1" s="1"/>
  <c r="O457" i="1"/>
  <c r="N457" i="1"/>
  <c r="AV457" i="1"/>
  <c r="CS456" i="1"/>
  <c r="CR456" i="1"/>
  <c r="CK456" i="1"/>
  <c r="CJ456" i="1"/>
  <c r="CC456" i="1"/>
  <c r="CB456" i="1"/>
  <c r="BU456" i="1"/>
  <c r="C456" i="1" s="1"/>
  <c r="R457" i="1" s="1"/>
  <c r="BT456" i="1"/>
  <c r="B456" i="1" s="1"/>
  <c r="V457" i="1" s="1"/>
  <c r="AT456" i="1"/>
  <c r="AU456" i="1"/>
  <c r="M456" i="1"/>
  <c r="Y456" i="1"/>
  <c r="AI455" i="1"/>
  <c r="AJ455" i="1"/>
  <c r="AK455" i="1"/>
  <c r="BG469" i="1" l="1"/>
  <c r="BF462" i="1"/>
  <c r="U463" i="1"/>
  <c r="S458" i="1"/>
  <c r="T457" i="1"/>
  <c r="W456" i="1"/>
  <c r="X456" i="1" s="1"/>
  <c r="N456" i="1"/>
  <c r="O456" i="1"/>
  <c r="AV456" i="1"/>
  <c r="CS455" i="1"/>
  <c r="CR455" i="1"/>
  <c r="CK455" i="1"/>
  <c r="CJ455" i="1"/>
  <c r="CC455" i="1"/>
  <c r="CB455" i="1"/>
  <c r="BU455" i="1"/>
  <c r="C455" i="1" s="1"/>
  <c r="BT455" i="1"/>
  <c r="B455" i="1" s="1"/>
  <c r="V456" i="1" s="1"/>
  <c r="AT455" i="1"/>
  <c r="AU455" i="1"/>
  <c r="M455" i="1"/>
  <c r="Y455" i="1"/>
  <c r="AI454" i="1"/>
  <c r="AJ454" i="1"/>
  <c r="AK454" i="1"/>
  <c r="BG468" i="1" l="1"/>
  <c r="BF461" i="1"/>
  <c r="S457" i="1"/>
  <c r="R456" i="1"/>
  <c r="U462" i="1" s="1"/>
  <c r="O455" i="1"/>
  <c r="W455" i="1"/>
  <c r="X455" i="1" s="1"/>
  <c r="N455" i="1"/>
  <c r="AV455" i="1"/>
  <c r="CS454" i="1"/>
  <c r="CR454" i="1"/>
  <c r="CK454" i="1"/>
  <c r="CJ454" i="1"/>
  <c r="BU454" i="1"/>
  <c r="C454" i="1" s="1"/>
  <c r="R455" i="1" s="1"/>
  <c r="CC454" i="1"/>
  <c r="CB454" i="1"/>
  <c r="BT454" i="1"/>
  <c r="B454" i="1" s="1"/>
  <c r="V455" i="1" s="1"/>
  <c r="AT454" i="1"/>
  <c r="AU454" i="1"/>
  <c r="M454" i="1"/>
  <c r="Y454" i="1"/>
  <c r="AI453" i="1"/>
  <c r="AJ453" i="1"/>
  <c r="AK453" i="1"/>
  <c r="BG467" i="1" l="1"/>
  <c r="BF460" i="1"/>
  <c r="U461" i="1"/>
  <c r="T456" i="1"/>
  <c r="S456" i="1"/>
  <c r="T455" i="1"/>
  <c r="W454" i="1"/>
  <c r="X454" i="1" s="1"/>
  <c r="N454" i="1"/>
  <c r="O454" i="1"/>
  <c r="AV454" i="1"/>
  <c r="CS453" i="1"/>
  <c r="CR453" i="1"/>
  <c r="CK453" i="1"/>
  <c r="CJ453" i="1"/>
  <c r="CC453" i="1"/>
  <c r="CB453" i="1"/>
  <c r="BU453" i="1"/>
  <c r="C453" i="1" s="1"/>
  <c r="BT453" i="1"/>
  <c r="B453" i="1" s="1"/>
  <c r="V454" i="1" s="1"/>
  <c r="AT453" i="1"/>
  <c r="AU453" i="1"/>
  <c r="M453" i="1"/>
  <c r="Y453" i="1"/>
  <c r="AI452" i="1"/>
  <c r="AJ452" i="1"/>
  <c r="AK452" i="1"/>
  <c r="BG466" i="1" l="1"/>
  <c r="BF459" i="1"/>
  <c r="R454" i="1"/>
  <c r="S455" i="1"/>
  <c r="W453" i="1"/>
  <c r="X453" i="1" s="1"/>
  <c r="N453" i="1"/>
  <c r="S454" i="1" s="1"/>
  <c r="O453" i="1"/>
  <c r="AV453" i="1"/>
  <c r="CS452" i="1"/>
  <c r="CR452" i="1"/>
  <c r="CK452" i="1"/>
  <c r="CJ452" i="1"/>
  <c r="CC452" i="1"/>
  <c r="CB452" i="1"/>
  <c r="BU452" i="1"/>
  <c r="C452" i="1" s="1"/>
  <c r="R453" i="1" s="1"/>
  <c r="BT452" i="1"/>
  <c r="B452" i="1" s="1"/>
  <c r="V453" i="1" s="1"/>
  <c r="AT452" i="1"/>
  <c r="AU452" i="1"/>
  <c r="M452" i="1"/>
  <c r="Y452" i="1"/>
  <c r="AI451" i="1"/>
  <c r="AJ451" i="1"/>
  <c r="AK451" i="1"/>
  <c r="BG465" i="1" l="1"/>
  <c r="BF458" i="1"/>
  <c r="U459" i="1"/>
  <c r="U460" i="1"/>
  <c r="T454" i="1"/>
  <c r="T453" i="1"/>
  <c r="W452" i="1"/>
  <c r="X452" i="1" s="1"/>
  <c r="N452" i="1"/>
  <c r="S453" i="1" s="1"/>
  <c r="O452" i="1"/>
  <c r="AV452" i="1"/>
  <c r="CS451" i="1"/>
  <c r="CR451" i="1"/>
  <c r="CK451" i="1"/>
  <c r="CJ451" i="1"/>
  <c r="CC451" i="1"/>
  <c r="CB451" i="1"/>
  <c r="BU451" i="1"/>
  <c r="C451" i="1" s="1"/>
  <c r="BT451" i="1"/>
  <c r="B451" i="1" s="1"/>
  <c r="AT451" i="1"/>
  <c r="AU451" i="1"/>
  <c r="M451" i="1"/>
  <c r="Y451" i="1"/>
  <c r="AI450" i="1"/>
  <c r="AJ450" i="1"/>
  <c r="AK450" i="1"/>
  <c r="BG464" i="1" l="1"/>
  <c r="BF457" i="1"/>
  <c r="W451" i="1"/>
  <c r="X451" i="1" s="1"/>
  <c r="R452" i="1"/>
  <c r="V452" i="1"/>
  <c r="O451" i="1"/>
  <c r="N451" i="1"/>
  <c r="AV451" i="1"/>
  <c r="CS450" i="1"/>
  <c r="CR450" i="1"/>
  <c r="CK450" i="1"/>
  <c r="CJ450" i="1"/>
  <c r="CC450" i="1"/>
  <c r="CB450" i="1"/>
  <c r="BU450" i="1"/>
  <c r="C450" i="1" s="1"/>
  <c r="BT450" i="1"/>
  <c r="B450" i="1" s="1"/>
  <c r="AT450" i="1"/>
  <c r="AU450" i="1"/>
  <c r="M450" i="1"/>
  <c r="Y450" i="1"/>
  <c r="AI449" i="1"/>
  <c r="AJ449" i="1"/>
  <c r="AK449" i="1"/>
  <c r="BG463" i="1" l="1"/>
  <c r="BF456" i="1"/>
  <c r="T452" i="1"/>
  <c r="W450" i="1"/>
  <c r="X450" i="1" s="1"/>
  <c r="R451" i="1"/>
  <c r="V451" i="1"/>
  <c r="U458" i="1"/>
  <c r="S452" i="1"/>
  <c r="O450" i="1"/>
  <c r="N450" i="1"/>
  <c r="S451" i="1" s="1"/>
  <c r="AV450" i="1"/>
  <c r="CS449" i="1"/>
  <c r="CR449" i="1"/>
  <c r="CK449" i="1"/>
  <c r="CJ449" i="1"/>
  <c r="CC449" i="1"/>
  <c r="CB449" i="1"/>
  <c r="BU449" i="1"/>
  <c r="C449" i="1" s="1"/>
  <c r="R450" i="1" s="1"/>
  <c r="BT449" i="1"/>
  <c r="B449" i="1" s="1"/>
  <c r="V450" i="1" s="1"/>
  <c r="AT449" i="1"/>
  <c r="AU449" i="1"/>
  <c r="M449" i="1"/>
  <c r="Y449" i="1"/>
  <c r="AV449" i="1" l="1"/>
  <c r="BG462" i="1"/>
  <c r="BF455" i="1"/>
  <c r="U456" i="1"/>
  <c r="U457" i="1"/>
  <c r="T451" i="1"/>
  <c r="T450" i="1"/>
  <c r="W449" i="1"/>
  <c r="X449" i="1" s="1"/>
  <c r="O449" i="1"/>
  <c r="N449" i="1"/>
  <c r="S450" i="1" s="1"/>
  <c r="AI448" i="1"/>
  <c r="AJ448" i="1"/>
  <c r="AK448" i="1"/>
  <c r="CK448" i="1" l="1"/>
  <c r="CS448" i="1"/>
  <c r="CR448" i="1"/>
  <c r="CJ448" i="1"/>
  <c r="CC448" i="1"/>
  <c r="CB448" i="1"/>
  <c r="BU448" i="1"/>
  <c r="C448" i="1" s="1"/>
  <c r="BT448" i="1"/>
  <c r="B448" i="1" s="1"/>
  <c r="V449" i="1" s="1"/>
  <c r="AT448" i="1"/>
  <c r="AU448" i="1"/>
  <c r="M448" i="1"/>
  <c r="Y448" i="1"/>
  <c r="BG461" i="1" l="1"/>
  <c r="BF454" i="1"/>
  <c r="W448" i="1"/>
  <c r="X448" i="1" s="1"/>
  <c r="R449" i="1"/>
  <c r="N448" i="1"/>
  <c r="O448" i="1"/>
  <c r="AV448" i="1"/>
  <c r="AI447" i="1"/>
  <c r="AJ447" i="1"/>
  <c r="AK447" i="1"/>
  <c r="S449" i="1" l="1"/>
  <c r="U455" i="1"/>
  <c r="T449" i="1"/>
  <c r="CS447" i="1"/>
  <c r="CR447" i="1"/>
  <c r="CK447" i="1"/>
  <c r="CJ447" i="1"/>
  <c r="CC447" i="1"/>
  <c r="CB447" i="1"/>
  <c r="BU447" i="1"/>
  <c r="C447" i="1" s="1"/>
  <c r="BT447" i="1"/>
  <c r="B447" i="1" s="1"/>
  <c r="AT447" i="1"/>
  <c r="AU447" i="1"/>
  <c r="M447" i="1"/>
  <c r="Y447" i="1"/>
  <c r="AI446" i="1"/>
  <c r="AJ446" i="1"/>
  <c r="AK446" i="1"/>
  <c r="BG460" i="1" l="1"/>
  <c r="BF453" i="1"/>
  <c r="W447" i="1"/>
  <c r="X447" i="1" s="1"/>
  <c r="R448" i="1"/>
  <c r="V448" i="1"/>
  <c r="N447" i="1"/>
  <c r="O447" i="1"/>
  <c r="AV447" i="1"/>
  <c r="CS446" i="1"/>
  <c r="CR446" i="1"/>
  <c r="CK446" i="1"/>
  <c r="CJ446" i="1"/>
  <c r="CC446" i="1"/>
  <c r="CB446" i="1"/>
  <c r="BU446" i="1"/>
  <c r="C446" i="1" s="1"/>
  <c r="BT446" i="1"/>
  <c r="B446" i="1" s="1"/>
  <c r="V447" i="1" s="1"/>
  <c r="AT446" i="1"/>
  <c r="AU446" i="1"/>
  <c r="M446" i="1"/>
  <c r="Y446" i="1"/>
  <c r="AI445" i="1"/>
  <c r="AJ445" i="1"/>
  <c r="AK445" i="1"/>
  <c r="BG459" i="1" l="1"/>
  <c r="BF452" i="1"/>
  <c r="U454" i="1"/>
  <c r="T448" i="1"/>
  <c r="S448" i="1"/>
  <c r="R447" i="1"/>
  <c r="W446" i="1"/>
  <c r="X446" i="1" s="1"/>
  <c r="N446" i="1"/>
  <c r="O446" i="1"/>
  <c r="AV446" i="1"/>
  <c r="CK445" i="1"/>
  <c r="CS445" i="1"/>
  <c r="CR445" i="1"/>
  <c r="CJ445" i="1"/>
  <c r="CC445" i="1"/>
  <c r="CB445" i="1"/>
  <c r="BU445" i="1"/>
  <c r="C445" i="1" s="1"/>
  <c r="BT445" i="1"/>
  <c r="B445" i="1" s="1"/>
  <c r="V446" i="1" s="1"/>
  <c r="AT445" i="1"/>
  <c r="AU445" i="1"/>
  <c r="M445" i="1"/>
  <c r="Y445" i="1"/>
  <c r="AI444" i="1"/>
  <c r="AJ444" i="1"/>
  <c r="AK444" i="1"/>
  <c r="BG458" i="1" l="1"/>
  <c r="BF451" i="1"/>
  <c r="R446" i="1"/>
  <c r="U452" i="1" s="1"/>
  <c r="U453" i="1"/>
  <c r="T447" i="1"/>
  <c r="S447" i="1"/>
  <c r="W445" i="1"/>
  <c r="X445" i="1" s="1"/>
  <c r="N445" i="1"/>
  <c r="O445" i="1"/>
  <c r="AV445" i="1"/>
  <c r="CS444" i="1"/>
  <c r="CR444" i="1"/>
  <c r="CK444" i="1"/>
  <c r="CJ444" i="1"/>
  <c r="CC444" i="1"/>
  <c r="CB444" i="1"/>
  <c r="BU444" i="1"/>
  <c r="C444" i="1" s="1"/>
  <c r="W444" i="1" s="1"/>
  <c r="X444" i="1" s="1"/>
  <c r="BT444" i="1"/>
  <c r="B444" i="1" s="1"/>
  <c r="V445" i="1" s="1"/>
  <c r="AT444" i="1"/>
  <c r="AU444" i="1"/>
  <c r="M444" i="1"/>
  <c r="Y444" i="1"/>
  <c r="AI443" i="1"/>
  <c r="AJ443" i="1"/>
  <c r="AK443" i="1"/>
  <c r="T446" i="1" l="1"/>
  <c r="AV444" i="1"/>
  <c r="BG457" i="1"/>
  <c r="BF450" i="1"/>
  <c r="S446" i="1"/>
  <c r="R445" i="1"/>
  <c r="U451" i="1" s="1"/>
  <c r="O444" i="1"/>
  <c r="N444" i="1"/>
  <c r="S445" i="1" s="1"/>
  <c r="CR443" i="1"/>
  <c r="CS443" i="1"/>
  <c r="CO442" i="1"/>
  <c r="CN442" i="1"/>
  <c r="CM442" i="1"/>
  <c r="CL442" i="1"/>
  <c r="CK443" i="1"/>
  <c r="CJ443" i="1"/>
  <c r="CC443" i="1"/>
  <c r="CB443" i="1"/>
  <c r="BU443" i="1"/>
  <c r="C443" i="1" s="1"/>
  <c r="R444" i="1" s="1"/>
  <c r="BT443" i="1"/>
  <c r="B443" i="1" s="1"/>
  <c r="V444" i="1" s="1"/>
  <c r="AT443" i="1"/>
  <c r="AU443" i="1"/>
  <c r="M443" i="1"/>
  <c r="Y443" i="1"/>
  <c r="AI442" i="1"/>
  <c r="AJ442" i="1"/>
  <c r="AK442" i="1"/>
  <c r="CR442" i="1" l="1"/>
  <c r="AV443" i="1"/>
  <c r="BG456" i="1"/>
  <c r="BF449" i="1"/>
  <c r="U450" i="1"/>
  <c r="T444" i="1"/>
  <c r="T445" i="1"/>
  <c r="W443" i="1"/>
  <c r="X443" i="1" s="1"/>
  <c r="N443" i="1"/>
  <c r="S444" i="1" s="1"/>
  <c r="O443" i="1"/>
  <c r="CS442" i="1"/>
  <c r="CK442" i="1"/>
  <c r="CJ442" i="1"/>
  <c r="CC442" i="1"/>
  <c r="CB442" i="1"/>
  <c r="BU442" i="1"/>
  <c r="C442" i="1" s="1"/>
  <c r="BT442" i="1"/>
  <c r="B442" i="1" s="1"/>
  <c r="V443" i="1" s="1"/>
  <c r="AT442" i="1"/>
  <c r="AU442" i="1"/>
  <c r="M442" i="1"/>
  <c r="Y442" i="1"/>
  <c r="AI441" i="1"/>
  <c r="AJ441" i="1"/>
  <c r="AK441" i="1"/>
  <c r="BG455" i="1" l="1"/>
  <c r="BF448" i="1"/>
  <c r="W442" i="1"/>
  <c r="X442" i="1" s="1"/>
  <c r="R443" i="1"/>
  <c r="U449" i="1" s="1"/>
  <c r="O442" i="1"/>
  <c r="N442" i="1"/>
  <c r="AV442" i="1"/>
  <c r="CS441" i="1"/>
  <c r="CR441" i="1"/>
  <c r="CK441" i="1"/>
  <c r="CJ441" i="1"/>
  <c r="CC441" i="1"/>
  <c r="CB441" i="1"/>
  <c r="BU441" i="1"/>
  <c r="C441" i="1" s="1"/>
  <c r="R442" i="1" s="1"/>
  <c r="BT441" i="1"/>
  <c r="B441" i="1" s="1"/>
  <c r="V442" i="1" s="1"/>
  <c r="Y441" i="1"/>
  <c r="M441" i="1"/>
  <c r="AT441" i="1"/>
  <c r="AU441" i="1"/>
  <c r="AI440" i="1"/>
  <c r="AJ440" i="1"/>
  <c r="AK440" i="1"/>
  <c r="BG454" i="1" l="1"/>
  <c r="BF447" i="1"/>
  <c r="T442" i="1"/>
  <c r="U448" i="1"/>
  <c r="S443" i="1"/>
  <c r="T443" i="1"/>
  <c r="W441" i="1"/>
  <c r="X441" i="1" s="1"/>
  <c r="N441" i="1"/>
  <c r="S442" i="1" s="1"/>
  <c r="O441" i="1"/>
  <c r="AV441" i="1"/>
  <c r="CS440" i="1"/>
  <c r="CR440" i="1"/>
  <c r="CK440" i="1"/>
  <c r="CJ440" i="1"/>
  <c r="CC440" i="1"/>
  <c r="CB440" i="1"/>
  <c r="BU440" i="1"/>
  <c r="C440" i="1" s="1"/>
  <c r="BT440" i="1"/>
  <c r="B440" i="1" s="1"/>
  <c r="V441" i="1" s="1"/>
  <c r="AT440" i="1"/>
  <c r="AU440" i="1"/>
  <c r="M440" i="1"/>
  <c r="Y440" i="1"/>
  <c r="AI439" i="1"/>
  <c r="AJ439" i="1"/>
  <c r="AK439" i="1"/>
  <c r="BG453" i="1" l="1"/>
  <c r="BF446" i="1"/>
  <c r="R441" i="1"/>
  <c r="U447" i="1" s="1"/>
  <c r="W440" i="1"/>
  <c r="X440" i="1" s="1"/>
  <c r="O440" i="1"/>
  <c r="N440" i="1"/>
  <c r="AV440" i="1"/>
  <c r="CS439" i="1"/>
  <c r="CR439" i="1"/>
  <c r="CK439" i="1"/>
  <c r="CJ439" i="1"/>
  <c r="CC439" i="1"/>
  <c r="CB439" i="1"/>
  <c r="BU439" i="1"/>
  <c r="C439" i="1" s="1"/>
  <c r="R440" i="1" s="1"/>
  <c r="BT439" i="1"/>
  <c r="B439" i="1" s="1"/>
  <c r="V440" i="1" s="1"/>
  <c r="AT439" i="1"/>
  <c r="AU439" i="1"/>
  <c r="M439" i="1"/>
  <c r="Y439" i="1"/>
  <c r="AI438" i="1"/>
  <c r="AJ438" i="1"/>
  <c r="AK438" i="1"/>
  <c r="AV439" i="1" l="1"/>
  <c r="BG452" i="1"/>
  <c r="BF445" i="1"/>
  <c r="U446" i="1"/>
  <c r="T440" i="1"/>
  <c r="S441" i="1"/>
  <c r="T441" i="1"/>
  <c r="W439" i="1"/>
  <c r="X439" i="1" s="1"/>
  <c r="O439" i="1"/>
  <c r="N439" i="1"/>
  <c r="S440" i="1" s="1"/>
  <c r="CS438" i="1"/>
  <c r="CR438" i="1"/>
  <c r="CK438" i="1"/>
  <c r="CJ438" i="1"/>
  <c r="CC438" i="1"/>
  <c r="CB438" i="1"/>
  <c r="BU438" i="1"/>
  <c r="C438" i="1" s="1"/>
  <c r="BT438" i="1"/>
  <c r="B438" i="1" s="1"/>
  <c r="AT438" i="1"/>
  <c r="AU438" i="1"/>
  <c r="M438" i="1"/>
  <c r="Y438" i="1"/>
  <c r="AI437" i="1"/>
  <c r="AJ437" i="1"/>
  <c r="AK437" i="1"/>
  <c r="BG451" i="1" l="1"/>
  <c r="BF444" i="1"/>
  <c r="V439" i="1"/>
  <c r="R439" i="1"/>
  <c r="O438" i="1"/>
  <c r="N438" i="1"/>
  <c r="S439" i="1" s="1"/>
  <c r="W438" i="1"/>
  <c r="X438" i="1" s="1"/>
  <c r="AV438" i="1"/>
  <c r="CS437" i="1"/>
  <c r="CR437" i="1"/>
  <c r="CK437" i="1"/>
  <c r="CJ437" i="1"/>
  <c r="CC437" i="1"/>
  <c r="CB437" i="1"/>
  <c r="BU437" i="1"/>
  <c r="C437" i="1" s="1"/>
  <c r="W437" i="1" s="1"/>
  <c r="X437" i="1" s="1"/>
  <c r="BT437" i="1"/>
  <c r="B437" i="1" s="1"/>
  <c r="AT437" i="1"/>
  <c r="AU437" i="1"/>
  <c r="M437" i="1"/>
  <c r="Y437" i="1"/>
  <c r="BG450" i="1" l="1"/>
  <c r="BF443" i="1"/>
  <c r="V438" i="1"/>
  <c r="R438" i="1"/>
  <c r="U445" i="1"/>
  <c r="T439" i="1"/>
  <c r="N437" i="1"/>
  <c r="S438" i="1" s="1"/>
  <c r="O437" i="1"/>
  <c r="AV437" i="1"/>
  <c r="AI436" i="1"/>
  <c r="AJ436" i="1"/>
  <c r="AK436" i="1"/>
  <c r="U444" i="1" l="1"/>
  <c r="T438" i="1"/>
  <c r="CS436" i="1"/>
  <c r="CR436" i="1"/>
  <c r="CK436" i="1"/>
  <c r="CJ436" i="1"/>
  <c r="CC436" i="1"/>
  <c r="CB436" i="1"/>
  <c r="BU436" i="1"/>
  <c r="C436" i="1" s="1"/>
  <c r="R437" i="1" s="1"/>
  <c r="BT436" i="1"/>
  <c r="B436" i="1" s="1"/>
  <c r="V437" i="1" s="1"/>
  <c r="AT436" i="1"/>
  <c r="AU436" i="1"/>
  <c r="M436" i="1"/>
  <c r="Y436" i="1"/>
  <c r="BG449" i="1" l="1"/>
  <c r="BF442" i="1"/>
  <c r="U443" i="1"/>
  <c r="T437" i="1"/>
  <c r="W436" i="1"/>
  <c r="X436" i="1" s="1"/>
  <c r="N436" i="1"/>
  <c r="O436" i="1"/>
  <c r="AV436" i="1"/>
  <c r="AI435" i="1"/>
  <c r="AJ435" i="1"/>
  <c r="AK435" i="1"/>
  <c r="S437" i="1" l="1"/>
  <c r="CS435" i="1"/>
  <c r="CR435" i="1"/>
  <c r="CK435" i="1"/>
  <c r="CJ435" i="1"/>
  <c r="CC435" i="1"/>
  <c r="CB435" i="1"/>
  <c r="BU435" i="1"/>
  <c r="C435" i="1" s="1"/>
  <c r="BT435" i="1"/>
  <c r="B435" i="1" s="1"/>
  <c r="V436" i="1" s="1"/>
  <c r="AT435" i="1"/>
  <c r="AU435" i="1"/>
  <c r="M435" i="1"/>
  <c r="Y435" i="1"/>
  <c r="AI434" i="1"/>
  <c r="AJ434" i="1"/>
  <c r="AK434" i="1"/>
  <c r="BG448" i="1" l="1"/>
  <c r="BF441" i="1"/>
  <c r="W435" i="1"/>
  <c r="X435" i="1" s="1"/>
  <c r="R436" i="1"/>
  <c r="O435" i="1"/>
  <c r="N435" i="1"/>
  <c r="AV435" i="1"/>
  <c r="CS434" i="1"/>
  <c r="CR434" i="1"/>
  <c r="CK434" i="1"/>
  <c r="CJ434" i="1"/>
  <c r="CC434" i="1"/>
  <c r="CB434" i="1"/>
  <c r="BU434" i="1"/>
  <c r="C434" i="1" s="1"/>
  <c r="R435" i="1" s="1"/>
  <c r="BT434" i="1"/>
  <c r="B434" i="1" s="1"/>
  <c r="AT434" i="1"/>
  <c r="AU434" i="1"/>
  <c r="M434" i="1"/>
  <c r="Y434" i="1"/>
  <c r="AI433" i="1"/>
  <c r="AJ433" i="1"/>
  <c r="AK433" i="1"/>
  <c r="AV434" i="1" l="1"/>
  <c r="BG447" i="1"/>
  <c r="BF440" i="1"/>
  <c r="V435" i="1"/>
  <c r="T435" i="1" s="1"/>
  <c r="U442" i="1"/>
  <c r="T436" i="1"/>
  <c r="S436" i="1"/>
  <c r="W434" i="1"/>
  <c r="X434" i="1" s="1"/>
  <c r="N434" i="1"/>
  <c r="S435" i="1" s="1"/>
  <c r="O434" i="1"/>
  <c r="CS433" i="1"/>
  <c r="CR433" i="1"/>
  <c r="CK433" i="1"/>
  <c r="CJ433" i="1"/>
  <c r="CC433" i="1"/>
  <c r="CB433" i="1"/>
  <c r="BU433" i="1"/>
  <c r="C433" i="1" s="1"/>
  <c r="W433" i="1" s="1"/>
  <c r="X433" i="1" s="1"/>
  <c r="BT433" i="1"/>
  <c r="B433" i="1" s="1"/>
  <c r="AT433" i="1"/>
  <c r="AU433" i="1"/>
  <c r="M433" i="1"/>
  <c r="Y433" i="1"/>
  <c r="AI432" i="1"/>
  <c r="AJ432" i="1"/>
  <c r="AK432" i="1"/>
  <c r="R434" i="1" l="1"/>
  <c r="BG446" i="1"/>
  <c r="BF439" i="1"/>
  <c r="V434" i="1"/>
  <c r="T434" i="1" s="1"/>
  <c r="U441" i="1"/>
  <c r="N433" i="1"/>
  <c r="S434" i="1" s="1"/>
  <c r="O433" i="1"/>
  <c r="AV433" i="1"/>
  <c r="CS432" i="1"/>
  <c r="CR432" i="1"/>
  <c r="CK432" i="1"/>
  <c r="CJ432" i="1"/>
  <c r="CC432" i="1"/>
  <c r="CB432" i="1"/>
  <c r="BU432" i="1"/>
  <c r="C432" i="1" s="1"/>
  <c r="BT432" i="1"/>
  <c r="B432" i="1" s="1"/>
  <c r="V433" i="1" s="1"/>
  <c r="AT432" i="1"/>
  <c r="AU432" i="1"/>
  <c r="M432" i="1"/>
  <c r="Y432" i="1"/>
  <c r="AI431" i="1"/>
  <c r="AJ431" i="1"/>
  <c r="AK431" i="1"/>
  <c r="U440" i="1" l="1"/>
  <c r="AV432" i="1"/>
  <c r="BG445" i="1"/>
  <c r="BF438" i="1"/>
  <c r="W432" i="1"/>
  <c r="X432" i="1" s="1"/>
  <c r="R433" i="1"/>
  <c r="T433" i="1" s="1"/>
  <c r="N432" i="1"/>
  <c r="S433" i="1" s="1"/>
  <c r="O432" i="1"/>
  <c r="CS431" i="1"/>
  <c r="CR431" i="1"/>
  <c r="CK431" i="1"/>
  <c r="CJ431" i="1"/>
  <c r="CC431" i="1"/>
  <c r="CB431" i="1"/>
  <c r="BU431" i="1"/>
  <c r="C431" i="1" s="1"/>
  <c r="BT431" i="1"/>
  <c r="B431" i="1" s="1"/>
  <c r="V432" i="1" s="1"/>
  <c r="AT431" i="1"/>
  <c r="AU431" i="1"/>
  <c r="M431" i="1"/>
  <c r="Y431" i="1"/>
  <c r="AV431" i="1" l="1"/>
  <c r="BG444" i="1"/>
  <c r="BF437" i="1"/>
  <c r="U439" i="1"/>
  <c r="R432" i="1"/>
  <c r="W431" i="1"/>
  <c r="X431" i="1" s="1"/>
  <c r="N431" i="1"/>
  <c r="O431" i="1"/>
  <c r="AI430" i="1"/>
  <c r="AJ430" i="1"/>
  <c r="AK430" i="1"/>
  <c r="S432" i="1" l="1"/>
  <c r="U438" i="1"/>
  <c r="T432" i="1"/>
  <c r="CS430" i="1"/>
  <c r="CR430" i="1"/>
  <c r="CK430" i="1"/>
  <c r="CJ430" i="1"/>
  <c r="CC430" i="1"/>
  <c r="CB430" i="1"/>
  <c r="BU430" i="1"/>
  <c r="C430" i="1" s="1"/>
  <c r="R431" i="1" s="1"/>
  <c r="BT430" i="1"/>
  <c r="B430" i="1" s="1"/>
  <c r="V431" i="1" s="1"/>
  <c r="AT430" i="1"/>
  <c r="AU430" i="1"/>
  <c r="M430" i="1"/>
  <c r="Y430" i="1"/>
  <c r="AI429" i="1"/>
  <c r="AJ429" i="1"/>
  <c r="AK429" i="1"/>
  <c r="U437" i="1" l="1"/>
  <c r="BG443" i="1"/>
  <c r="BF436" i="1"/>
  <c r="T431" i="1"/>
  <c r="W430" i="1"/>
  <c r="X430" i="1" s="1"/>
  <c r="O430" i="1"/>
  <c r="N430" i="1"/>
  <c r="AV430" i="1"/>
  <c r="CS429" i="1"/>
  <c r="CR429" i="1"/>
  <c r="CK429" i="1"/>
  <c r="CJ429" i="1"/>
  <c r="CC429" i="1"/>
  <c r="CB429" i="1"/>
  <c r="BU429" i="1"/>
  <c r="BT429" i="1"/>
  <c r="B429" i="1" s="1"/>
  <c r="V430" i="1" s="1"/>
  <c r="AT429" i="1"/>
  <c r="AU429" i="1"/>
  <c r="AI428" i="1"/>
  <c r="AJ428" i="1"/>
  <c r="AK428" i="1"/>
  <c r="M429" i="1"/>
  <c r="Y429" i="1"/>
  <c r="C429" i="1"/>
  <c r="R430" i="1" s="1"/>
  <c r="BG442" i="1" l="1"/>
  <c r="BF435" i="1"/>
  <c r="T430" i="1"/>
  <c r="S431" i="1"/>
  <c r="U436" i="1"/>
  <c r="O429" i="1"/>
  <c r="W429" i="1"/>
  <c r="X429" i="1" s="1"/>
  <c r="N429" i="1"/>
  <c r="S430" i="1" s="1"/>
  <c r="AV429" i="1"/>
  <c r="CS428" i="1"/>
  <c r="CR428" i="1"/>
  <c r="CK428" i="1"/>
  <c r="CJ428" i="1"/>
  <c r="CC428" i="1"/>
  <c r="CB428" i="1"/>
  <c r="BU428" i="1"/>
  <c r="C428" i="1" s="1"/>
  <c r="R429" i="1" s="1"/>
  <c r="BT428" i="1"/>
  <c r="B428" i="1" s="1"/>
  <c r="V429" i="1" s="1"/>
  <c r="AT428" i="1"/>
  <c r="AU428" i="1"/>
  <c r="M428" i="1"/>
  <c r="Y428" i="1"/>
  <c r="AI427" i="1"/>
  <c r="AJ427" i="1"/>
  <c r="AK427" i="1"/>
  <c r="T429" i="1" l="1"/>
  <c r="AV428" i="1"/>
  <c r="BG441" i="1"/>
  <c r="BF434" i="1"/>
  <c r="U435" i="1"/>
  <c r="W428" i="1"/>
  <c r="X428" i="1" s="1"/>
  <c r="N428" i="1"/>
  <c r="S429" i="1" s="1"/>
  <c r="O428" i="1"/>
  <c r="CS427" i="1"/>
  <c r="CR427" i="1"/>
  <c r="CK427" i="1"/>
  <c r="CJ427" i="1"/>
  <c r="BU427" i="1"/>
  <c r="C427" i="1" s="1"/>
  <c r="CC427" i="1"/>
  <c r="CB427" i="1"/>
  <c r="BT427" i="1"/>
  <c r="B427" i="1" s="1"/>
  <c r="AT427" i="1"/>
  <c r="AU427" i="1"/>
  <c r="M427" i="1"/>
  <c r="Y427" i="1"/>
  <c r="BG440" i="1" l="1"/>
  <c r="BF433" i="1"/>
  <c r="V428" i="1"/>
  <c r="R428" i="1"/>
  <c r="U434" i="1" s="1"/>
  <c r="O427" i="1"/>
  <c r="W427" i="1"/>
  <c r="X427" i="1" s="1"/>
  <c r="N427" i="1"/>
  <c r="AV427" i="1"/>
  <c r="AI426" i="1"/>
  <c r="AJ426" i="1"/>
  <c r="AK426" i="1"/>
  <c r="T428" i="1" l="1"/>
  <c r="S428" i="1"/>
  <c r="CS426" i="1"/>
  <c r="CR426" i="1"/>
  <c r="CK426" i="1"/>
  <c r="CJ426" i="1"/>
  <c r="CC426" i="1"/>
  <c r="CB426" i="1"/>
  <c r="BU426" i="1"/>
  <c r="C426" i="1" s="1"/>
  <c r="BT426" i="1"/>
  <c r="B426" i="1" s="1"/>
  <c r="V427" i="1" s="1"/>
  <c r="AT426" i="1"/>
  <c r="AU426" i="1"/>
  <c r="M426" i="1"/>
  <c r="Y426" i="1"/>
  <c r="AI425" i="1"/>
  <c r="AJ425" i="1"/>
  <c r="AK425" i="1"/>
  <c r="AV426" i="1" l="1"/>
  <c r="BG439" i="1"/>
  <c r="BF432" i="1"/>
  <c r="R427" i="1"/>
  <c r="W426" i="1"/>
  <c r="X426" i="1" s="1"/>
  <c r="O426" i="1"/>
  <c r="N426" i="1"/>
  <c r="CS425" i="1"/>
  <c r="CR425" i="1"/>
  <c r="CK425" i="1"/>
  <c r="CJ425" i="1"/>
  <c r="CC425" i="1"/>
  <c r="CB425" i="1"/>
  <c r="BU425" i="1"/>
  <c r="C425" i="1" s="1"/>
  <c r="W425" i="1" s="1"/>
  <c r="X425" i="1" s="1"/>
  <c r="BT425" i="1"/>
  <c r="B425" i="1" s="1"/>
  <c r="V426" i="1" s="1"/>
  <c r="AT425" i="1"/>
  <c r="AU425" i="1"/>
  <c r="M425" i="1"/>
  <c r="Y425" i="1"/>
  <c r="AI424" i="1"/>
  <c r="AJ424" i="1"/>
  <c r="AK424" i="1"/>
  <c r="BG438" i="1" l="1"/>
  <c r="BF431" i="1"/>
  <c r="U433" i="1"/>
  <c r="T427" i="1"/>
  <c r="S427" i="1"/>
  <c r="R426" i="1"/>
  <c r="N425" i="1"/>
  <c r="O425" i="1"/>
  <c r="AV425" i="1"/>
  <c r="CS424" i="1"/>
  <c r="CR424" i="1"/>
  <c r="CK424" i="1"/>
  <c r="CJ424" i="1"/>
  <c r="CC424" i="1"/>
  <c r="CB424" i="1"/>
  <c r="BU424" i="1"/>
  <c r="C424" i="1" s="1"/>
  <c r="BT424" i="1"/>
  <c r="B424" i="1" s="1"/>
  <c r="V425" i="1" s="1"/>
  <c r="AT424" i="1"/>
  <c r="AU424" i="1"/>
  <c r="M424" i="1"/>
  <c r="Y424" i="1"/>
  <c r="BG437" i="1" l="1"/>
  <c r="BF430" i="1"/>
  <c r="U432" i="1"/>
  <c r="T426" i="1"/>
  <c r="S426" i="1"/>
  <c r="R425" i="1"/>
  <c r="W424" i="1"/>
  <c r="X424" i="1" s="1"/>
  <c r="O424" i="1"/>
  <c r="N424" i="1"/>
  <c r="AV424" i="1"/>
  <c r="AI423" i="1"/>
  <c r="AJ423" i="1"/>
  <c r="AK423" i="1"/>
  <c r="S425" i="1" l="1"/>
  <c r="U431" i="1"/>
  <c r="T425" i="1"/>
  <c r="CS423" i="1"/>
  <c r="CR423" i="1"/>
  <c r="CK423" i="1"/>
  <c r="CJ423" i="1"/>
  <c r="CC423" i="1"/>
  <c r="CB423" i="1"/>
  <c r="BU423" i="1"/>
  <c r="C423" i="1" s="1"/>
  <c r="BT423" i="1"/>
  <c r="B423" i="1" s="1"/>
  <c r="V424" i="1" s="1"/>
  <c r="AT423" i="1"/>
  <c r="AU423" i="1"/>
  <c r="M423" i="1"/>
  <c r="Y423" i="1"/>
  <c r="AI422" i="1"/>
  <c r="AJ422" i="1"/>
  <c r="AK422" i="1"/>
  <c r="BG436" i="1" l="1"/>
  <c r="BF429" i="1"/>
  <c r="R424" i="1"/>
  <c r="W423" i="1"/>
  <c r="X423" i="1" s="1"/>
  <c r="N423" i="1"/>
  <c r="O423" i="1"/>
  <c r="AV423" i="1"/>
  <c r="CS422" i="1"/>
  <c r="CR422" i="1"/>
  <c r="CK422" i="1"/>
  <c r="CJ422" i="1"/>
  <c r="CC422" i="1"/>
  <c r="CB422" i="1"/>
  <c r="BU422" i="1"/>
  <c r="C422" i="1" s="1"/>
  <c r="BT422" i="1"/>
  <c r="B422" i="1" s="1"/>
  <c r="V423" i="1" s="1"/>
  <c r="AT422" i="1"/>
  <c r="AU422" i="1"/>
  <c r="M422" i="1"/>
  <c r="Y422" i="1"/>
  <c r="BG435" i="1" l="1"/>
  <c r="BF428" i="1"/>
  <c r="W422" i="1"/>
  <c r="X422" i="1" s="1"/>
  <c r="R423" i="1"/>
  <c r="U429" i="1" s="1"/>
  <c r="S424" i="1"/>
  <c r="U430" i="1"/>
  <c r="T424" i="1"/>
  <c r="O422" i="1"/>
  <c r="N422" i="1"/>
  <c r="S423" i="1" s="1"/>
  <c r="AV422" i="1"/>
  <c r="AI421" i="1"/>
  <c r="AJ421" i="1"/>
  <c r="AK421" i="1"/>
  <c r="T423" i="1" l="1"/>
  <c r="CS421" i="1"/>
  <c r="CR421" i="1"/>
  <c r="CK421" i="1"/>
  <c r="CJ421" i="1"/>
  <c r="CC421" i="1"/>
  <c r="CB421" i="1"/>
  <c r="BU421" i="1"/>
  <c r="C421" i="1" s="1"/>
  <c r="BT421" i="1"/>
  <c r="B421" i="1" s="1"/>
  <c r="AT421" i="1"/>
  <c r="AU421" i="1"/>
  <c r="M421" i="1"/>
  <c r="Y421" i="1"/>
  <c r="AI420" i="1"/>
  <c r="AJ420" i="1"/>
  <c r="AK420" i="1"/>
  <c r="BG434" i="1" l="1"/>
  <c r="BF427" i="1"/>
  <c r="N421" i="1"/>
  <c r="V422" i="1"/>
  <c r="W421" i="1"/>
  <c r="X421" i="1" s="1"/>
  <c r="R422" i="1"/>
  <c r="O421" i="1"/>
  <c r="AV421" i="1"/>
  <c r="CS420" i="1"/>
  <c r="CR420" i="1"/>
  <c r="CK420" i="1"/>
  <c r="CJ420" i="1"/>
  <c r="CC420" i="1"/>
  <c r="CB420" i="1"/>
  <c r="BU420" i="1"/>
  <c r="C420" i="1" s="1"/>
  <c r="BT420" i="1"/>
  <c r="B420" i="1" s="1"/>
  <c r="V421" i="1" s="1"/>
  <c r="AT420" i="1"/>
  <c r="AU420" i="1"/>
  <c r="M420" i="1"/>
  <c r="Y420" i="1"/>
  <c r="AI419" i="1"/>
  <c r="AJ419" i="1"/>
  <c r="AK419" i="1"/>
  <c r="BG433" i="1" l="1"/>
  <c r="BF426" i="1"/>
  <c r="U428" i="1"/>
  <c r="T422" i="1"/>
  <c r="R421" i="1"/>
  <c r="S422" i="1"/>
  <c r="W420" i="1"/>
  <c r="X420" i="1" s="1"/>
  <c r="N420" i="1"/>
  <c r="O420" i="1"/>
  <c r="AV420" i="1"/>
  <c r="CS419" i="1"/>
  <c r="CR419" i="1"/>
  <c r="CK419" i="1"/>
  <c r="CJ419" i="1"/>
  <c r="CC419" i="1"/>
  <c r="CB419" i="1"/>
  <c r="BU419" i="1"/>
  <c r="C419" i="1" s="1"/>
  <c r="W419" i="1" s="1"/>
  <c r="X419" i="1" s="1"/>
  <c r="BT419" i="1"/>
  <c r="B419" i="1" s="1"/>
  <c r="V420" i="1" s="1"/>
  <c r="AT419" i="1"/>
  <c r="AU419" i="1"/>
  <c r="M419" i="1"/>
  <c r="Y419" i="1"/>
  <c r="AI418" i="1"/>
  <c r="AJ418" i="1"/>
  <c r="AK418" i="1"/>
  <c r="AV419" i="1" l="1"/>
  <c r="BG432" i="1"/>
  <c r="BF425" i="1"/>
  <c r="R420" i="1"/>
  <c r="U426" i="1" s="1"/>
  <c r="S421" i="1"/>
  <c r="U427" i="1"/>
  <c r="T421" i="1"/>
  <c r="N419" i="1"/>
  <c r="S420" i="1" s="1"/>
  <c r="O419" i="1"/>
  <c r="CS418" i="1"/>
  <c r="CR418" i="1"/>
  <c r="CK418" i="1"/>
  <c r="CJ418" i="1"/>
  <c r="CC418" i="1"/>
  <c r="CB418" i="1"/>
  <c r="BU418" i="1"/>
  <c r="C418" i="1" s="1"/>
  <c r="BT418" i="1"/>
  <c r="B418" i="1" s="1"/>
  <c r="V419" i="1" s="1"/>
  <c r="AT418" i="1"/>
  <c r="AU418" i="1"/>
  <c r="M418" i="1"/>
  <c r="Y418" i="1"/>
  <c r="AI417" i="1"/>
  <c r="AJ417" i="1"/>
  <c r="AK417" i="1"/>
  <c r="T420" i="1" l="1"/>
  <c r="N418" i="1"/>
  <c r="S419" i="1" s="1"/>
  <c r="BG431" i="1"/>
  <c r="BF424" i="1"/>
  <c r="R419" i="1"/>
  <c r="U425" i="1" s="1"/>
  <c r="O418" i="1"/>
  <c r="W418" i="1"/>
  <c r="X418" i="1" s="1"/>
  <c r="AV418" i="1"/>
  <c r="CS417" i="1"/>
  <c r="CR417" i="1"/>
  <c r="CK417" i="1"/>
  <c r="CJ417" i="1"/>
  <c r="CC417" i="1"/>
  <c r="CB417" i="1"/>
  <c r="BU417" i="1"/>
  <c r="C417" i="1" s="1"/>
  <c r="R418" i="1" s="1"/>
  <c r="BT417" i="1"/>
  <c r="B417" i="1" s="1"/>
  <c r="V418" i="1" s="1"/>
  <c r="AT417" i="1"/>
  <c r="AU417" i="1"/>
  <c r="M417" i="1"/>
  <c r="Y417" i="1"/>
  <c r="AI416" i="1"/>
  <c r="AJ416" i="1"/>
  <c r="AK416" i="1"/>
  <c r="BG430" i="1" l="1"/>
  <c r="BF423" i="1"/>
  <c r="U424" i="1"/>
  <c r="N417" i="1"/>
  <c r="T419" i="1"/>
  <c r="T418" i="1"/>
  <c r="W417" i="1"/>
  <c r="X417" i="1" s="1"/>
  <c r="O417" i="1"/>
  <c r="AV417" i="1"/>
  <c r="CS416" i="1"/>
  <c r="CR416" i="1"/>
  <c r="CK416" i="1"/>
  <c r="CJ416" i="1"/>
  <c r="CC416" i="1"/>
  <c r="CB416" i="1"/>
  <c r="BU416" i="1"/>
  <c r="C416" i="1" s="1"/>
  <c r="W416" i="1" s="1"/>
  <c r="X416" i="1" s="1"/>
  <c r="BT416" i="1"/>
  <c r="B416" i="1" s="1"/>
  <c r="V417" i="1" s="1"/>
  <c r="AT416" i="1"/>
  <c r="AU416" i="1"/>
  <c r="AI415" i="1"/>
  <c r="AJ415" i="1"/>
  <c r="AK415" i="1"/>
  <c r="M416" i="1"/>
  <c r="Y416" i="1"/>
  <c r="BG429" i="1" l="1"/>
  <c r="BF422" i="1"/>
  <c r="R417" i="1"/>
  <c r="U423" i="1" s="1"/>
  <c r="S418" i="1"/>
  <c r="O416" i="1"/>
  <c r="N416" i="1"/>
  <c r="S417" i="1" s="1"/>
  <c r="AV416" i="1"/>
  <c r="CS415" i="1"/>
  <c r="CR415" i="1"/>
  <c r="CK415" i="1"/>
  <c r="CJ415" i="1"/>
  <c r="CC415" i="1"/>
  <c r="CB415" i="1"/>
  <c r="BU415" i="1"/>
  <c r="C415" i="1" s="1"/>
  <c r="R416" i="1" s="1"/>
  <c r="BT415" i="1"/>
  <c r="B415" i="1" s="1"/>
  <c r="V416" i="1" s="1"/>
  <c r="AT415" i="1"/>
  <c r="AU415" i="1"/>
  <c r="M415" i="1"/>
  <c r="Y415" i="1"/>
  <c r="U422" i="1" l="1"/>
  <c r="AV415" i="1"/>
  <c r="BG428" i="1"/>
  <c r="BF421" i="1"/>
  <c r="T417" i="1"/>
  <c r="T416" i="1"/>
  <c r="W415" i="1"/>
  <c r="X415" i="1" s="1"/>
  <c r="O415" i="1"/>
  <c r="N415" i="1"/>
  <c r="S416" i="1" s="1"/>
  <c r="AI414" i="1"/>
  <c r="AJ414" i="1"/>
  <c r="AK414" i="1"/>
  <c r="CS414" i="1" l="1"/>
  <c r="CR414" i="1"/>
  <c r="CK414" i="1"/>
  <c r="CJ414" i="1"/>
  <c r="CC414" i="1"/>
  <c r="CB414" i="1"/>
  <c r="BU414" i="1"/>
  <c r="C414" i="1" s="1"/>
  <c r="R415" i="1" s="1"/>
  <c r="BT414" i="1"/>
  <c r="B414" i="1" s="1"/>
  <c r="V415" i="1" s="1"/>
  <c r="AT414" i="1"/>
  <c r="AU414" i="1"/>
  <c r="M414" i="1"/>
  <c r="Y414" i="1"/>
  <c r="BG427" i="1" l="1"/>
  <c r="BF420" i="1"/>
  <c r="U421" i="1"/>
  <c r="T415" i="1"/>
  <c r="W414" i="1"/>
  <c r="X414" i="1" s="1"/>
  <c r="O414" i="1"/>
  <c r="N414" i="1"/>
  <c r="AV414" i="1"/>
  <c r="AI413" i="1"/>
  <c r="AJ413" i="1"/>
  <c r="AK413" i="1"/>
  <c r="S415" i="1" l="1"/>
  <c r="CS413" i="1"/>
  <c r="CR413" i="1"/>
  <c r="CR412" i="1"/>
  <c r="CS412" i="1"/>
  <c r="CK413" i="1"/>
  <c r="CJ413" i="1"/>
  <c r="CC413" i="1"/>
  <c r="CB413" i="1"/>
  <c r="BU413" i="1"/>
  <c r="C413" i="1" s="1"/>
  <c r="BT413" i="1"/>
  <c r="B413" i="1" s="1"/>
  <c r="AT413" i="1"/>
  <c r="AU413" i="1"/>
  <c r="M413" i="1"/>
  <c r="Y413" i="1"/>
  <c r="AI412" i="1"/>
  <c r="AJ412" i="1"/>
  <c r="AK412" i="1"/>
  <c r="BG426" i="1" l="1"/>
  <c r="BF419" i="1"/>
  <c r="V414" i="1"/>
  <c r="R414" i="1"/>
  <c r="W413" i="1"/>
  <c r="X413" i="1" s="1"/>
  <c r="O413" i="1"/>
  <c r="N413" i="1"/>
  <c r="AV413" i="1"/>
  <c r="CK412" i="1"/>
  <c r="CJ412" i="1"/>
  <c r="CC412" i="1"/>
  <c r="CB412" i="1"/>
  <c r="BU412" i="1"/>
  <c r="C412" i="1" s="1"/>
  <c r="R413" i="1" s="1"/>
  <c r="BT412" i="1"/>
  <c r="B412" i="1" s="1"/>
  <c r="AT412" i="1"/>
  <c r="AU412" i="1"/>
  <c r="M412" i="1"/>
  <c r="Y412" i="1"/>
  <c r="AI411" i="1"/>
  <c r="AJ411" i="1"/>
  <c r="AK411" i="1"/>
  <c r="BG425" i="1" l="1"/>
  <c r="BF418" i="1"/>
  <c r="V413" i="1"/>
  <c r="U419" i="1" s="1"/>
  <c r="U420" i="1"/>
  <c r="T414" i="1"/>
  <c r="S414" i="1"/>
  <c r="W412" i="1"/>
  <c r="X412" i="1" s="1"/>
  <c r="O412" i="1"/>
  <c r="N412" i="1"/>
  <c r="AV412" i="1"/>
  <c r="CS411" i="1"/>
  <c r="CR411" i="1"/>
  <c r="CK411" i="1"/>
  <c r="CJ411" i="1"/>
  <c r="CC411" i="1"/>
  <c r="CB411" i="1"/>
  <c r="BU411" i="1"/>
  <c r="C411" i="1" s="1"/>
  <c r="BT411" i="1"/>
  <c r="B411" i="1" s="1"/>
  <c r="V412" i="1" s="1"/>
  <c r="AT411" i="1"/>
  <c r="AU411" i="1"/>
  <c r="M411" i="1"/>
  <c r="Y411" i="1"/>
  <c r="BG424" i="1" l="1"/>
  <c r="BF417" i="1"/>
  <c r="T413" i="1"/>
  <c r="W411" i="1"/>
  <c r="X411" i="1" s="1"/>
  <c r="R412" i="1"/>
  <c r="S413" i="1"/>
  <c r="N411" i="1"/>
  <c r="O411" i="1"/>
  <c r="AV411" i="1"/>
  <c r="AI410" i="1"/>
  <c r="AJ410" i="1"/>
  <c r="AK410" i="1"/>
  <c r="S412" i="1" l="1"/>
  <c r="U418" i="1"/>
  <c r="T412" i="1"/>
  <c r="CS410" i="1"/>
  <c r="CR410" i="1"/>
  <c r="CK410" i="1"/>
  <c r="CJ410" i="1"/>
  <c r="CC410" i="1"/>
  <c r="CB410" i="1"/>
  <c r="BU410" i="1"/>
  <c r="C410" i="1" s="1"/>
  <c r="BT410" i="1"/>
  <c r="B410" i="1" s="1"/>
  <c r="AT410" i="1"/>
  <c r="AU410" i="1"/>
  <c r="M410" i="1"/>
  <c r="Y410" i="1"/>
  <c r="AI409" i="1"/>
  <c r="AJ409" i="1"/>
  <c r="AK409" i="1"/>
  <c r="BG423" i="1" l="1"/>
  <c r="BF416" i="1"/>
  <c r="V411" i="1"/>
  <c r="R411" i="1"/>
  <c r="W410" i="1"/>
  <c r="X410" i="1" s="1"/>
  <c r="N410" i="1"/>
  <c r="O410" i="1"/>
  <c r="AV410" i="1"/>
  <c r="CS409" i="1"/>
  <c r="CR409" i="1"/>
  <c r="CK409" i="1"/>
  <c r="CJ409" i="1"/>
  <c r="CC409" i="1"/>
  <c r="CB409" i="1"/>
  <c r="BU409" i="1"/>
  <c r="C409" i="1" s="1"/>
  <c r="BT409" i="1"/>
  <c r="B409" i="1" s="1"/>
  <c r="V410" i="1" s="1"/>
  <c r="AT409" i="1"/>
  <c r="AU409" i="1"/>
  <c r="M409" i="1"/>
  <c r="Y409" i="1"/>
  <c r="BG422" i="1" l="1"/>
  <c r="BF415" i="1"/>
  <c r="W409" i="1"/>
  <c r="X409" i="1" s="1"/>
  <c r="R410" i="1"/>
  <c r="T411" i="1"/>
  <c r="U417" i="1"/>
  <c r="S411" i="1"/>
  <c r="N409" i="1"/>
  <c r="S410" i="1" s="1"/>
  <c r="O409" i="1"/>
  <c r="AV409" i="1"/>
  <c r="AI408" i="1"/>
  <c r="AJ408" i="1"/>
  <c r="AK408" i="1"/>
  <c r="U416" i="1" l="1"/>
  <c r="T410" i="1"/>
  <c r="CS408" i="1"/>
  <c r="CR408" i="1"/>
  <c r="CK408" i="1"/>
  <c r="CJ408" i="1"/>
  <c r="CC408" i="1"/>
  <c r="CB408" i="1"/>
  <c r="BU408" i="1"/>
  <c r="C408" i="1" s="1"/>
  <c r="BT408" i="1"/>
  <c r="B408" i="1" s="1"/>
  <c r="V409" i="1" s="1"/>
  <c r="AT408" i="1"/>
  <c r="AU408" i="1"/>
  <c r="M408" i="1"/>
  <c r="Y408" i="1"/>
  <c r="AI407" i="1"/>
  <c r="AJ407" i="1"/>
  <c r="AK407" i="1"/>
  <c r="BG421" i="1" l="1"/>
  <c r="BF414" i="1"/>
  <c r="W408" i="1"/>
  <c r="X408" i="1" s="1"/>
  <c r="R409" i="1"/>
  <c r="N408" i="1"/>
  <c r="O408" i="1"/>
  <c r="AV408" i="1"/>
  <c r="CS407" i="1"/>
  <c r="CR407" i="1"/>
  <c r="CK407" i="1"/>
  <c r="CJ407" i="1"/>
  <c r="BU407" i="1"/>
  <c r="C407" i="1" s="1"/>
  <c r="CC407" i="1"/>
  <c r="CB407" i="1"/>
  <c r="BT407" i="1"/>
  <c r="B407" i="1" s="1"/>
  <c r="V408" i="1" s="1"/>
  <c r="AT407" i="1"/>
  <c r="AU407" i="1"/>
  <c r="M407" i="1"/>
  <c r="Y407" i="1"/>
  <c r="AI406" i="1"/>
  <c r="AJ406" i="1"/>
  <c r="AK406" i="1"/>
  <c r="AV407" i="1" l="1"/>
  <c r="BG420" i="1"/>
  <c r="BF413" i="1"/>
  <c r="S409" i="1"/>
  <c r="U415" i="1"/>
  <c r="T409" i="1"/>
  <c r="R408" i="1"/>
  <c r="N407" i="1"/>
  <c r="W407" i="1"/>
  <c r="X407" i="1" s="1"/>
  <c r="O407" i="1"/>
  <c r="CS406" i="1"/>
  <c r="CR406" i="1"/>
  <c r="CK406" i="1"/>
  <c r="CJ406" i="1"/>
  <c r="CC406" i="1"/>
  <c r="CB406" i="1"/>
  <c r="BU406" i="1"/>
  <c r="C406" i="1" s="1"/>
  <c r="BT406" i="1"/>
  <c r="B406" i="1" s="1"/>
  <c r="V407" i="1" s="1"/>
  <c r="AT406" i="1"/>
  <c r="AU406" i="1"/>
  <c r="AI405" i="1"/>
  <c r="AJ405" i="1"/>
  <c r="AK405" i="1"/>
  <c r="M406" i="1"/>
  <c r="Y406" i="1"/>
  <c r="BG419" i="1" l="1"/>
  <c r="BF412" i="1"/>
  <c r="R407" i="1"/>
  <c r="U413" i="1" s="1"/>
  <c r="T408" i="1"/>
  <c r="U414" i="1"/>
  <c r="S408" i="1"/>
  <c r="W406" i="1"/>
  <c r="X406" i="1" s="1"/>
  <c r="O406" i="1"/>
  <c r="N406" i="1"/>
  <c r="S407" i="1" s="1"/>
  <c r="AV406" i="1"/>
  <c r="CS405" i="1"/>
  <c r="CR405" i="1"/>
  <c r="CK405" i="1"/>
  <c r="CJ405" i="1"/>
  <c r="CC405" i="1"/>
  <c r="CB405" i="1"/>
  <c r="BU405" i="1"/>
  <c r="C405" i="1" s="1"/>
  <c r="W405" i="1" s="1"/>
  <c r="X405" i="1" s="1"/>
  <c r="BT405" i="1"/>
  <c r="B405" i="1" s="1"/>
  <c r="AT405" i="1"/>
  <c r="AU405" i="1"/>
  <c r="M405" i="1"/>
  <c r="Y405" i="1"/>
  <c r="AI404" i="1"/>
  <c r="AJ404" i="1"/>
  <c r="AK404" i="1"/>
  <c r="BG418" i="1" l="1"/>
  <c r="BF411" i="1"/>
  <c r="T407" i="1"/>
  <c r="V406" i="1"/>
  <c r="R406" i="1"/>
  <c r="O405" i="1"/>
  <c r="N405" i="1"/>
  <c r="S406" i="1" s="1"/>
  <c r="AV405" i="1"/>
  <c r="CS404" i="1"/>
  <c r="CR404" i="1"/>
  <c r="CK404" i="1"/>
  <c r="CJ404" i="1"/>
  <c r="CC404" i="1"/>
  <c r="CB404" i="1"/>
  <c r="BU404" i="1"/>
  <c r="C404" i="1" s="1"/>
  <c r="BT404" i="1"/>
  <c r="B404" i="1" s="1"/>
  <c r="V405" i="1" s="1"/>
  <c r="AT404" i="1"/>
  <c r="AU404" i="1"/>
  <c r="M404" i="1"/>
  <c r="Y404" i="1"/>
  <c r="AI403" i="1"/>
  <c r="AJ403" i="1"/>
  <c r="AK403" i="1"/>
  <c r="AV404" i="1" l="1"/>
  <c r="BG417" i="1"/>
  <c r="BF410" i="1"/>
  <c r="R405" i="1"/>
  <c r="T406" i="1"/>
  <c r="U412" i="1"/>
  <c r="W404" i="1"/>
  <c r="X404" i="1" s="1"/>
  <c r="O404" i="1"/>
  <c r="N404" i="1"/>
  <c r="S405" i="1" s="1"/>
  <c r="CS403" i="1"/>
  <c r="CR403" i="1"/>
  <c r="CK403" i="1"/>
  <c r="CJ403" i="1"/>
  <c r="CC403" i="1"/>
  <c r="CB403" i="1"/>
  <c r="BU403" i="1"/>
  <c r="C403" i="1" s="1"/>
  <c r="R404" i="1" s="1"/>
  <c r="BT403" i="1"/>
  <c r="B403" i="1" s="1"/>
  <c r="V404" i="1" s="1"/>
  <c r="AT403" i="1"/>
  <c r="AU403" i="1"/>
  <c r="M403" i="1"/>
  <c r="Y403" i="1"/>
  <c r="AI402" i="1"/>
  <c r="AJ402" i="1"/>
  <c r="AK402" i="1"/>
  <c r="U410" i="1" l="1"/>
  <c r="BG416" i="1"/>
  <c r="BF409" i="1"/>
  <c r="U411" i="1"/>
  <c r="T405" i="1"/>
  <c r="T404" i="1"/>
  <c r="W403" i="1"/>
  <c r="X403" i="1" s="1"/>
  <c r="O403" i="1"/>
  <c r="N403" i="1"/>
  <c r="AV403" i="1"/>
  <c r="CS402" i="1"/>
  <c r="CR402" i="1"/>
  <c r="CK402" i="1"/>
  <c r="CJ402" i="1"/>
  <c r="CC402" i="1"/>
  <c r="CB402" i="1"/>
  <c r="BU402" i="1"/>
  <c r="C402" i="1" s="1"/>
  <c r="W402" i="1" s="1"/>
  <c r="X402" i="1" s="1"/>
  <c r="BT402" i="1"/>
  <c r="B402" i="1" s="1"/>
  <c r="AT402" i="1"/>
  <c r="AU402" i="1"/>
  <c r="M402" i="1"/>
  <c r="Y402" i="1"/>
  <c r="BG415" i="1" l="1"/>
  <c r="BF408" i="1"/>
  <c r="V403" i="1"/>
  <c r="S404" i="1"/>
  <c r="R403" i="1"/>
  <c r="O402" i="1"/>
  <c r="N402" i="1"/>
  <c r="AV402" i="1"/>
  <c r="T403" i="1" l="1"/>
  <c r="S403" i="1"/>
  <c r="U409" i="1"/>
  <c r="AI400" i="1"/>
  <c r="AJ400" i="1"/>
  <c r="AK400" i="1"/>
  <c r="AI401" i="1"/>
  <c r="AJ401" i="1"/>
  <c r="AK401" i="1"/>
  <c r="CS401" i="1" l="1"/>
  <c r="CR401" i="1"/>
  <c r="CK401" i="1"/>
  <c r="CJ401" i="1"/>
  <c r="CC401" i="1"/>
  <c r="CB401" i="1"/>
  <c r="BU401" i="1"/>
  <c r="C401" i="1" s="1"/>
  <c r="BT401" i="1"/>
  <c r="B401" i="1" s="1"/>
  <c r="V402" i="1" s="1"/>
  <c r="AT401" i="1"/>
  <c r="AU401" i="1"/>
  <c r="M401" i="1"/>
  <c r="Y401" i="1"/>
  <c r="AV401" i="1" l="1"/>
  <c r="BG414" i="1"/>
  <c r="BF407" i="1"/>
  <c r="N401" i="1"/>
  <c r="R402" i="1"/>
  <c r="O401" i="1"/>
  <c r="W401" i="1"/>
  <c r="X401" i="1" s="1"/>
  <c r="CS400" i="1"/>
  <c r="CR400" i="1"/>
  <c r="CK400" i="1"/>
  <c r="CJ400" i="1"/>
  <c r="CC400" i="1"/>
  <c r="CB400" i="1"/>
  <c r="BU400" i="1"/>
  <c r="C400" i="1" s="1"/>
  <c r="W400" i="1" s="1"/>
  <c r="X400" i="1" s="1"/>
  <c r="BT400" i="1"/>
  <c r="B400" i="1" s="1"/>
  <c r="V401" i="1" s="1"/>
  <c r="AT400" i="1"/>
  <c r="AU400" i="1"/>
  <c r="M400" i="1"/>
  <c r="Y400" i="1"/>
  <c r="AI399" i="1"/>
  <c r="AJ399" i="1"/>
  <c r="AK399" i="1"/>
  <c r="BG413" i="1" l="1"/>
  <c r="BF406" i="1"/>
  <c r="R401" i="1"/>
  <c r="U407" i="1" s="1"/>
  <c r="U408" i="1"/>
  <c r="T402" i="1"/>
  <c r="S402" i="1"/>
  <c r="O400" i="1"/>
  <c r="N400" i="1"/>
  <c r="AV400" i="1"/>
  <c r="CS399" i="1"/>
  <c r="CR399" i="1"/>
  <c r="CK399" i="1"/>
  <c r="CJ399" i="1"/>
  <c r="CC399" i="1"/>
  <c r="CB399" i="1"/>
  <c r="BU399" i="1"/>
  <c r="C399" i="1" s="1"/>
  <c r="R400" i="1" s="1"/>
  <c r="BT399" i="1"/>
  <c r="B399" i="1" s="1"/>
  <c r="V400" i="1" s="1"/>
  <c r="AT399" i="1"/>
  <c r="AU399" i="1"/>
  <c r="M399" i="1"/>
  <c r="Y399" i="1"/>
  <c r="T401" i="1" l="1"/>
  <c r="BG412" i="1"/>
  <c r="BF405" i="1"/>
  <c r="U406" i="1"/>
  <c r="T400" i="1"/>
  <c r="S401" i="1"/>
  <c r="N399" i="1"/>
  <c r="S400" i="1" s="1"/>
  <c r="W399" i="1"/>
  <c r="X399" i="1" s="1"/>
  <c r="O399" i="1"/>
  <c r="AV399" i="1"/>
  <c r="AI398" i="1"/>
  <c r="AJ398" i="1"/>
  <c r="AK398" i="1"/>
  <c r="CS398" i="1" l="1"/>
  <c r="CR398" i="1"/>
  <c r="CK398" i="1"/>
  <c r="CJ398" i="1"/>
  <c r="CC398" i="1"/>
  <c r="CB398" i="1"/>
  <c r="BU398" i="1"/>
  <c r="C398" i="1" s="1"/>
  <c r="R399" i="1" s="1"/>
  <c r="BT398" i="1"/>
  <c r="B398" i="1" s="1"/>
  <c r="AT398" i="1"/>
  <c r="AU398" i="1"/>
  <c r="M398" i="1"/>
  <c r="Y398" i="1"/>
  <c r="AI397" i="1"/>
  <c r="AJ397" i="1"/>
  <c r="AK397" i="1"/>
  <c r="BG411" i="1" l="1"/>
  <c r="BF404" i="1"/>
  <c r="W398" i="1"/>
  <c r="X398" i="1" s="1"/>
  <c r="N398" i="1"/>
  <c r="V399" i="1"/>
  <c r="O398" i="1"/>
  <c r="AV398" i="1"/>
  <c r="CS397" i="1"/>
  <c r="CR397" i="1"/>
  <c r="CK397" i="1"/>
  <c r="CJ397" i="1"/>
  <c r="CC397" i="1"/>
  <c r="CB397" i="1"/>
  <c r="BU397" i="1"/>
  <c r="C397" i="1" s="1"/>
  <c r="BT397" i="1"/>
  <c r="B397" i="1" s="1"/>
  <c r="AT397" i="1"/>
  <c r="AU397" i="1"/>
  <c r="M397" i="1"/>
  <c r="Y397" i="1"/>
  <c r="AI396" i="1"/>
  <c r="AJ396" i="1"/>
  <c r="AK396" i="1"/>
  <c r="BG410" i="1" l="1"/>
  <c r="BF403" i="1"/>
  <c r="W397" i="1"/>
  <c r="X397" i="1" s="1"/>
  <c r="R398" i="1"/>
  <c r="S399" i="1"/>
  <c r="U405" i="1"/>
  <c r="V398" i="1"/>
  <c r="T399" i="1"/>
  <c r="O397" i="1"/>
  <c r="N397" i="1"/>
  <c r="AV397" i="1"/>
  <c r="CS396" i="1"/>
  <c r="CR396" i="1"/>
  <c r="CK396" i="1"/>
  <c r="CJ396" i="1"/>
  <c r="CC396" i="1"/>
  <c r="CB396" i="1"/>
  <c r="BU396" i="1"/>
  <c r="C396" i="1" s="1"/>
  <c r="R397" i="1" s="1"/>
  <c r="BT396" i="1"/>
  <c r="B396" i="1" s="1"/>
  <c r="V397" i="1" s="1"/>
  <c r="AT396" i="1"/>
  <c r="AU396" i="1"/>
  <c r="M396" i="1"/>
  <c r="Y396" i="1"/>
  <c r="AI395" i="1"/>
  <c r="AJ395" i="1"/>
  <c r="AK395" i="1"/>
  <c r="BG409" i="1" l="1"/>
  <c r="BF402" i="1"/>
  <c r="U403" i="1"/>
  <c r="T397" i="1"/>
  <c r="U404" i="1"/>
  <c r="T398" i="1"/>
  <c r="S398" i="1"/>
  <c r="N396" i="1"/>
  <c r="W396" i="1"/>
  <c r="X396" i="1" s="1"/>
  <c r="O396" i="1"/>
  <c r="AV396" i="1"/>
  <c r="CS395" i="1"/>
  <c r="CR395" i="1"/>
  <c r="CK395" i="1"/>
  <c r="CJ395" i="1"/>
  <c r="CC395" i="1"/>
  <c r="CB395" i="1"/>
  <c r="BU395" i="1"/>
  <c r="C395" i="1" s="1"/>
  <c r="BT395" i="1"/>
  <c r="B395" i="1" s="1"/>
  <c r="V396" i="1" s="1"/>
  <c r="AT395" i="1"/>
  <c r="AU395" i="1"/>
  <c r="M395" i="1"/>
  <c r="Y395" i="1"/>
  <c r="AI394" i="1"/>
  <c r="AJ394" i="1"/>
  <c r="AK394" i="1"/>
  <c r="W395" i="1" l="1"/>
  <c r="X395" i="1" s="1"/>
  <c r="R396" i="1"/>
  <c r="T396" i="1" s="1"/>
  <c r="AV395" i="1"/>
  <c r="BG408" i="1"/>
  <c r="BF401" i="1"/>
  <c r="U402" i="1"/>
  <c r="S397" i="1"/>
  <c r="O395" i="1"/>
  <c r="N395" i="1"/>
  <c r="CS394" i="1"/>
  <c r="CR394" i="1"/>
  <c r="CK394" i="1"/>
  <c r="CJ394" i="1"/>
  <c r="CC394" i="1"/>
  <c r="CB394" i="1"/>
  <c r="BU394" i="1"/>
  <c r="C394" i="1" s="1"/>
  <c r="BT394" i="1"/>
  <c r="B394" i="1" s="1"/>
  <c r="V395" i="1" s="1"/>
  <c r="AT394" i="1"/>
  <c r="AU394" i="1"/>
  <c r="M394" i="1"/>
  <c r="Y394" i="1"/>
  <c r="AI393" i="1"/>
  <c r="AJ393" i="1"/>
  <c r="AK393" i="1"/>
  <c r="BG407" i="1" l="1"/>
  <c r="BF400" i="1"/>
  <c r="W394" i="1"/>
  <c r="X394" i="1" s="1"/>
  <c r="R395" i="1"/>
  <c r="S396" i="1"/>
  <c r="O394" i="1"/>
  <c r="N394" i="1"/>
  <c r="S395" i="1" s="1"/>
  <c r="AV394" i="1"/>
  <c r="CS393" i="1"/>
  <c r="CR393" i="1"/>
  <c r="CK393" i="1"/>
  <c r="CJ393" i="1"/>
  <c r="CC393" i="1"/>
  <c r="CB393" i="1"/>
  <c r="BU393" i="1"/>
  <c r="C393" i="1" s="1"/>
  <c r="BT393" i="1"/>
  <c r="B393" i="1" s="1"/>
  <c r="V394" i="1" s="1"/>
  <c r="AT393" i="1"/>
  <c r="AU393" i="1"/>
  <c r="M393" i="1"/>
  <c r="Y393" i="1"/>
  <c r="AI392" i="1"/>
  <c r="AJ392" i="1"/>
  <c r="AK392" i="1"/>
  <c r="BG406" i="1" l="1"/>
  <c r="BF399" i="1"/>
  <c r="R394" i="1"/>
  <c r="T395" i="1"/>
  <c r="U401" i="1"/>
  <c r="W393" i="1"/>
  <c r="X393" i="1" s="1"/>
  <c r="N393" i="1"/>
  <c r="S394" i="1" s="1"/>
  <c r="O393" i="1"/>
  <c r="AV393" i="1"/>
  <c r="CS392" i="1"/>
  <c r="CR392" i="1"/>
  <c r="CK392" i="1"/>
  <c r="CJ392" i="1"/>
  <c r="CC392" i="1"/>
  <c r="CB392" i="1"/>
  <c r="BU392" i="1"/>
  <c r="C392" i="1" s="1"/>
  <c r="R393" i="1" s="1"/>
  <c r="BT392" i="1"/>
  <c r="B392" i="1" s="1"/>
  <c r="V393" i="1" s="1"/>
  <c r="AT392" i="1"/>
  <c r="AU392" i="1"/>
  <c r="M392" i="1"/>
  <c r="Y392" i="1"/>
  <c r="BG405" i="1" l="1"/>
  <c r="BF398" i="1"/>
  <c r="U399" i="1"/>
  <c r="U400" i="1"/>
  <c r="T394" i="1"/>
  <c r="T393" i="1"/>
  <c r="W392" i="1"/>
  <c r="X392" i="1" s="1"/>
  <c r="N392" i="1"/>
  <c r="S393" i="1" s="1"/>
  <c r="O392" i="1"/>
  <c r="AV392" i="1"/>
  <c r="AI391" i="1"/>
  <c r="AJ391" i="1"/>
  <c r="AK391" i="1"/>
  <c r="CS391" i="1" l="1"/>
  <c r="CR391" i="1"/>
  <c r="CK391" i="1"/>
  <c r="CJ391" i="1"/>
  <c r="CC391" i="1"/>
  <c r="CB391" i="1"/>
  <c r="BU391" i="1"/>
  <c r="C391" i="1" s="1"/>
  <c r="BT391" i="1"/>
  <c r="B391" i="1" s="1"/>
  <c r="V392" i="1" s="1"/>
  <c r="AT391" i="1"/>
  <c r="AU391" i="1"/>
  <c r="M391" i="1"/>
  <c r="Y391" i="1"/>
  <c r="AI390" i="1"/>
  <c r="AJ390" i="1"/>
  <c r="AK390" i="1"/>
  <c r="AV391" i="1" l="1"/>
  <c r="BG404" i="1"/>
  <c r="BF397" i="1"/>
  <c r="R392" i="1"/>
  <c r="W391" i="1"/>
  <c r="X391" i="1" s="1"/>
  <c r="O391" i="1"/>
  <c r="N391" i="1"/>
  <c r="CS390" i="1"/>
  <c r="CR390" i="1"/>
  <c r="CK390" i="1"/>
  <c r="CJ390" i="1"/>
  <c r="CC390" i="1"/>
  <c r="CB390" i="1"/>
  <c r="BU390" i="1"/>
  <c r="C390" i="1" s="1"/>
  <c r="BT390" i="1"/>
  <c r="B390" i="1" s="1"/>
  <c r="AT390" i="1"/>
  <c r="AU390" i="1"/>
  <c r="M390" i="1"/>
  <c r="Y390" i="1"/>
  <c r="AI389" i="1"/>
  <c r="AJ389" i="1"/>
  <c r="AK389" i="1"/>
  <c r="AV390" i="1" l="1"/>
  <c r="BG403" i="1"/>
  <c r="BF396" i="1"/>
  <c r="R391" i="1"/>
  <c r="U398" i="1"/>
  <c r="T392" i="1"/>
  <c r="N390" i="1"/>
  <c r="S391" i="1" s="1"/>
  <c r="V391" i="1"/>
  <c r="S392" i="1"/>
  <c r="W390" i="1"/>
  <c r="X390" i="1" s="1"/>
  <c r="O390" i="1"/>
  <c r="CS389" i="1"/>
  <c r="CR389" i="1"/>
  <c r="CK389" i="1"/>
  <c r="CJ389" i="1"/>
  <c r="CC389" i="1"/>
  <c r="CB389" i="1"/>
  <c r="BU389" i="1"/>
  <c r="C389" i="1" s="1"/>
  <c r="BT389" i="1"/>
  <c r="B389" i="1" s="1"/>
  <c r="AT389" i="1"/>
  <c r="AU389" i="1"/>
  <c r="M389" i="1"/>
  <c r="Y389" i="1"/>
  <c r="T391" i="1" l="1"/>
  <c r="BG402" i="1"/>
  <c r="BF395" i="1"/>
  <c r="V390" i="1"/>
  <c r="N389" i="1"/>
  <c r="U397" i="1"/>
  <c r="R390" i="1"/>
  <c r="W389" i="1"/>
  <c r="X389" i="1" s="1"/>
  <c r="O389" i="1"/>
  <c r="AV389" i="1"/>
  <c r="AI388" i="1"/>
  <c r="AJ388" i="1"/>
  <c r="AK388" i="1"/>
  <c r="U396" i="1" l="1"/>
  <c r="T390" i="1"/>
  <c r="S390" i="1"/>
  <c r="CS388" i="1"/>
  <c r="CR388" i="1"/>
  <c r="CK388" i="1"/>
  <c r="CJ388" i="1"/>
  <c r="CC388" i="1"/>
  <c r="CB388" i="1"/>
  <c r="BU388" i="1"/>
  <c r="C388" i="1" s="1"/>
  <c r="R389" i="1" s="1"/>
  <c r="BT388" i="1"/>
  <c r="B388" i="1" s="1"/>
  <c r="AT388" i="1"/>
  <c r="AU388" i="1"/>
  <c r="M388" i="1"/>
  <c r="Y388" i="1"/>
  <c r="AI387" i="1"/>
  <c r="AJ387" i="1"/>
  <c r="AK387" i="1"/>
  <c r="BG401" i="1" l="1"/>
  <c r="BF394" i="1"/>
  <c r="V389" i="1"/>
  <c r="T389" i="1" s="1"/>
  <c r="W388" i="1"/>
  <c r="X388" i="1" s="1"/>
  <c r="N388" i="1"/>
  <c r="O388" i="1"/>
  <c r="AV388" i="1"/>
  <c r="AT387" i="1"/>
  <c r="AU387" i="1"/>
  <c r="CS387" i="1"/>
  <c r="CR387" i="1"/>
  <c r="CK387" i="1"/>
  <c r="CJ387" i="1"/>
  <c r="CC387" i="1"/>
  <c r="CB387" i="1"/>
  <c r="BU387" i="1"/>
  <c r="C387" i="1" s="1"/>
  <c r="BT387" i="1"/>
  <c r="B387" i="1" s="1"/>
  <c r="V388" i="1" s="1"/>
  <c r="M387" i="1"/>
  <c r="Y387" i="1"/>
  <c r="AI386" i="1"/>
  <c r="AJ386" i="1"/>
  <c r="AK386" i="1"/>
  <c r="AV387" i="1" l="1"/>
  <c r="U395" i="1"/>
  <c r="BG400" i="1"/>
  <c r="BF393" i="1"/>
  <c r="W387" i="1"/>
  <c r="X387" i="1" s="1"/>
  <c r="R388" i="1"/>
  <c r="S389" i="1"/>
  <c r="N387" i="1"/>
  <c r="S388" i="1" s="1"/>
  <c r="O387" i="1"/>
  <c r="AT386" i="1"/>
  <c r="AU386" i="1"/>
  <c r="CS386" i="1"/>
  <c r="CR386" i="1"/>
  <c r="CK386" i="1"/>
  <c r="CJ386" i="1"/>
  <c r="CC386" i="1"/>
  <c r="CB386" i="1"/>
  <c r="BU386" i="1"/>
  <c r="C386" i="1" s="1"/>
  <c r="BT386" i="1"/>
  <c r="B386" i="1" s="1"/>
  <c r="V387" i="1" s="1"/>
  <c r="M386" i="1"/>
  <c r="Y386" i="1"/>
  <c r="AI385" i="1"/>
  <c r="AJ385" i="1"/>
  <c r="AK385" i="1"/>
  <c r="AV386" i="1" l="1"/>
  <c r="BG399" i="1"/>
  <c r="BF392" i="1"/>
  <c r="R387" i="1"/>
  <c r="U394" i="1"/>
  <c r="T388" i="1"/>
  <c r="W386" i="1"/>
  <c r="X386" i="1" s="1"/>
  <c r="N386" i="1"/>
  <c r="O386" i="1"/>
  <c r="AT385" i="1"/>
  <c r="AU385" i="1"/>
  <c r="CS385" i="1"/>
  <c r="CR385" i="1"/>
  <c r="CK385" i="1"/>
  <c r="CJ385" i="1"/>
  <c r="CC385" i="1"/>
  <c r="CB385" i="1"/>
  <c r="BU385" i="1"/>
  <c r="C385" i="1" s="1"/>
  <c r="W385" i="1" s="1"/>
  <c r="X385" i="1" s="1"/>
  <c r="BT385" i="1"/>
  <c r="B385" i="1" s="1"/>
  <c r="M385" i="1"/>
  <c r="Y385" i="1"/>
  <c r="AI384" i="1"/>
  <c r="AJ384" i="1"/>
  <c r="AK384" i="1"/>
  <c r="AV385" i="1" l="1"/>
  <c r="N385" i="1"/>
  <c r="S386" i="1" s="1"/>
  <c r="BG398" i="1"/>
  <c r="BF391" i="1"/>
  <c r="S387" i="1"/>
  <c r="V386" i="1"/>
  <c r="U393" i="1"/>
  <c r="T387" i="1"/>
  <c r="R386" i="1"/>
  <c r="O385" i="1"/>
  <c r="AT384" i="1"/>
  <c r="AU384" i="1"/>
  <c r="CS384" i="1"/>
  <c r="CR384" i="1"/>
  <c r="CK384" i="1"/>
  <c r="CJ384" i="1"/>
  <c r="CC384" i="1"/>
  <c r="CB384" i="1"/>
  <c r="BU384" i="1"/>
  <c r="C384" i="1" s="1"/>
  <c r="R385" i="1" s="1"/>
  <c r="BT384" i="1"/>
  <c r="B384" i="1" s="1"/>
  <c r="V385" i="1" s="1"/>
  <c r="M384" i="1"/>
  <c r="Y384" i="1"/>
  <c r="AI383" i="1"/>
  <c r="AJ383" i="1"/>
  <c r="AK383" i="1"/>
  <c r="AV384" i="1" l="1"/>
  <c r="BG397" i="1"/>
  <c r="BF390" i="1"/>
  <c r="U391" i="1"/>
  <c r="T385" i="1"/>
  <c r="U392" i="1"/>
  <c r="T386" i="1"/>
  <c r="W384" i="1"/>
  <c r="X384" i="1" s="1"/>
  <c r="N384" i="1"/>
  <c r="O384" i="1"/>
  <c r="AT383" i="1"/>
  <c r="AU383" i="1"/>
  <c r="CS383" i="1"/>
  <c r="CR383" i="1"/>
  <c r="CK383" i="1"/>
  <c r="CJ383" i="1"/>
  <c r="CC383" i="1"/>
  <c r="CB383" i="1"/>
  <c r="BU383" i="1"/>
  <c r="C383" i="1" s="1"/>
  <c r="BT383" i="1"/>
  <c r="B383" i="1" s="1"/>
  <c r="V384" i="1" s="1"/>
  <c r="M383" i="1"/>
  <c r="Y383" i="1"/>
  <c r="AI381" i="1"/>
  <c r="AJ381" i="1"/>
  <c r="AK381" i="1"/>
  <c r="AI382" i="1"/>
  <c r="AJ382" i="1"/>
  <c r="AK382" i="1"/>
  <c r="Y380" i="1"/>
  <c r="Y381" i="1"/>
  <c r="Y382" i="1"/>
  <c r="AV383" i="1" l="1"/>
  <c r="BG396" i="1"/>
  <c r="BF389" i="1"/>
  <c r="S385" i="1"/>
  <c r="R384" i="1"/>
  <c r="W383" i="1"/>
  <c r="X383" i="1" s="1"/>
  <c r="N383" i="1"/>
  <c r="O383" i="1"/>
  <c r="AT382" i="1"/>
  <c r="AU382" i="1"/>
  <c r="AV382" i="1" s="1"/>
  <c r="CS382" i="1"/>
  <c r="CR382" i="1"/>
  <c r="CK382" i="1"/>
  <c r="CJ382" i="1"/>
  <c r="CC382" i="1"/>
  <c r="CB382" i="1"/>
  <c r="BU382" i="1"/>
  <c r="C382" i="1" s="1"/>
  <c r="BT382" i="1"/>
  <c r="B382" i="1" s="1"/>
  <c r="V383" i="1" s="1"/>
  <c r="M382" i="1"/>
  <c r="BG395" i="1" l="1"/>
  <c r="BF388" i="1"/>
  <c r="W382" i="1"/>
  <c r="X382" i="1" s="1"/>
  <c r="R383" i="1"/>
  <c r="S384" i="1"/>
  <c r="U390" i="1"/>
  <c r="T384" i="1"/>
  <c r="N382" i="1"/>
  <c r="S383" i="1" s="1"/>
  <c r="O382" i="1"/>
  <c r="U389" i="1" l="1"/>
  <c r="T383" i="1"/>
  <c r="AT381" i="1"/>
  <c r="AU381" i="1"/>
  <c r="CS381" i="1"/>
  <c r="CR381" i="1"/>
  <c r="CK381" i="1"/>
  <c r="CJ381" i="1"/>
  <c r="CC381" i="1"/>
  <c r="CB381" i="1"/>
  <c r="BU381" i="1"/>
  <c r="C381" i="1" s="1"/>
  <c r="BT381" i="1"/>
  <c r="B381" i="1" s="1"/>
  <c r="V382" i="1" s="1"/>
  <c r="M381" i="1"/>
  <c r="BG394" i="1" l="1"/>
  <c r="BF387" i="1"/>
  <c r="AV381" i="1"/>
  <c r="W381" i="1"/>
  <c r="X381" i="1" s="1"/>
  <c r="R382" i="1"/>
  <c r="N381" i="1"/>
  <c r="O381" i="1"/>
  <c r="AI380" i="1"/>
  <c r="AJ380" i="1"/>
  <c r="AK380" i="1"/>
  <c r="S382" i="1" l="1"/>
  <c r="U388" i="1"/>
  <c r="T382" i="1"/>
  <c r="AT380" i="1"/>
  <c r="AU380" i="1"/>
  <c r="CS380" i="1"/>
  <c r="CR380" i="1"/>
  <c r="CK380" i="1"/>
  <c r="CJ380" i="1"/>
  <c r="CC380" i="1"/>
  <c r="CB380" i="1"/>
  <c r="BU380" i="1"/>
  <c r="C380" i="1" s="1"/>
  <c r="BT380" i="1"/>
  <c r="B380" i="1" s="1"/>
  <c r="V381" i="1" s="1"/>
  <c r="M380" i="1"/>
  <c r="AI379" i="1"/>
  <c r="AJ379" i="1"/>
  <c r="AK379" i="1"/>
  <c r="AV380" i="1" l="1"/>
  <c r="BG393" i="1"/>
  <c r="BF386" i="1"/>
  <c r="R381" i="1"/>
  <c r="W380" i="1"/>
  <c r="X380" i="1" s="1"/>
  <c r="O380" i="1"/>
  <c r="N380" i="1"/>
  <c r="AT379" i="1"/>
  <c r="AU379" i="1"/>
  <c r="CK379" i="1"/>
  <c r="CS379" i="1"/>
  <c r="CR379" i="1"/>
  <c r="CJ379" i="1"/>
  <c r="CC379" i="1"/>
  <c r="CB379" i="1"/>
  <c r="BU379" i="1"/>
  <c r="C379" i="1" s="1"/>
  <c r="BT379" i="1"/>
  <c r="B379" i="1" s="1"/>
  <c r="M379" i="1"/>
  <c r="Y379" i="1"/>
  <c r="AV379" i="1" l="1"/>
  <c r="BG392" i="1"/>
  <c r="BF385" i="1"/>
  <c r="V380" i="1"/>
  <c r="S381" i="1"/>
  <c r="U387" i="1"/>
  <c r="T381" i="1"/>
  <c r="R380" i="1"/>
  <c r="O379" i="1"/>
  <c r="W379" i="1"/>
  <c r="X379" i="1" s="1"/>
  <c r="N379" i="1"/>
  <c r="S380" i="1" s="1"/>
  <c r="AI378" i="1"/>
  <c r="AJ378" i="1"/>
  <c r="AK378" i="1"/>
  <c r="U386" i="1" l="1"/>
  <c r="T380" i="1"/>
  <c r="AT378" i="1"/>
  <c r="AU378" i="1"/>
  <c r="CS378" i="1"/>
  <c r="CR378" i="1"/>
  <c r="CK378" i="1"/>
  <c r="CJ378" i="1"/>
  <c r="CC378" i="1"/>
  <c r="CB378" i="1"/>
  <c r="BU378" i="1"/>
  <c r="C378" i="1" s="1"/>
  <c r="BT378" i="1"/>
  <c r="B378" i="1" s="1"/>
  <c r="V379" i="1" s="1"/>
  <c r="M378" i="1"/>
  <c r="Y378" i="1"/>
  <c r="BG391" i="1" l="1"/>
  <c r="BF384" i="1"/>
  <c r="AV378" i="1"/>
  <c r="R379" i="1"/>
  <c r="O378" i="1"/>
  <c r="W378" i="1"/>
  <c r="X378" i="1" s="1"/>
  <c r="N378" i="1"/>
  <c r="AI377" i="1"/>
  <c r="AJ377" i="1"/>
  <c r="AK377" i="1"/>
  <c r="S379" i="1" l="1"/>
  <c r="U385" i="1"/>
  <c r="T379" i="1"/>
  <c r="AT377" i="1"/>
  <c r="AU377" i="1"/>
  <c r="CS377" i="1"/>
  <c r="CR377" i="1"/>
  <c r="CK377" i="1"/>
  <c r="CJ377" i="1"/>
  <c r="CC377" i="1"/>
  <c r="CB377" i="1"/>
  <c r="BU377" i="1"/>
  <c r="C377" i="1" s="1"/>
  <c r="BT377" i="1"/>
  <c r="B377" i="1" s="1"/>
  <c r="V378" i="1" s="1"/>
  <c r="M377" i="1"/>
  <c r="Y377" i="1"/>
  <c r="AI376" i="1"/>
  <c r="AJ376" i="1"/>
  <c r="AK376" i="1"/>
  <c r="AV377" i="1" l="1"/>
  <c r="BG390" i="1"/>
  <c r="BF383" i="1"/>
  <c r="W377" i="1"/>
  <c r="X377" i="1" s="1"/>
  <c r="R378" i="1"/>
  <c r="N377" i="1"/>
  <c r="O377" i="1"/>
  <c r="AT376" i="1"/>
  <c r="AU376" i="1"/>
  <c r="CS376" i="1"/>
  <c r="CR376" i="1"/>
  <c r="CK376" i="1"/>
  <c r="CJ376" i="1"/>
  <c r="CC376" i="1"/>
  <c r="CB376" i="1"/>
  <c r="BU376" i="1"/>
  <c r="C376" i="1" s="1"/>
  <c r="W376" i="1" s="1"/>
  <c r="X376" i="1" s="1"/>
  <c r="BT376" i="1"/>
  <c r="B376" i="1" s="1"/>
  <c r="V377" i="1" s="1"/>
  <c r="M376" i="1"/>
  <c r="Y376" i="1"/>
  <c r="AV376" i="1" l="1"/>
  <c r="BG389" i="1"/>
  <c r="BF382" i="1"/>
  <c r="U384" i="1"/>
  <c r="T378" i="1"/>
  <c r="R377" i="1"/>
  <c r="S378" i="1"/>
  <c r="N376" i="1"/>
  <c r="O376" i="1"/>
  <c r="AI375" i="1"/>
  <c r="AJ375" i="1"/>
  <c r="AK375" i="1"/>
  <c r="U383" i="1" l="1"/>
  <c r="T377" i="1"/>
  <c r="S377" i="1"/>
  <c r="AT375" i="1"/>
  <c r="AU375" i="1"/>
  <c r="CS375" i="1"/>
  <c r="CR375" i="1"/>
  <c r="CK375" i="1"/>
  <c r="CJ375" i="1"/>
  <c r="BU375" i="1"/>
  <c r="C375" i="1" s="1"/>
  <c r="CC375" i="1"/>
  <c r="CB375" i="1"/>
  <c r="BT375" i="1"/>
  <c r="B375" i="1" s="1"/>
  <c r="V376" i="1" s="1"/>
  <c r="M375" i="1"/>
  <c r="Y375" i="1"/>
  <c r="AI374" i="1"/>
  <c r="AJ374" i="1"/>
  <c r="AK374" i="1"/>
  <c r="AV375" i="1" l="1"/>
  <c r="BG388" i="1"/>
  <c r="BF381" i="1"/>
  <c r="R376" i="1"/>
  <c r="W375" i="1"/>
  <c r="X375" i="1" s="1"/>
  <c r="N375" i="1"/>
  <c r="O375" i="1"/>
  <c r="AT374" i="1"/>
  <c r="AU374" i="1"/>
  <c r="CS374" i="1"/>
  <c r="CR374" i="1"/>
  <c r="CK374" i="1"/>
  <c r="CJ374" i="1"/>
  <c r="CC374" i="1"/>
  <c r="CB374" i="1"/>
  <c r="BU374" i="1"/>
  <c r="C374" i="1" s="1"/>
  <c r="BT374" i="1"/>
  <c r="B374" i="1" s="1"/>
  <c r="V375" i="1" s="1"/>
  <c r="M374" i="1"/>
  <c r="Y374" i="1"/>
  <c r="BG387" i="1" l="1"/>
  <c r="BF380" i="1"/>
  <c r="AV374" i="1"/>
  <c r="R375" i="1"/>
  <c r="W374" i="1"/>
  <c r="X374" i="1" s="1"/>
  <c r="U382" i="1"/>
  <c r="T376" i="1"/>
  <c r="S376" i="1"/>
  <c r="O374" i="1"/>
  <c r="N374" i="1"/>
  <c r="AI373" i="1"/>
  <c r="AJ373" i="1"/>
  <c r="AK373" i="1"/>
  <c r="U381" i="1" l="1"/>
  <c r="T375" i="1"/>
  <c r="S375" i="1"/>
  <c r="AT373" i="1"/>
  <c r="AV373" i="1" s="1"/>
  <c r="AU373" i="1"/>
  <c r="CS373" i="1"/>
  <c r="CR373" i="1"/>
  <c r="CK373" i="1"/>
  <c r="CJ373" i="1"/>
  <c r="CC373" i="1"/>
  <c r="CB373" i="1"/>
  <c r="BU373" i="1"/>
  <c r="C373" i="1" s="1"/>
  <c r="BT373" i="1"/>
  <c r="B373" i="1" s="1"/>
  <c r="V374" i="1" s="1"/>
  <c r="M373" i="1"/>
  <c r="Y373" i="1"/>
  <c r="AI372" i="1"/>
  <c r="AJ372" i="1"/>
  <c r="AK372" i="1"/>
  <c r="BG386" i="1" l="1"/>
  <c r="BF379" i="1"/>
  <c r="W373" i="1"/>
  <c r="X373" i="1" s="1"/>
  <c r="R374" i="1"/>
  <c r="N373" i="1"/>
  <c r="O373" i="1"/>
  <c r="AT372" i="1"/>
  <c r="AU372" i="1"/>
  <c r="CS372" i="1"/>
  <c r="CR372" i="1"/>
  <c r="CK372" i="1"/>
  <c r="CJ372" i="1"/>
  <c r="CC372" i="1"/>
  <c r="CB372" i="1"/>
  <c r="BU372" i="1"/>
  <c r="C372" i="1" s="1"/>
  <c r="W372" i="1" s="1"/>
  <c r="X372" i="1" s="1"/>
  <c r="BT372" i="1"/>
  <c r="B372" i="1" s="1"/>
  <c r="M372" i="1"/>
  <c r="Y372" i="1"/>
  <c r="AI371" i="1"/>
  <c r="AJ371" i="1"/>
  <c r="AK371" i="1"/>
  <c r="AV372" i="1" l="1"/>
  <c r="BG385" i="1"/>
  <c r="BF378" i="1"/>
  <c r="R373" i="1"/>
  <c r="U380" i="1"/>
  <c r="T374" i="1"/>
  <c r="V373" i="1"/>
  <c r="S374" i="1"/>
  <c r="O372" i="1"/>
  <c r="N372" i="1"/>
  <c r="AT371" i="1"/>
  <c r="AU371" i="1"/>
  <c r="CS371" i="1"/>
  <c r="CR371" i="1"/>
  <c r="CK371" i="1"/>
  <c r="CJ371" i="1"/>
  <c r="CC371" i="1"/>
  <c r="CB371" i="1"/>
  <c r="BU371" i="1"/>
  <c r="BT371" i="1"/>
  <c r="B371" i="1" s="1"/>
  <c r="V372" i="1" s="1"/>
  <c r="M371" i="1"/>
  <c r="Y371" i="1"/>
  <c r="C371" i="1"/>
  <c r="AI370" i="1"/>
  <c r="AJ370" i="1"/>
  <c r="AK370" i="1"/>
  <c r="AV371" i="1" l="1"/>
  <c r="BG384" i="1"/>
  <c r="BF377" i="1"/>
  <c r="W371" i="1"/>
  <c r="X371" i="1" s="1"/>
  <c r="R372" i="1"/>
  <c r="S373" i="1"/>
  <c r="U379" i="1"/>
  <c r="T373" i="1"/>
  <c r="O371" i="1"/>
  <c r="N371" i="1"/>
  <c r="AT370" i="1"/>
  <c r="AU370" i="1"/>
  <c r="CS370" i="1"/>
  <c r="CR370" i="1"/>
  <c r="CK370" i="1"/>
  <c r="CJ370" i="1"/>
  <c r="CC370" i="1"/>
  <c r="CB370" i="1"/>
  <c r="BU370" i="1"/>
  <c r="C370" i="1" s="1"/>
  <c r="W370" i="1" s="1"/>
  <c r="X370" i="1" s="1"/>
  <c r="BT370" i="1"/>
  <c r="B370" i="1" s="1"/>
  <c r="V371" i="1" s="1"/>
  <c r="M370" i="1"/>
  <c r="Y370" i="1"/>
  <c r="AI369" i="1"/>
  <c r="AJ369" i="1"/>
  <c r="AK369" i="1"/>
  <c r="AV370" i="1" l="1"/>
  <c r="BG383" i="1"/>
  <c r="BF376" i="1"/>
  <c r="U378" i="1"/>
  <c r="T372" i="1"/>
  <c r="R371" i="1"/>
  <c r="S372" i="1"/>
  <c r="O370" i="1"/>
  <c r="N370" i="1"/>
  <c r="AT369" i="1"/>
  <c r="AU369" i="1"/>
  <c r="AV369" i="1" s="1"/>
  <c r="CS369" i="1"/>
  <c r="CR369" i="1"/>
  <c r="CK369" i="1"/>
  <c r="CJ369" i="1"/>
  <c r="CC369" i="1"/>
  <c r="CB369" i="1"/>
  <c r="BU369" i="1"/>
  <c r="C369" i="1" s="1"/>
  <c r="R370" i="1" s="1"/>
  <c r="BT369" i="1"/>
  <c r="B369" i="1" s="1"/>
  <c r="V370" i="1" s="1"/>
  <c r="M369" i="1"/>
  <c r="Y369" i="1"/>
  <c r="BG382" i="1" l="1"/>
  <c r="BF375" i="1"/>
  <c r="U376" i="1"/>
  <c r="U377" i="1"/>
  <c r="T371" i="1"/>
  <c r="S371" i="1"/>
  <c r="T370" i="1"/>
  <c r="W369" i="1"/>
  <c r="X369" i="1" s="1"/>
  <c r="O369" i="1"/>
  <c r="N369" i="1"/>
  <c r="S370" i="1" s="1"/>
  <c r="AI368" i="1"/>
  <c r="AJ368" i="1"/>
  <c r="AK368" i="1"/>
  <c r="AT368" i="1" l="1"/>
  <c r="AU368" i="1"/>
  <c r="AV368" i="1" l="1"/>
  <c r="BG381" i="1"/>
  <c r="BF374" i="1"/>
  <c r="CK368" i="1"/>
  <c r="CS368" i="1"/>
  <c r="CR368" i="1"/>
  <c r="CJ368" i="1"/>
  <c r="CC368" i="1"/>
  <c r="CB368" i="1"/>
  <c r="BU368" i="1"/>
  <c r="C368" i="1" s="1"/>
  <c r="R369" i="1" s="1"/>
  <c r="BT368" i="1"/>
  <c r="B368" i="1" s="1"/>
  <c r="V369" i="1" s="1"/>
  <c r="M368" i="1"/>
  <c r="Y368" i="1"/>
  <c r="U375" i="1" l="1"/>
  <c r="T369" i="1"/>
  <c r="W368" i="1"/>
  <c r="X368" i="1" s="1"/>
  <c r="O368" i="1"/>
  <c r="N368" i="1"/>
  <c r="AI367" i="1"/>
  <c r="AJ367" i="1"/>
  <c r="AK367" i="1"/>
  <c r="S369" i="1" l="1"/>
  <c r="AT367" i="1"/>
  <c r="AU367" i="1"/>
  <c r="CS367" i="1"/>
  <c r="CR367" i="1"/>
  <c r="CK367" i="1"/>
  <c r="CJ367" i="1"/>
  <c r="CC367" i="1"/>
  <c r="CB367" i="1"/>
  <c r="BU367" i="1"/>
  <c r="C367" i="1" s="1"/>
  <c r="BT367" i="1"/>
  <c r="B367" i="1" s="1"/>
  <c r="V368" i="1" s="1"/>
  <c r="M367" i="1"/>
  <c r="Y367" i="1"/>
  <c r="AI366" i="1"/>
  <c r="AJ366" i="1"/>
  <c r="AK366" i="1"/>
  <c r="BG380" i="1" l="1"/>
  <c r="BF373" i="1"/>
  <c r="W367" i="1"/>
  <c r="X367" i="1" s="1"/>
  <c r="R368" i="1"/>
  <c r="AV367" i="1"/>
  <c r="N367" i="1"/>
  <c r="O367" i="1"/>
  <c r="AT366" i="1"/>
  <c r="AU366" i="1"/>
  <c r="CS366" i="1"/>
  <c r="CR366" i="1"/>
  <c r="CK366" i="1"/>
  <c r="CJ366" i="1"/>
  <c r="CC366" i="1"/>
  <c r="CB366" i="1"/>
  <c r="BU366" i="1"/>
  <c r="C366" i="1" s="1"/>
  <c r="W366" i="1" s="1"/>
  <c r="X366" i="1" s="1"/>
  <c r="BT366" i="1"/>
  <c r="B366" i="1" s="1"/>
  <c r="V367" i="1" s="1"/>
  <c r="M366" i="1"/>
  <c r="Y366" i="1"/>
  <c r="AV366" i="1" l="1"/>
  <c r="R367" i="1"/>
  <c r="U373" i="1" s="1"/>
  <c r="BG379" i="1"/>
  <c r="BF372" i="1"/>
  <c r="S368" i="1"/>
  <c r="U374" i="1"/>
  <c r="T368" i="1"/>
  <c r="N366" i="1"/>
  <c r="O366" i="1"/>
  <c r="AI365" i="1"/>
  <c r="AJ365" i="1"/>
  <c r="AK365" i="1"/>
  <c r="T367" i="1" l="1"/>
  <c r="S367" i="1"/>
  <c r="AT365" i="1"/>
  <c r="AU365" i="1"/>
  <c r="CS365" i="1"/>
  <c r="CR365" i="1"/>
  <c r="CK365" i="1"/>
  <c r="CJ365" i="1"/>
  <c r="CC365" i="1"/>
  <c r="CB365" i="1"/>
  <c r="BU365" i="1"/>
  <c r="C365" i="1" s="1"/>
  <c r="R366" i="1" s="1"/>
  <c r="BT365" i="1"/>
  <c r="B365" i="1" s="1"/>
  <c r="V366" i="1" s="1"/>
  <c r="M365" i="1"/>
  <c r="Y365" i="1"/>
  <c r="AI364" i="1"/>
  <c r="AJ364" i="1"/>
  <c r="AK364" i="1"/>
  <c r="AV365" i="1" l="1"/>
  <c r="BG378" i="1"/>
  <c r="BF371" i="1"/>
  <c r="U372" i="1"/>
  <c r="T366" i="1"/>
  <c r="W365" i="1"/>
  <c r="X365" i="1" s="1"/>
  <c r="N365" i="1"/>
  <c r="O365" i="1"/>
  <c r="AI363" i="1"/>
  <c r="AJ363" i="1"/>
  <c r="AK363" i="1"/>
  <c r="AT364" i="1"/>
  <c r="AU364" i="1"/>
  <c r="CS364" i="1"/>
  <c r="CR364" i="1"/>
  <c r="CK364" i="1"/>
  <c r="CJ364" i="1"/>
  <c r="CC364" i="1"/>
  <c r="CB364" i="1"/>
  <c r="BU364" i="1"/>
  <c r="C364" i="1" s="1"/>
  <c r="R365" i="1" s="1"/>
  <c r="BT364" i="1"/>
  <c r="B364" i="1" s="1"/>
  <c r="V365" i="1" s="1"/>
  <c r="M364" i="1"/>
  <c r="Y364" i="1"/>
  <c r="AV364" i="1" l="1"/>
  <c r="BG377" i="1"/>
  <c r="BF370" i="1"/>
  <c r="U371" i="1"/>
  <c r="T365" i="1"/>
  <c r="S366" i="1"/>
  <c r="W364" i="1"/>
  <c r="X364" i="1" s="1"/>
  <c r="N364" i="1"/>
  <c r="S365" i="1" s="1"/>
  <c r="O364" i="1"/>
  <c r="AT363" i="1"/>
  <c r="AU363" i="1"/>
  <c r="CS363" i="1"/>
  <c r="CR363" i="1"/>
  <c r="CK363" i="1"/>
  <c r="CJ363" i="1"/>
  <c r="CC363" i="1"/>
  <c r="CB363" i="1"/>
  <c r="BU363" i="1"/>
  <c r="C363" i="1" s="1"/>
  <c r="W363" i="1" s="1"/>
  <c r="X363" i="1" s="1"/>
  <c r="BT363" i="1"/>
  <c r="B363" i="1" s="1"/>
  <c r="V364" i="1" s="1"/>
  <c r="M363" i="1"/>
  <c r="Y363" i="1"/>
  <c r="AI362" i="1"/>
  <c r="AJ362" i="1"/>
  <c r="AK362" i="1"/>
  <c r="AV363" i="1" l="1"/>
  <c r="BG376" i="1"/>
  <c r="BF369" i="1"/>
  <c r="R364" i="1"/>
  <c r="U370" i="1" s="1"/>
  <c r="O363" i="1"/>
  <c r="N363" i="1"/>
  <c r="AT362" i="1"/>
  <c r="AU362" i="1"/>
  <c r="CS362" i="1"/>
  <c r="CR362" i="1"/>
  <c r="CK362" i="1"/>
  <c r="CJ362" i="1"/>
  <c r="CC362" i="1"/>
  <c r="CB362" i="1"/>
  <c r="BU362" i="1"/>
  <c r="BT362" i="1"/>
  <c r="M362" i="1"/>
  <c r="Y362" i="1"/>
  <c r="T364" i="1" l="1"/>
  <c r="AV362" i="1"/>
  <c r="BG375" i="1"/>
  <c r="BF368" i="1"/>
  <c r="S364" i="1"/>
  <c r="B362" i="1" l="1"/>
  <c r="V363" i="1" s="1"/>
  <c r="C362" i="1"/>
  <c r="R363" i="1" s="1"/>
  <c r="AI361" i="1"/>
  <c r="AJ361" i="1"/>
  <c r="AK361" i="1"/>
  <c r="U369" i="1" l="1"/>
  <c r="T363" i="1"/>
  <c r="W362" i="1"/>
  <c r="X362" i="1" s="1"/>
  <c r="N362" i="1"/>
  <c r="O362" i="1"/>
  <c r="AT361" i="1"/>
  <c r="AU361" i="1"/>
  <c r="CS361" i="1"/>
  <c r="CR361" i="1"/>
  <c r="CK361" i="1"/>
  <c r="CJ361" i="1"/>
  <c r="CC361" i="1"/>
  <c r="CB361" i="1"/>
  <c r="BU361" i="1"/>
  <c r="C361" i="1" s="1"/>
  <c r="R362" i="1" s="1"/>
  <c r="BT361" i="1"/>
  <c r="B361" i="1" s="1"/>
  <c r="V362" i="1" s="1"/>
  <c r="M361" i="1"/>
  <c r="Y361" i="1"/>
  <c r="AI360" i="1"/>
  <c r="AJ360" i="1"/>
  <c r="AK360" i="1"/>
  <c r="BG374" i="1" l="1"/>
  <c r="BF367" i="1"/>
  <c r="S363" i="1"/>
  <c r="U368" i="1"/>
  <c r="T362" i="1"/>
  <c r="AV361" i="1"/>
  <c r="W361" i="1"/>
  <c r="X361" i="1" s="1"/>
  <c r="N361" i="1"/>
  <c r="O361" i="1"/>
  <c r="AT360" i="1"/>
  <c r="AU360" i="1"/>
  <c r="CS360" i="1"/>
  <c r="CR360" i="1"/>
  <c r="CK360" i="1"/>
  <c r="CJ360" i="1"/>
  <c r="CC360" i="1"/>
  <c r="CB360" i="1"/>
  <c r="BU360" i="1"/>
  <c r="C360" i="1" s="1"/>
  <c r="BT360" i="1"/>
  <c r="B360" i="1" s="1"/>
  <c r="V361" i="1" s="1"/>
  <c r="M360" i="1"/>
  <c r="Y360" i="1"/>
  <c r="AI359" i="1"/>
  <c r="AJ359" i="1"/>
  <c r="AK359" i="1"/>
  <c r="AV360" i="1" l="1"/>
  <c r="BG373" i="1"/>
  <c r="BF366" i="1"/>
  <c r="W360" i="1"/>
  <c r="X360" i="1" s="1"/>
  <c r="R361" i="1"/>
  <c r="U367" i="1" s="1"/>
  <c r="N360" i="1"/>
  <c r="S362" i="1"/>
  <c r="O360" i="1"/>
  <c r="AT359" i="1"/>
  <c r="AU359" i="1"/>
  <c r="CS359" i="1"/>
  <c r="CR359" i="1"/>
  <c r="CK359" i="1"/>
  <c r="CJ359" i="1"/>
  <c r="CC359" i="1"/>
  <c r="CB359" i="1"/>
  <c r="BU359" i="1"/>
  <c r="C359" i="1" s="1"/>
  <c r="W359" i="1" s="1"/>
  <c r="X359" i="1" s="1"/>
  <c r="BT359" i="1"/>
  <c r="B359" i="1" s="1"/>
  <c r="V360" i="1" s="1"/>
  <c r="M359" i="1"/>
  <c r="Y359" i="1"/>
  <c r="AI358" i="1"/>
  <c r="AJ358" i="1"/>
  <c r="AK358" i="1"/>
  <c r="AV359" i="1" l="1"/>
  <c r="T361" i="1"/>
  <c r="BG372" i="1"/>
  <c r="BF365" i="1"/>
  <c r="R360" i="1"/>
  <c r="S361" i="1"/>
  <c r="N359" i="1"/>
  <c r="O359" i="1"/>
  <c r="AT358" i="1"/>
  <c r="AU358" i="1"/>
  <c r="CS358" i="1"/>
  <c r="CR358" i="1"/>
  <c r="CK358" i="1"/>
  <c r="CJ358" i="1"/>
  <c r="CC358" i="1"/>
  <c r="CB358" i="1"/>
  <c r="BU358" i="1"/>
  <c r="C358" i="1" s="1"/>
  <c r="R359" i="1" s="1"/>
  <c r="BT358" i="1"/>
  <c r="B358" i="1" s="1"/>
  <c r="V359" i="1" s="1"/>
  <c r="M358" i="1"/>
  <c r="Y358" i="1"/>
  <c r="AI357" i="1"/>
  <c r="AJ357" i="1"/>
  <c r="AK357" i="1"/>
  <c r="AV358" i="1" l="1"/>
  <c r="BG371" i="1"/>
  <c r="BF364" i="1"/>
  <c r="U365" i="1"/>
  <c r="T359" i="1"/>
  <c r="U366" i="1"/>
  <c r="T360" i="1"/>
  <c r="S360" i="1"/>
  <c r="W358" i="1"/>
  <c r="X358" i="1" s="1"/>
  <c r="N358" i="1"/>
  <c r="S359" i="1" s="1"/>
  <c r="O358" i="1"/>
  <c r="AT357" i="1" l="1"/>
  <c r="AU357" i="1"/>
  <c r="CS357" i="1"/>
  <c r="CR357" i="1"/>
  <c r="CK357" i="1"/>
  <c r="CJ357" i="1"/>
  <c r="CC357" i="1"/>
  <c r="CB357" i="1"/>
  <c r="BU357" i="1"/>
  <c r="C357" i="1" s="1"/>
  <c r="BT357" i="1"/>
  <c r="B357" i="1" s="1"/>
  <c r="M357" i="1"/>
  <c r="Y357" i="1"/>
  <c r="AI356" i="1"/>
  <c r="AJ356" i="1"/>
  <c r="AK356" i="1"/>
  <c r="AV357" i="1" l="1"/>
  <c r="BG370" i="1"/>
  <c r="BF363" i="1"/>
  <c r="R358" i="1"/>
  <c r="V358" i="1"/>
  <c r="W357" i="1"/>
  <c r="X357" i="1" s="1"/>
  <c r="O357" i="1"/>
  <c r="N357" i="1"/>
  <c r="AI355" i="1"/>
  <c r="AJ355" i="1"/>
  <c r="AK355" i="1"/>
  <c r="AT356" i="1"/>
  <c r="AU356" i="1"/>
  <c r="CS356" i="1"/>
  <c r="CR356" i="1"/>
  <c r="CK356" i="1"/>
  <c r="CJ356" i="1"/>
  <c r="BU356" i="1"/>
  <c r="C356" i="1" s="1"/>
  <c r="R357" i="1" s="1"/>
  <c r="CC356" i="1"/>
  <c r="CB356" i="1"/>
  <c r="BT356" i="1"/>
  <c r="B356" i="1" s="1"/>
  <c r="V357" i="1" s="1"/>
  <c r="M356" i="1"/>
  <c r="Y356" i="1"/>
  <c r="AV356" i="1" l="1"/>
  <c r="BG369" i="1"/>
  <c r="BF362" i="1"/>
  <c r="U363" i="1"/>
  <c r="T357" i="1"/>
  <c r="U364" i="1"/>
  <c r="T358" i="1"/>
  <c r="S358" i="1"/>
  <c r="W356" i="1"/>
  <c r="X356" i="1" s="1"/>
  <c r="O356" i="1"/>
  <c r="N356" i="1"/>
  <c r="S357" i="1" s="1"/>
  <c r="AT355" i="1"/>
  <c r="AU355" i="1"/>
  <c r="CS355" i="1"/>
  <c r="CR355" i="1"/>
  <c r="CK355" i="1"/>
  <c r="CJ355" i="1"/>
  <c r="BU355" i="1"/>
  <c r="C355" i="1" s="1"/>
  <c r="R356" i="1" s="1"/>
  <c r="CC355" i="1"/>
  <c r="CB355" i="1"/>
  <c r="BT355" i="1"/>
  <c r="B355" i="1" s="1"/>
  <c r="V356" i="1" s="1"/>
  <c r="M355" i="1"/>
  <c r="Y355" i="1"/>
  <c r="AV355" i="1" l="1"/>
  <c r="BG368" i="1"/>
  <c r="BF361" i="1"/>
  <c r="U362" i="1"/>
  <c r="T356" i="1"/>
  <c r="W355" i="1"/>
  <c r="X355" i="1" s="1"/>
  <c r="N355" i="1"/>
  <c r="S356" i="1" s="1"/>
  <c r="O355" i="1"/>
  <c r="AI354" i="1"/>
  <c r="AJ354" i="1"/>
  <c r="AK354" i="1"/>
  <c r="AT354" i="1" l="1"/>
  <c r="AU354" i="1"/>
  <c r="CS354" i="1"/>
  <c r="CR354" i="1"/>
  <c r="CK354" i="1"/>
  <c r="CJ354" i="1"/>
  <c r="BU354" i="1"/>
  <c r="C354" i="1" s="1"/>
  <c r="CC354" i="1"/>
  <c r="CB354" i="1"/>
  <c r="BT354" i="1"/>
  <c r="B354" i="1" s="1"/>
  <c r="V355" i="1" s="1"/>
  <c r="M354" i="1"/>
  <c r="Y354" i="1"/>
  <c r="AV354" i="1" l="1"/>
  <c r="BG367" i="1"/>
  <c r="BF360" i="1"/>
  <c r="R355" i="1"/>
  <c r="W354" i="1"/>
  <c r="X354" i="1" s="1"/>
  <c r="O354" i="1"/>
  <c r="N354" i="1"/>
  <c r="Z352" i="1"/>
  <c r="Z353" i="1"/>
  <c r="AI353" i="1" s="1"/>
  <c r="Z351" i="1"/>
  <c r="AI351" i="1" s="1"/>
  <c r="T355" i="1" l="1"/>
  <c r="U361" i="1"/>
  <c r="S355" i="1"/>
  <c r="AT353" i="1"/>
  <c r="AU353" i="1"/>
  <c r="CS353" i="1"/>
  <c r="CR353" i="1"/>
  <c r="CK353" i="1"/>
  <c r="CJ353" i="1"/>
  <c r="CC353" i="1"/>
  <c r="CB353" i="1"/>
  <c r="BU353" i="1"/>
  <c r="C353" i="1" s="1"/>
  <c r="BT353" i="1"/>
  <c r="B353" i="1" s="1"/>
  <c r="V354" i="1" s="1"/>
  <c r="AI352" i="1"/>
  <c r="M353" i="1"/>
  <c r="Y353" i="1"/>
  <c r="AV353" i="1" l="1"/>
  <c r="BG366" i="1"/>
  <c r="BF359" i="1"/>
  <c r="R354" i="1"/>
  <c r="W353" i="1"/>
  <c r="X353" i="1" s="1"/>
  <c r="N353" i="1"/>
  <c r="O353" i="1"/>
  <c r="AT352" i="1"/>
  <c r="AU352" i="1"/>
  <c r="CS352" i="1"/>
  <c r="AB353" i="1" s="1"/>
  <c r="AK353" i="1" s="1"/>
  <c r="CR352" i="1"/>
  <c r="CK352" i="1"/>
  <c r="CJ352" i="1"/>
  <c r="CC352" i="1"/>
  <c r="CB352" i="1"/>
  <c r="BU352" i="1"/>
  <c r="C352" i="1" s="1"/>
  <c r="R353" i="1" s="1"/>
  <c r="BT352" i="1"/>
  <c r="B352" i="1" s="1"/>
  <c r="V353" i="1" s="1"/>
  <c r="M352" i="1"/>
  <c r="Y352" i="1"/>
  <c r="AA353" i="1" l="1"/>
  <c r="AJ353" i="1" s="1"/>
  <c r="AV352" i="1"/>
  <c r="BG365" i="1"/>
  <c r="BF358" i="1"/>
  <c r="U359" i="1"/>
  <c r="S354" i="1"/>
  <c r="U360" i="1"/>
  <c r="T354" i="1"/>
  <c r="T353" i="1"/>
  <c r="W352" i="1"/>
  <c r="X352" i="1" s="1"/>
  <c r="O352" i="1"/>
  <c r="N352" i="1"/>
  <c r="AI350" i="1"/>
  <c r="AJ350" i="1"/>
  <c r="AK350" i="1"/>
  <c r="AT351" i="1"/>
  <c r="AU351" i="1"/>
  <c r="CS351" i="1"/>
  <c r="AB352" i="1" s="1"/>
  <c r="AK352" i="1" s="1"/>
  <c r="CR351" i="1"/>
  <c r="CK351" i="1"/>
  <c r="CJ351" i="1"/>
  <c r="CC351" i="1"/>
  <c r="CB351" i="1"/>
  <c r="BU351" i="1"/>
  <c r="C351" i="1" s="1"/>
  <c r="W351" i="1" s="1"/>
  <c r="X351" i="1" s="1"/>
  <c r="BT351" i="1"/>
  <c r="B351" i="1" s="1"/>
  <c r="V352" i="1" s="1"/>
  <c r="M351" i="1"/>
  <c r="Y351" i="1"/>
  <c r="AA352" i="1" l="1"/>
  <c r="AJ352" i="1" s="1"/>
  <c r="BG364" i="1"/>
  <c r="BF357" i="1"/>
  <c r="R352" i="1"/>
  <c r="U358" i="1" s="1"/>
  <c r="S353" i="1"/>
  <c r="AV351" i="1"/>
  <c r="N351" i="1"/>
  <c r="S352" i="1" s="1"/>
  <c r="O351" i="1"/>
  <c r="AT350" i="1"/>
  <c r="AU350" i="1"/>
  <c r="CS350" i="1"/>
  <c r="AB351" i="1" s="1"/>
  <c r="AK351" i="1" s="1"/>
  <c r="CR350" i="1"/>
  <c r="CK350" i="1"/>
  <c r="CJ350" i="1"/>
  <c r="CC350" i="1"/>
  <c r="CB350" i="1"/>
  <c r="BU350" i="1"/>
  <c r="C350" i="1" s="1"/>
  <c r="BT350" i="1"/>
  <c r="B350" i="1" s="1"/>
  <c r="M350" i="1"/>
  <c r="Y350" i="1"/>
  <c r="AA351" i="1" l="1"/>
  <c r="AJ351" i="1" s="1"/>
  <c r="T352" i="1"/>
  <c r="AV350" i="1"/>
  <c r="BG363" i="1"/>
  <c r="BF356" i="1"/>
  <c r="W350" i="1"/>
  <c r="X350" i="1" s="1"/>
  <c r="R351" i="1"/>
  <c r="N350" i="1"/>
  <c r="S351" i="1" s="1"/>
  <c r="V351" i="1"/>
  <c r="O350" i="1"/>
  <c r="AI349" i="1"/>
  <c r="AJ349" i="1"/>
  <c r="AK349" i="1"/>
  <c r="T351" i="1" l="1"/>
  <c r="U357" i="1"/>
  <c r="AT349" i="1"/>
  <c r="AU349" i="1"/>
  <c r="CS349" i="1"/>
  <c r="CR349" i="1"/>
  <c r="CK349" i="1"/>
  <c r="CJ349" i="1"/>
  <c r="CC349" i="1"/>
  <c r="CB349" i="1"/>
  <c r="BU349" i="1"/>
  <c r="C349" i="1" s="1"/>
  <c r="R350" i="1" s="1"/>
  <c r="BT349" i="1"/>
  <c r="B349" i="1" s="1"/>
  <c r="M349" i="1"/>
  <c r="Y349" i="1"/>
  <c r="AI348" i="1"/>
  <c r="AJ348" i="1"/>
  <c r="AK348" i="1"/>
  <c r="BG362" i="1" l="1"/>
  <c r="BF355" i="1"/>
  <c r="AV349" i="1"/>
  <c r="V350" i="1"/>
  <c r="T350" i="1" s="1"/>
  <c r="W349" i="1"/>
  <c r="X349" i="1" s="1"/>
  <c r="O349" i="1"/>
  <c r="N349" i="1"/>
  <c r="AT348" i="1"/>
  <c r="AU348" i="1"/>
  <c r="CS348" i="1"/>
  <c r="CR348" i="1"/>
  <c r="CK348" i="1"/>
  <c r="CJ348" i="1"/>
  <c r="CC348" i="1"/>
  <c r="CB348" i="1"/>
  <c r="BU348" i="1"/>
  <c r="C348" i="1" s="1"/>
  <c r="W348" i="1" s="1"/>
  <c r="X348" i="1" s="1"/>
  <c r="BT348" i="1"/>
  <c r="B348" i="1" s="1"/>
  <c r="V349" i="1" s="1"/>
  <c r="M348" i="1"/>
  <c r="Y348" i="1"/>
  <c r="AI347" i="1"/>
  <c r="AJ347" i="1"/>
  <c r="AK347" i="1"/>
  <c r="AV348" i="1" l="1"/>
  <c r="BG361" i="1"/>
  <c r="BF354" i="1"/>
  <c r="R349" i="1"/>
  <c r="U355" i="1" s="1"/>
  <c r="S350" i="1"/>
  <c r="U356" i="1"/>
  <c r="N348" i="1"/>
  <c r="S349" i="1" s="1"/>
  <c r="O348" i="1"/>
  <c r="AT347" i="1"/>
  <c r="AU347" i="1"/>
  <c r="CS347" i="1"/>
  <c r="CR347" i="1"/>
  <c r="CK347" i="1"/>
  <c r="CJ347" i="1"/>
  <c r="CB347" i="1"/>
  <c r="CC347" i="1"/>
  <c r="BU347" i="1"/>
  <c r="C347" i="1" s="1"/>
  <c r="BT347" i="1"/>
  <c r="B347" i="1" s="1"/>
  <c r="M347" i="1"/>
  <c r="Y347" i="1"/>
  <c r="AI346" i="1"/>
  <c r="AJ346" i="1"/>
  <c r="AK346" i="1"/>
  <c r="T349" i="1" l="1"/>
  <c r="AV347" i="1"/>
  <c r="BG360" i="1"/>
  <c r="BF353" i="1"/>
  <c r="R348" i="1"/>
  <c r="O347" i="1"/>
  <c r="N347" i="1"/>
  <c r="S348" i="1" s="1"/>
  <c r="V348" i="1"/>
  <c r="W347" i="1"/>
  <c r="X347" i="1" s="1"/>
  <c r="AT346" i="1"/>
  <c r="AU346" i="1"/>
  <c r="CS346" i="1"/>
  <c r="CR346" i="1"/>
  <c r="CK346" i="1"/>
  <c r="CJ346" i="1"/>
  <c r="CC346" i="1"/>
  <c r="CB346" i="1"/>
  <c r="BU346" i="1"/>
  <c r="C346" i="1" s="1"/>
  <c r="BT346" i="1"/>
  <c r="B346" i="1" s="1"/>
  <c r="V347" i="1" s="1"/>
  <c r="M346" i="1"/>
  <c r="Y346" i="1"/>
  <c r="AI343" i="1"/>
  <c r="AJ343" i="1"/>
  <c r="AK343" i="1"/>
  <c r="AI344" i="1"/>
  <c r="AJ344" i="1"/>
  <c r="AK344" i="1"/>
  <c r="AI345" i="1"/>
  <c r="AJ345" i="1"/>
  <c r="AK345" i="1"/>
  <c r="BG359" i="1" l="1"/>
  <c r="BF352" i="1"/>
  <c r="AV346" i="1"/>
  <c r="W346" i="1"/>
  <c r="X346" i="1" s="1"/>
  <c r="R347" i="1"/>
  <c r="U354" i="1"/>
  <c r="T348" i="1"/>
  <c r="N346" i="1"/>
  <c r="S347" i="1" s="1"/>
  <c r="O346" i="1"/>
  <c r="AT345" i="1"/>
  <c r="AU345" i="1"/>
  <c r="CS345" i="1"/>
  <c r="CR345" i="1"/>
  <c r="CK345" i="1"/>
  <c r="CJ345" i="1"/>
  <c r="CC345" i="1"/>
  <c r="CB345" i="1"/>
  <c r="BU345" i="1"/>
  <c r="C345" i="1" s="1"/>
  <c r="W345" i="1" s="1"/>
  <c r="X345" i="1" s="1"/>
  <c r="BT345" i="1"/>
  <c r="B345" i="1" s="1"/>
  <c r="V346" i="1" s="1"/>
  <c r="Y345" i="1"/>
  <c r="M345" i="1"/>
  <c r="AV345" i="1" l="1"/>
  <c r="BG358" i="1"/>
  <c r="BF351" i="1"/>
  <c r="U353" i="1"/>
  <c r="T347" i="1"/>
  <c r="R346" i="1"/>
  <c r="O345" i="1"/>
  <c r="N345" i="1"/>
  <c r="U352" i="1" l="1"/>
  <c r="T346" i="1"/>
  <c r="S346" i="1"/>
  <c r="AT344" i="1"/>
  <c r="AU344" i="1"/>
  <c r="BT344" i="1"/>
  <c r="B344" i="1" s="1"/>
  <c r="V345" i="1" s="1"/>
  <c r="BU344" i="1"/>
  <c r="C344" i="1" s="1"/>
  <c r="R345" i="1" s="1"/>
  <c r="CB344" i="1"/>
  <c r="CC344" i="1"/>
  <c r="CJ344" i="1"/>
  <c r="CK344" i="1"/>
  <c r="CR344" i="1"/>
  <c r="CS344" i="1"/>
  <c r="M344" i="1"/>
  <c r="Y344" i="1"/>
  <c r="N344" i="1" l="1"/>
  <c r="S345" i="1" s="1"/>
  <c r="U351" i="1"/>
  <c r="O344" i="1"/>
  <c r="AV344" i="1"/>
  <c r="BG357" i="1"/>
  <c r="BF350" i="1"/>
  <c r="W344" i="1"/>
  <c r="X344" i="1" s="1"/>
  <c r="T345" i="1"/>
  <c r="AT343" i="1"/>
  <c r="AU343" i="1"/>
  <c r="CB343" i="1"/>
  <c r="CC343" i="1"/>
  <c r="CJ343" i="1"/>
  <c r="CK343" i="1"/>
  <c r="CR343" i="1"/>
  <c r="CS343" i="1"/>
  <c r="BU343" i="1"/>
  <c r="C343" i="1" s="1"/>
  <c r="BT343" i="1"/>
  <c r="B343" i="1" s="1"/>
  <c r="V344" i="1" s="1"/>
  <c r="M343" i="1"/>
  <c r="Y343" i="1"/>
  <c r="AI342" i="1"/>
  <c r="AJ342" i="1"/>
  <c r="AK342" i="1"/>
  <c r="AV343" i="1" l="1"/>
  <c r="BG356" i="1"/>
  <c r="BF349" i="1"/>
  <c r="R344" i="1"/>
  <c r="W343" i="1"/>
  <c r="X343" i="1" s="1"/>
  <c r="N343" i="1"/>
  <c r="O343" i="1"/>
  <c r="AT342" i="1"/>
  <c r="AU342" i="1"/>
  <c r="CS342" i="1"/>
  <c r="CR342" i="1"/>
  <c r="CK342" i="1"/>
  <c r="CJ342" i="1"/>
  <c r="CC342" i="1"/>
  <c r="CB342" i="1"/>
  <c r="BU342" i="1"/>
  <c r="C342" i="1" s="1"/>
  <c r="BT342" i="1"/>
  <c r="B342" i="1" s="1"/>
  <c r="V343" i="1" s="1"/>
  <c r="M342" i="1"/>
  <c r="Y342" i="1"/>
  <c r="AI341" i="1"/>
  <c r="AJ341" i="1"/>
  <c r="AK341" i="1"/>
  <c r="T344" i="1" l="1"/>
  <c r="U350" i="1"/>
  <c r="AV342" i="1"/>
  <c r="BG355" i="1"/>
  <c r="BF348" i="1"/>
  <c r="R343" i="1"/>
  <c r="W342" i="1"/>
  <c r="X342" i="1" s="1"/>
  <c r="S344" i="1"/>
  <c r="N342" i="1"/>
  <c r="S343" i="1" s="1"/>
  <c r="O342" i="1"/>
  <c r="AT341" i="1"/>
  <c r="AU341" i="1"/>
  <c r="M341" i="1"/>
  <c r="Y341" i="1"/>
  <c r="CB341" i="1"/>
  <c r="CC341" i="1"/>
  <c r="CJ341" i="1"/>
  <c r="CK341" i="1"/>
  <c r="BU341" i="1"/>
  <c r="C341" i="1" s="1"/>
  <c r="BT341" i="1"/>
  <c r="B341" i="1" s="1"/>
  <c r="BX1" i="1"/>
  <c r="BY1" i="1"/>
  <c r="BS1" i="1"/>
  <c r="CA1" i="1" s="1"/>
  <c r="BR1" i="1"/>
  <c r="BZ1" i="1" s="1"/>
  <c r="CI1" i="1"/>
  <c r="CH1" i="1"/>
  <c r="CS341" i="1"/>
  <c r="CQ1" i="1"/>
  <c r="CS1" i="1" s="1"/>
  <c r="CP1" i="1"/>
  <c r="CR1" i="1" s="1"/>
  <c r="AY585" i="1" s="1"/>
  <c r="CR341" i="1"/>
  <c r="AI340" i="1"/>
  <c r="AJ340" i="1"/>
  <c r="AK340" i="1"/>
  <c r="AY573" i="1" l="1"/>
  <c r="AY581" i="1"/>
  <c r="AY577" i="1"/>
  <c r="AY562" i="1"/>
  <c r="AY565" i="1"/>
  <c r="AY569" i="1"/>
  <c r="AY560" i="1"/>
  <c r="AY556" i="1"/>
  <c r="AY552" i="1"/>
  <c r="AV341" i="1"/>
  <c r="T343" i="1"/>
  <c r="U349" i="1"/>
  <c r="BG354" i="1"/>
  <c r="BF347" i="1"/>
  <c r="N341" i="1"/>
  <c r="S342" i="1" s="1"/>
  <c r="V341" i="1"/>
  <c r="V342" i="1"/>
  <c r="R342" i="1"/>
  <c r="O341" i="1"/>
  <c r="W341" i="1"/>
  <c r="X341" i="1" s="1"/>
  <c r="R341" i="1"/>
  <c r="AT340" i="1"/>
  <c r="AU340" i="1"/>
  <c r="M340" i="1"/>
  <c r="N340" i="1"/>
  <c r="O340" i="1"/>
  <c r="R340" i="1"/>
  <c r="V340" i="1"/>
  <c r="W340" i="1"/>
  <c r="X340" i="1" s="1"/>
  <c r="Y340" i="1"/>
  <c r="AI339" i="1"/>
  <c r="AJ339" i="1"/>
  <c r="AK339" i="1"/>
  <c r="U348" i="1" l="1"/>
  <c r="U347" i="1"/>
  <c r="U346" i="1"/>
  <c r="BG353" i="1"/>
  <c r="BF346" i="1"/>
  <c r="T341" i="1"/>
  <c r="T342" i="1"/>
  <c r="AV340" i="1"/>
  <c r="T340" i="1"/>
  <c r="S341" i="1"/>
  <c r="AT339" i="1"/>
  <c r="AU339" i="1"/>
  <c r="M339" i="1"/>
  <c r="N339" i="1"/>
  <c r="O339" i="1"/>
  <c r="R339" i="1"/>
  <c r="V339" i="1"/>
  <c r="W339" i="1"/>
  <c r="X339" i="1" s="1"/>
  <c r="Y339" i="1"/>
  <c r="U345" i="1" l="1"/>
  <c r="AV339" i="1"/>
  <c r="BG352" i="1"/>
  <c r="BF345" i="1"/>
  <c r="T339" i="1"/>
  <c r="S340" i="1"/>
  <c r="AI338" i="1"/>
  <c r="AJ338" i="1"/>
  <c r="AK338" i="1"/>
  <c r="AT338" i="1" l="1"/>
  <c r="AU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BG351" i="1" l="1"/>
  <c r="BF344" i="1"/>
  <c r="AV338" i="1"/>
  <c r="T338" i="1"/>
  <c r="U344" i="1"/>
  <c r="AT337" i="1"/>
  <c r="AU337" i="1"/>
  <c r="M337" i="1"/>
  <c r="N337" i="1"/>
  <c r="O337" i="1"/>
  <c r="R337" i="1"/>
  <c r="V337" i="1"/>
  <c r="W337" i="1"/>
  <c r="X337" i="1" s="1"/>
  <c r="Y337" i="1"/>
  <c r="AI336" i="1"/>
  <c r="AJ336" i="1"/>
  <c r="AK336" i="1"/>
  <c r="BG350" i="1" l="1"/>
  <c r="AV337" i="1"/>
  <c r="T337" i="1"/>
  <c r="U343" i="1"/>
  <c r="BF343" i="1"/>
  <c r="S338" i="1"/>
  <c r="AT336" i="1"/>
  <c r="AU336" i="1"/>
  <c r="M336" i="1"/>
  <c r="N336" i="1"/>
  <c r="O336" i="1"/>
  <c r="R336" i="1"/>
  <c r="V336" i="1"/>
  <c r="W336" i="1"/>
  <c r="X336" i="1" s="1"/>
  <c r="Y336" i="1"/>
  <c r="AI335" i="1"/>
  <c r="AJ335" i="1"/>
  <c r="AK335" i="1"/>
  <c r="BG349" i="1" l="1"/>
  <c r="AV336" i="1"/>
  <c r="BF342" i="1"/>
  <c r="S337" i="1"/>
  <c r="T336" i="1"/>
  <c r="U342" i="1"/>
  <c r="AI334" i="1"/>
  <c r="AJ334" i="1"/>
  <c r="AK334" i="1"/>
  <c r="AI333" i="1"/>
  <c r="AJ333" i="1"/>
  <c r="AK333" i="1"/>
  <c r="AT335" i="1"/>
  <c r="AU335" i="1"/>
  <c r="M335" i="1"/>
  <c r="N335" i="1"/>
  <c r="O335" i="1"/>
  <c r="R335" i="1"/>
  <c r="V335" i="1"/>
  <c r="W335" i="1"/>
  <c r="X335" i="1" s="1"/>
  <c r="Y335" i="1"/>
  <c r="BG348" i="1" l="1"/>
  <c r="T335" i="1"/>
  <c r="U341" i="1"/>
  <c r="AV335" i="1"/>
  <c r="BF341" i="1"/>
  <c r="S336" i="1"/>
  <c r="AT334" i="1"/>
  <c r="AU334" i="1"/>
  <c r="M334" i="1"/>
  <c r="N334" i="1"/>
  <c r="O334" i="1"/>
  <c r="R334" i="1"/>
  <c r="V334" i="1"/>
  <c r="W334" i="1"/>
  <c r="X334" i="1" s="1"/>
  <c r="Y334" i="1"/>
  <c r="BG347" i="1" l="1"/>
  <c r="T334" i="1"/>
  <c r="U340" i="1"/>
  <c r="AV334" i="1"/>
  <c r="BF340" i="1"/>
  <c r="S335" i="1"/>
  <c r="AT333" i="1"/>
  <c r="AU333" i="1"/>
  <c r="M333" i="1"/>
  <c r="N333" i="1"/>
  <c r="S334" i="1" s="1"/>
  <c r="O333" i="1"/>
  <c r="R333" i="1"/>
  <c r="V333" i="1"/>
  <c r="W333" i="1"/>
  <c r="X333" i="1" s="1"/>
  <c r="Y333" i="1"/>
  <c r="BG346" i="1" l="1"/>
  <c r="T333" i="1"/>
  <c r="U339" i="1"/>
  <c r="AV333" i="1"/>
  <c r="BF339" i="1"/>
  <c r="AI332" i="1"/>
  <c r="AJ332" i="1"/>
  <c r="AK332" i="1"/>
  <c r="AT332" i="1" l="1"/>
  <c r="AU332" i="1"/>
  <c r="M332" i="1"/>
  <c r="N332" i="1"/>
  <c r="S333" i="1" s="1"/>
  <c r="O332" i="1"/>
  <c r="R332" i="1"/>
  <c r="V332" i="1"/>
  <c r="W332" i="1"/>
  <c r="X332" i="1" s="1"/>
  <c r="Y332" i="1"/>
  <c r="BG345" i="1" l="1"/>
  <c r="AV332" i="1"/>
  <c r="BF338" i="1"/>
  <c r="T332" i="1"/>
  <c r="U338" i="1"/>
  <c r="AI331" i="1"/>
  <c r="AJ331" i="1"/>
  <c r="AK331" i="1"/>
  <c r="AT331" i="1" l="1"/>
  <c r="AU331" i="1"/>
  <c r="M331" i="1"/>
  <c r="N331" i="1"/>
  <c r="S332" i="1" s="1"/>
  <c r="O331" i="1"/>
  <c r="R331" i="1"/>
  <c r="V331" i="1"/>
  <c r="W331" i="1"/>
  <c r="X331" i="1" s="1"/>
  <c r="Y331" i="1"/>
  <c r="BG344" i="1" l="1"/>
  <c r="AV331" i="1"/>
  <c r="BF337" i="1"/>
  <c r="T331" i="1"/>
  <c r="U337" i="1"/>
  <c r="AI330" i="1"/>
  <c r="AJ330" i="1"/>
  <c r="AK330" i="1"/>
  <c r="AT330" i="1" l="1"/>
  <c r="AU330" i="1"/>
  <c r="AV330" i="1" s="1"/>
  <c r="M330" i="1"/>
  <c r="N330" i="1"/>
  <c r="S331" i="1" s="1"/>
  <c r="O330" i="1"/>
  <c r="R330" i="1"/>
  <c r="V330" i="1"/>
  <c r="W330" i="1"/>
  <c r="X330" i="1" s="1"/>
  <c r="Y330" i="1"/>
  <c r="T330" i="1" l="1"/>
  <c r="U336" i="1"/>
  <c r="BG343" i="1"/>
  <c r="BF336" i="1"/>
  <c r="AI329" i="1"/>
  <c r="AJ329" i="1"/>
  <c r="AK329" i="1"/>
  <c r="AT329" i="1" l="1"/>
  <c r="AU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AV329" i="1" l="1"/>
  <c r="BG342" i="1"/>
  <c r="BF335" i="1"/>
  <c r="T329" i="1"/>
  <c r="U335" i="1"/>
  <c r="AT328" i="1"/>
  <c r="AU328" i="1"/>
  <c r="M328" i="1"/>
  <c r="N328" i="1"/>
  <c r="O328" i="1"/>
  <c r="R328" i="1"/>
  <c r="V328" i="1"/>
  <c r="W328" i="1"/>
  <c r="X328" i="1" s="1"/>
  <c r="Y328" i="1"/>
  <c r="AI327" i="1"/>
  <c r="AJ327" i="1"/>
  <c r="AK327" i="1"/>
  <c r="AV328" i="1" l="1"/>
  <c r="BG341" i="1"/>
  <c r="BF334" i="1"/>
  <c r="U334" i="1"/>
  <c r="S329" i="1"/>
  <c r="T328" i="1"/>
  <c r="AT327" i="1"/>
  <c r="AU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V327" i="1" l="1"/>
  <c r="BG340" i="1"/>
  <c r="BF333" i="1"/>
  <c r="T327" i="1"/>
  <c r="U333" i="1"/>
  <c r="AT326" i="1"/>
  <c r="AU326" i="1"/>
  <c r="M326" i="1"/>
  <c r="N326" i="1"/>
  <c r="S327" i="1" s="1"/>
  <c r="O326" i="1"/>
  <c r="R326" i="1"/>
  <c r="V326" i="1"/>
  <c r="W326" i="1"/>
  <c r="X326" i="1" s="1"/>
  <c r="Y326" i="1"/>
  <c r="BG339" i="1" l="1"/>
  <c r="BF332" i="1"/>
  <c r="U332" i="1"/>
  <c r="AV326" i="1"/>
  <c r="T326" i="1"/>
  <c r="AI325" i="1"/>
  <c r="AJ325" i="1"/>
  <c r="AK325" i="1"/>
  <c r="AT325" i="1" l="1"/>
  <c r="AU325" i="1"/>
  <c r="M325" i="1"/>
  <c r="N325" i="1"/>
  <c r="S326" i="1" s="1"/>
  <c r="O325" i="1"/>
  <c r="R325" i="1"/>
  <c r="V325" i="1"/>
  <c r="W325" i="1"/>
  <c r="X325" i="1" s="1"/>
  <c r="Y325" i="1"/>
  <c r="AT324" i="1"/>
  <c r="AI324" i="1"/>
  <c r="AJ324" i="1"/>
  <c r="AK324" i="1"/>
  <c r="AV325" i="1" l="1"/>
  <c r="BG338" i="1"/>
  <c r="T325" i="1"/>
  <c r="U331" i="1"/>
  <c r="BF331" i="1"/>
  <c r="AU324" i="1"/>
  <c r="AV324" i="1" s="1"/>
  <c r="M324" i="1"/>
  <c r="N324" i="1"/>
  <c r="O324" i="1"/>
  <c r="R324" i="1"/>
  <c r="V324" i="1"/>
  <c r="W324" i="1"/>
  <c r="X324" i="1" s="1"/>
  <c r="Y324" i="1"/>
  <c r="AI323" i="1"/>
  <c r="AJ323" i="1"/>
  <c r="AK323" i="1"/>
  <c r="BF330" i="1" l="1"/>
  <c r="BG337" i="1"/>
  <c r="S325" i="1"/>
  <c r="T324" i="1"/>
  <c r="U330" i="1"/>
  <c r="AT323" i="1"/>
  <c r="AU323" i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G336" i="1" l="1"/>
  <c r="AV323" i="1"/>
  <c r="BF329" i="1"/>
  <c r="T323" i="1"/>
  <c r="U329" i="1"/>
  <c r="S324" i="1"/>
  <c r="AT322" i="1"/>
  <c r="AU322" i="1"/>
  <c r="M322" i="1"/>
  <c r="N322" i="1"/>
  <c r="S323" i="1" s="1"/>
  <c r="O322" i="1"/>
  <c r="R322" i="1"/>
  <c r="V322" i="1"/>
  <c r="W322" i="1"/>
  <c r="X322" i="1" s="1"/>
  <c r="Y322" i="1"/>
  <c r="BG335" i="1" l="1"/>
  <c r="AV322" i="1"/>
  <c r="BF328" i="1"/>
  <c r="T322" i="1"/>
  <c r="U328" i="1"/>
  <c r="AT321" i="1"/>
  <c r="AU321" i="1"/>
  <c r="M321" i="1"/>
  <c r="N321" i="1"/>
  <c r="S322" i="1" s="1"/>
  <c r="O321" i="1"/>
  <c r="R321" i="1"/>
  <c r="V321" i="1"/>
  <c r="W321" i="1"/>
  <c r="X321" i="1" s="1"/>
  <c r="Y321" i="1"/>
  <c r="AV321" i="1" l="1"/>
  <c r="BG334" i="1"/>
  <c r="T321" i="1"/>
  <c r="U327" i="1"/>
  <c r="BF327" i="1"/>
  <c r="AI320" i="1"/>
  <c r="AJ320" i="1"/>
  <c r="AK320" i="1"/>
  <c r="AT320" i="1" l="1"/>
  <c r="AU320" i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BG333" i="1" l="1"/>
  <c r="T320" i="1"/>
  <c r="U326" i="1"/>
  <c r="BF326" i="1"/>
  <c r="AV320" i="1"/>
  <c r="AT319" i="1"/>
  <c r="AU319" i="1"/>
  <c r="M319" i="1"/>
  <c r="N319" i="1"/>
  <c r="O319" i="1"/>
  <c r="R319" i="1"/>
  <c r="V319" i="1"/>
  <c r="W319" i="1"/>
  <c r="X319" i="1" s="1"/>
  <c r="Y319" i="1"/>
  <c r="BF325" i="1" l="1"/>
  <c r="BG332" i="1"/>
  <c r="T319" i="1"/>
  <c r="U325" i="1"/>
  <c r="AV319" i="1"/>
  <c r="S320" i="1"/>
  <c r="AI318" i="1"/>
  <c r="AJ318" i="1"/>
  <c r="AK318" i="1"/>
  <c r="AT318" i="1" l="1"/>
  <c r="AU318" i="1"/>
  <c r="M318" i="1"/>
  <c r="N318" i="1"/>
  <c r="S319" i="1" s="1"/>
  <c r="O318" i="1"/>
  <c r="R318" i="1"/>
  <c r="V318" i="1"/>
  <c r="W318" i="1"/>
  <c r="X318" i="1" s="1"/>
  <c r="Y318" i="1"/>
  <c r="AV318" i="1" l="1"/>
  <c r="BG331" i="1"/>
  <c r="BF324" i="1"/>
  <c r="T318" i="1"/>
  <c r="U324" i="1"/>
  <c r="AI317" i="1"/>
  <c r="AJ317" i="1"/>
  <c r="AK317" i="1"/>
  <c r="AT317" i="1" l="1"/>
  <c r="AU317" i="1"/>
  <c r="M317" i="1"/>
  <c r="N317" i="1"/>
  <c r="S318" i="1" s="1"/>
  <c r="O317" i="1"/>
  <c r="R317" i="1"/>
  <c r="V317" i="1"/>
  <c r="W317" i="1"/>
  <c r="X317" i="1" s="1"/>
  <c r="Y317" i="1"/>
  <c r="AV317" i="1" l="1"/>
  <c r="U323" i="1"/>
  <c r="BG330" i="1"/>
  <c r="BF323" i="1"/>
  <c r="T317" i="1"/>
  <c r="AI316" i="1" l="1"/>
  <c r="AJ316" i="1"/>
  <c r="AK316" i="1"/>
  <c r="AT316" i="1" l="1"/>
  <c r="AU316" i="1"/>
  <c r="M316" i="1"/>
  <c r="N316" i="1"/>
  <c r="O316" i="1"/>
  <c r="R316" i="1"/>
  <c r="V316" i="1"/>
  <c r="W316" i="1"/>
  <c r="X316" i="1" s="1"/>
  <c r="Y316" i="1"/>
  <c r="AI315" i="1"/>
  <c r="AJ315" i="1"/>
  <c r="AK315" i="1"/>
  <c r="AV316" i="1" l="1"/>
  <c r="BG329" i="1"/>
  <c r="BF322" i="1"/>
  <c r="T316" i="1"/>
  <c r="U322" i="1"/>
  <c r="S317" i="1"/>
  <c r="AT315" i="1"/>
  <c r="AU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G328" i="1" l="1"/>
  <c r="BF321" i="1"/>
  <c r="T315" i="1"/>
  <c r="U321" i="1"/>
  <c r="AV315" i="1"/>
  <c r="AT314" i="1"/>
  <c r="AU314" i="1"/>
  <c r="M314" i="1"/>
  <c r="N314" i="1"/>
  <c r="S315" i="1" s="1"/>
  <c r="O314" i="1"/>
  <c r="R314" i="1"/>
  <c r="V314" i="1"/>
  <c r="W314" i="1"/>
  <c r="X314" i="1" s="1"/>
  <c r="Y314" i="1"/>
  <c r="AV314" i="1" l="1"/>
  <c r="T314" i="1"/>
  <c r="U320" i="1"/>
  <c r="BG327" i="1"/>
  <c r="BF320" i="1"/>
  <c r="AI313" i="1"/>
  <c r="AJ313" i="1"/>
  <c r="AK313" i="1"/>
  <c r="AT313" i="1" l="1"/>
  <c r="AU313" i="1"/>
  <c r="M313" i="1"/>
  <c r="N313" i="1"/>
  <c r="O313" i="1"/>
  <c r="R313" i="1"/>
  <c r="V313" i="1"/>
  <c r="W313" i="1"/>
  <c r="X313" i="1" s="1"/>
  <c r="Y313" i="1"/>
  <c r="AV313" i="1" l="1"/>
  <c r="BG326" i="1"/>
  <c r="BF319" i="1"/>
  <c r="U319" i="1"/>
  <c r="S314" i="1"/>
  <c r="T313" i="1"/>
  <c r="AI312" i="1"/>
  <c r="AJ312" i="1"/>
  <c r="AK312" i="1"/>
  <c r="AT312" i="1" l="1"/>
  <c r="AU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AV312" i="1" l="1"/>
  <c r="BG325" i="1"/>
  <c r="BF318" i="1"/>
  <c r="T312" i="1"/>
  <c r="U318" i="1"/>
  <c r="AT311" i="1"/>
  <c r="AU311" i="1"/>
  <c r="M311" i="1"/>
  <c r="N311" i="1"/>
  <c r="O311" i="1"/>
  <c r="R311" i="1"/>
  <c r="V311" i="1"/>
  <c r="W311" i="1"/>
  <c r="X311" i="1" s="1"/>
  <c r="Y311" i="1"/>
  <c r="AI310" i="1"/>
  <c r="AJ310" i="1"/>
  <c r="AK310" i="1"/>
  <c r="T311" i="1" l="1"/>
  <c r="U317" i="1"/>
  <c r="AV311" i="1"/>
  <c r="BG324" i="1"/>
  <c r="BF317" i="1"/>
  <c r="S312" i="1"/>
  <c r="AT310" i="1"/>
  <c r="AU310" i="1"/>
  <c r="M310" i="1"/>
  <c r="N310" i="1"/>
  <c r="O310" i="1"/>
  <c r="R310" i="1"/>
  <c r="V310" i="1"/>
  <c r="W310" i="1"/>
  <c r="X310" i="1" s="1"/>
  <c r="Y310" i="1"/>
  <c r="AI309" i="1"/>
  <c r="AJ309" i="1"/>
  <c r="AK309" i="1"/>
  <c r="BG323" i="1" l="1"/>
  <c r="BF316" i="1"/>
  <c r="S311" i="1"/>
  <c r="T310" i="1"/>
  <c r="U316" i="1"/>
  <c r="AV310" i="1"/>
  <c r="AT309" i="1"/>
  <c r="AU309" i="1"/>
  <c r="M309" i="1"/>
  <c r="N309" i="1"/>
  <c r="O309" i="1"/>
  <c r="R309" i="1"/>
  <c r="V309" i="1"/>
  <c r="W309" i="1"/>
  <c r="X309" i="1" s="1"/>
  <c r="Y309" i="1"/>
  <c r="AI308" i="1"/>
  <c r="AJ308" i="1"/>
  <c r="AK308" i="1"/>
  <c r="T309" i="1" l="1"/>
  <c r="U315" i="1"/>
  <c r="AV309" i="1"/>
  <c r="BG322" i="1"/>
  <c r="BF315" i="1"/>
  <c r="S310" i="1"/>
  <c r="AT308" i="1"/>
  <c r="AU308" i="1"/>
  <c r="M308" i="1"/>
  <c r="N308" i="1"/>
  <c r="O308" i="1"/>
  <c r="R308" i="1"/>
  <c r="V308" i="1"/>
  <c r="W308" i="1"/>
  <c r="X308" i="1" s="1"/>
  <c r="Y308" i="1"/>
  <c r="AI307" i="1"/>
  <c r="AJ307" i="1"/>
  <c r="AK307" i="1"/>
  <c r="AV308" i="1" l="1"/>
  <c r="S309" i="1"/>
  <c r="T308" i="1"/>
  <c r="U314" i="1"/>
  <c r="BG321" i="1"/>
  <c r="BF314" i="1"/>
  <c r="AT307" i="1"/>
  <c r="AU307" i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AV307" i="1" l="1"/>
  <c r="BG320" i="1"/>
  <c r="BF313" i="1"/>
  <c r="U313" i="1"/>
  <c r="T307" i="1"/>
  <c r="AT306" i="1"/>
  <c r="AU306" i="1"/>
  <c r="M306" i="1"/>
  <c r="N306" i="1"/>
  <c r="O306" i="1"/>
  <c r="R306" i="1"/>
  <c r="V306" i="1"/>
  <c r="W306" i="1"/>
  <c r="X306" i="1" s="1"/>
  <c r="Y306" i="1"/>
  <c r="AI305" i="1"/>
  <c r="AJ305" i="1"/>
  <c r="AK305" i="1"/>
  <c r="AV306" i="1" l="1"/>
  <c r="BG319" i="1"/>
  <c r="BF312" i="1"/>
  <c r="T306" i="1"/>
  <c r="U312" i="1"/>
  <c r="S307" i="1"/>
  <c r="AT305" i="1"/>
  <c r="AU305" i="1"/>
  <c r="M305" i="1"/>
  <c r="N305" i="1"/>
  <c r="O305" i="1"/>
  <c r="R305" i="1"/>
  <c r="V305" i="1"/>
  <c r="W305" i="1"/>
  <c r="X305" i="1" s="1"/>
  <c r="Y305" i="1"/>
  <c r="AI304" i="1"/>
  <c r="AJ304" i="1"/>
  <c r="AK304" i="1"/>
  <c r="U311" i="1" l="1"/>
  <c r="AV305" i="1"/>
  <c r="BG318" i="1"/>
  <c r="BF311" i="1"/>
  <c r="S306" i="1"/>
  <c r="T305" i="1"/>
  <c r="AT304" i="1"/>
  <c r="AU304" i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AV304" i="1" l="1"/>
  <c r="BG317" i="1"/>
  <c r="BF310" i="1"/>
  <c r="U310" i="1"/>
  <c r="T304" i="1"/>
  <c r="AT303" i="1"/>
  <c r="AU303" i="1"/>
  <c r="M303" i="1"/>
  <c r="N303" i="1"/>
  <c r="O303" i="1"/>
  <c r="R303" i="1"/>
  <c r="V303" i="1"/>
  <c r="W303" i="1"/>
  <c r="X303" i="1" s="1"/>
  <c r="Y303" i="1"/>
  <c r="AV303" i="1" l="1"/>
  <c r="BG316" i="1"/>
  <c r="BF309" i="1"/>
  <c r="U309" i="1"/>
  <c r="T303" i="1"/>
  <c r="S304" i="1"/>
  <c r="AI302" i="1"/>
  <c r="AJ302" i="1"/>
  <c r="AK302" i="1"/>
  <c r="AT302" i="1" l="1"/>
  <c r="AU302" i="1"/>
  <c r="M302" i="1"/>
  <c r="N302" i="1"/>
  <c r="O302" i="1"/>
  <c r="R302" i="1"/>
  <c r="V302" i="1"/>
  <c r="W302" i="1"/>
  <c r="X302" i="1" s="1"/>
  <c r="Y302" i="1"/>
  <c r="BG315" i="1" l="1"/>
  <c r="BF308" i="1"/>
  <c r="U308" i="1"/>
  <c r="S303" i="1"/>
  <c r="T302" i="1"/>
  <c r="AV302" i="1"/>
  <c r="AI301" i="1"/>
  <c r="AJ301" i="1"/>
  <c r="AK301" i="1"/>
  <c r="AT301" i="1" l="1"/>
  <c r="AU301" i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G314" i="1" l="1"/>
  <c r="AV301" i="1"/>
  <c r="BF307" i="1"/>
  <c r="T301" i="1"/>
  <c r="U307" i="1"/>
  <c r="AT300" i="1"/>
  <c r="AU300" i="1"/>
  <c r="M300" i="1"/>
  <c r="N300" i="1"/>
  <c r="O300" i="1"/>
  <c r="R300" i="1"/>
  <c r="V300" i="1"/>
  <c r="W300" i="1"/>
  <c r="X300" i="1" s="1"/>
  <c r="Y300" i="1"/>
  <c r="AI299" i="1"/>
  <c r="AJ299" i="1"/>
  <c r="AK299" i="1"/>
  <c r="BG313" i="1" l="1"/>
  <c r="T300" i="1"/>
  <c r="U306" i="1"/>
  <c r="S301" i="1"/>
  <c r="AV300" i="1"/>
  <c r="BF306" i="1"/>
  <c r="AT299" i="1"/>
  <c r="AU299" i="1"/>
  <c r="M299" i="1"/>
  <c r="N299" i="1"/>
  <c r="S300" i="1" s="1"/>
  <c r="O299" i="1"/>
  <c r="R299" i="1"/>
  <c r="V299" i="1"/>
  <c r="W299" i="1"/>
  <c r="X299" i="1" s="1"/>
  <c r="Y299" i="1"/>
  <c r="BG312" i="1" l="1"/>
  <c r="U305" i="1"/>
  <c r="T299" i="1"/>
  <c r="AV299" i="1"/>
  <c r="BF305" i="1"/>
  <c r="AI298" i="1"/>
  <c r="AJ298" i="1"/>
  <c r="AK298" i="1"/>
  <c r="AT298" i="1" l="1"/>
  <c r="AU298" i="1"/>
  <c r="M298" i="1"/>
  <c r="N298" i="1"/>
  <c r="O298" i="1"/>
  <c r="R298" i="1"/>
  <c r="V298" i="1"/>
  <c r="W298" i="1"/>
  <c r="X298" i="1" s="1"/>
  <c r="Y298" i="1"/>
  <c r="AI297" i="1"/>
  <c r="AJ297" i="1"/>
  <c r="AK297" i="1"/>
  <c r="BF304" i="1" l="1"/>
  <c r="BG311" i="1"/>
  <c r="S299" i="1"/>
  <c r="AV298" i="1"/>
  <c r="T298" i="1"/>
  <c r="U304" i="1"/>
  <c r="AT297" i="1"/>
  <c r="AU297" i="1"/>
  <c r="M297" i="1"/>
  <c r="N297" i="1"/>
  <c r="O297" i="1"/>
  <c r="R297" i="1"/>
  <c r="V297" i="1"/>
  <c r="W297" i="1"/>
  <c r="X297" i="1" s="1"/>
  <c r="Y297" i="1"/>
  <c r="AI296" i="1"/>
  <c r="AJ296" i="1"/>
  <c r="AK296" i="1"/>
  <c r="BG310" i="1" l="1"/>
  <c r="T297" i="1"/>
  <c r="U303" i="1"/>
  <c r="BF303" i="1"/>
  <c r="S298" i="1"/>
  <c r="AV297" i="1"/>
  <c r="AT296" i="1"/>
  <c r="AU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AV296" i="1" l="1"/>
  <c r="BF302" i="1"/>
  <c r="BG309" i="1"/>
  <c r="T296" i="1"/>
  <c r="U302" i="1"/>
  <c r="AT295" i="1"/>
  <c r="AU295" i="1"/>
  <c r="M295" i="1"/>
  <c r="N295" i="1"/>
  <c r="O295" i="1"/>
  <c r="R295" i="1"/>
  <c r="V295" i="1"/>
  <c r="W295" i="1"/>
  <c r="X295" i="1" s="1"/>
  <c r="Y295" i="1"/>
  <c r="BF301" i="1" l="1"/>
  <c r="BG308" i="1"/>
  <c r="S296" i="1"/>
  <c r="T295" i="1"/>
  <c r="U301" i="1"/>
  <c r="AV295" i="1"/>
  <c r="AI294" i="1"/>
  <c r="AJ294" i="1"/>
  <c r="AK294" i="1"/>
  <c r="AT294" i="1" l="1"/>
  <c r="AU294" i="1"/>
  <c r="M294" i="1"/>
  <c r="N294" i="1"/>
  <c r="O294" i="1"/>
  <c r="R294" i="1"/>
  <c r="V294" i="1"/>
  <c r="W294" i="1"/>
  <c r="X294" i="1" s="1"/>
  <c r="Y294" i="1"/>
  <c r="AV294" i="1" l="1"/>
  <c r="BG307" i="1"/>
  <c r="BF300" i="1"/>
  <c r="S295" i="1"/>
  <c r="T294" i="1"/>
  <c r="U300" i="1"/>
  <c r="AI292" i="1"/>
  <c r="AJ292" i="1"/>
  <c r="AK292" i="1"/>
  <c r="AI293" i="1"/>
  <c r="AJ293" i="1"/>
  <c r="AK293" i="1"/>
  <c r="AT293" i="1" l="1"/>
  <c r="AU293" i="1"/>
  <c r="M293" i="1"/>
  <c r="N293" i="1"/>
  <c r="S294" i="1" s="1"/>
  <c r="O293" i="1"/>
  <c r="R293" i="1"/>
  <c r="V293" i="1"/>
  <c r="W293" i="1"/>
  <c r="X293" i="1" s="1"/>
  <c r="Y293" i="1"/>
  <c r="T293" i="1" l="1"/>
  <c r="U299" i="1"/>
  <c r="AV293" i="1"/>
  <c r="BG306" i="1"/>
  <c r="BF299" i="1"/>
  <c r="AT292" i="1"/>
  <c r="AU292" i="1"/>
  <c r="M292" i="1"/>
  <c r="N292" i="1"/>
  <c r="S293" i="1" s="1"/>
  <c r="O292" i="1"/>
  <c r="R292" i="1"/>
  <c r="V292" i="1"/>
  <c r="W292" i="1"/>
  <c r="X292" i="1" s="1"/>
  <c r="Y292" i="1"/>
  <c r="T292" i="1" l="1"/>
  <c r="U298" i="1"/>
  <c r="AV292" i="1"/>
  <c r="BG305" i="1"/>
  <c r="BF298" i="1"/>
  <c r="AI291" i="1"/>
  <c r="AJ291" i="1"/>
  <c r="AK291" i="1"/>
  <c r="AT291" i="1" l="1"/>
  <c r="AU291" i="1"/>
  <c r="M291" i="1"/>
  <c r="N291" i="1"/>
  <c r="S292" i="1" s="1"/>
  <c r="O291" i="1"/>
  <c r="R291" i="1"/>
  <c r="V291" i="1"/>
  <c r="W291" i="1"/>
  <c r="X291" i="1" s="1"/>
  <c r="Y291" i="1"/>
  <c r="AV291" i="1" l="1"/>
  <c r="T291" i="1"/>
  <c r="U297" i="1"/>
  <c r="BG304" i="1"/>
  <c r="BF297" i="1"/>
  <c r="AI290" i="1"/>
  <c r="AJ290" i="1"/>
  <c r="AK290" i="1"/>
  <c r="AT290" i="1" l="1"/>
  <c r="AU290" i="1"/>
  <c r="AI289" i="1"/>
  <c r="AJ289" i="1"/>
  <c r="AK289" i="1"/>
  <c r="M290" i="1"/>
  <c r="N290" i="1"/>
  <c r="O290" i="1"/>
  <c r="R290" i="1"/>
  <c r="V290" i="1"/>
  <c r="W290" i="1"/>
  <c r="X290" i="1" s="1"/>
  <c r="Y290" i="1"/>
  <c r="T290" i="1" l="1"/>
  <c r="U296" i="1"/>
  <c r="AV290" i="1"/>
  <c r="BG303" i="1"/>
  <c r="BF296" i="1"/>
  <c r="S291" i="1"/>
  <c r="AT289" i="1"/>
  <c r="AU289" i="1"/>
  <c r="M289" i="1"/>
  <c r="N289" i="1"/>
  <c r="O289" i="1"/>
  <c r="R289" i="1"/>
  <c r="V289" i="1"/>
  <c r="W289" i="1"/>
  <c r="X289" i="1" s="1"/>
  <c r="Y289" i="1"/>
  <c r="AI288" i="1"/>
  <c r="AJ288" i="1"/>
  <c r="AK288" i="1"/>
  <c r="S290" i="1" l="1"/>
  <c r="AV289" i="1"/>
  <c r="BG302" i="1"/>
  <c r="BF295" i="1"/>
  <c r="T289" i="1"/>
  <c r="U295" i="1"/>
  <c r="AT288" i="1"/>
  <c r="AU288" i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AV288" i="1" l="1"/>
  <c r="T288" i="1"/>
  <c r="U294" i="1"/>
  <c r="BG301" i="1"/>
  <c r="BF294" i="1"/>
  <c r="AT287" i="1"/>
  <c r="AU287" i="1"/>
  <c r="M287" i="1"/>
  <c r="N287" i="1"/>
  <c r="O287" i="1"/>
  <c r="R287" i="1"/>
  <c r="V287" i="1"/>
  <c r="W287" i="1"/>
  <c r="X287" i="1" s="1"/>
  <c r="Y287" i="1"/>
  <c r="AV287" i="1" l="1"/>
  <c r="T287" i="1"/>
  <c r="U293" i="1"/>
  <c r="BG300" i="1"/>
  <c r="BF293" i="1"/>
  <c r="S288" i="1"/>
  <c r="AI286" i="1"/>
  <c r="AJ286" i="1"/>
  <c r="AK286" i="1"/>
  <c r="AT286" i="1" l="1"/>
  <c r="AU286" i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T286" i="1" l="1"/>
  <c r="U292" i="1"/>
  <c r="AV286" i="1"/>
  <c r="BG299" i="1"/>
  <c r="BF292" i="1"/>
  <c r="AT285" i="1"/>
  <c r="AU285" i="1"/>
  <c r="M285" i="1"/>
  <c r="N285" i="1"/>
  <c r="S286" i="1" s="1"/>
  <c r="O285" i="1"/>
  <c r="R285" i="1"/>
  <c r="V285" i="1"/>
  <c r="W285" i="1"/>
  <c r="X285" i="1" s="1"/>
  <c r="Y285" i="1"/>
  <c r="AV285" i="1" l="1"/>
  <c r="BG298" i="1"/>
  <c r="BF291" i="1"/>
  <c r="T285" i="1"/>
  <c r="U291" i="1"/>
  <c r="AT284" i="1"/>
  <c r="AU284" i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AV284" i="1" l="1"/>
  <c r="BG297" i="1"/>
  <c r="BF290" i="1"/>
  <c r="T284" i="1"/>
  <c r="U290" i="1"/>
  <c r="AT283" i="1"/>
  <c r="AU283" i="1"/>
  <c r="M283" i="1"/>
  <c r="N283" i="1"/>
  <c r="S284" i="1" s="1"/>
  <c r="O283" i="1"/>
  <c r="R283" i="1"/>
  <c r="V283" i="1"/>
  <c r="W283" i="1"/>
  <c r="X283" i="1" s="1"/>
  <c r="Y283" i="1"/>
  <c r="AI282" i="1"/>
  <c r="AJ282" i="1"/>
  <c r="AK282" i="1"/>
  <c r="AT282" i="1"/>
  <c r="AU282" i="1"/>
  <c r="M282" i="1"/>
  <c r="N282" i="1"/>
  <c r="O282" i="1"/>
  <c r="R282" i="1"/>
  <c r="V282" i="1"/>
  <c r="W282" i="1"/>
  <c r="X282" i="1" s="1"/>
  <c r="Y282" i="1"/>
  <c r="AI281" i="1"/>
  <c r="AJ281" i="1"/>
  <c r="AK281" i="1"/>
  <c r="S283" i="1" l="1"/>
  <c r="AV283" i="1"/>
  <c r="T282" i="1"/>
  <c r="U288" i="1"/>
  <c r="T283" i="1"/>
  <c r="U289" i="1"/>
  <c r="BG296" i="1"/>
  <c r="BF289" i="1"/>
  <c r="AV282" i="1"/>
  <c r="BG295" i="1"/>
  <c r="BF288" i="1"/>
  <c r="AT281" i="1"/>
  <c r="AU281" i="1"/>
  <c r="M281" i="1"/>
  <c r="N281" i="1"/>
  <c r="S282" i="1" s="1"/>
  <c r="O281" i="1"/>
  <c r="R281" i="1"/>
  <c r="V281" i="1"/>
  <c r="W281" i="1"/>
  <c r="X281" i="1" s="1"/>
  <c r="Y281" i="1"/>
  <c r="BG294" i="1" l="1"/>
  <c r="BF287" i="1"/>
  <c r="U287" i="1"/>
  <c r="T281" i="1"/>
  <c r="AV281" i="1"/>
  <c r="AI280" i="1"/>
  <c r="AJ280" i="1"/>
  <c r="AK280" i="1"/>
  <c r="AT280" i="1" l="1"/>
  <c r="AU280" i="1"/>
  <c r="M280" i="1"/>
  <c r="N280" i="1"/>
  <c r="S281" i="1" s="1"/>
  <c r="O280" i="1"/>
  <c r="R280" i="1"/>
  <c r="V280" i="1"/>
  <c r="W280" i="1"/>
  <c r="X280" i="1" s="1"/>
  <c r="Y280" i="1"/>
  <c r="AV280" i="1" l="1"/>
  <c r="BG293" i="1"/>
  <c r="BF286" i="1"/>
  <c r="U286" i="1"/>
  <c r="T280" i="1"/>
  <c r="AI279" i="1"/>
  <c r="AJ279" i="1"/>
  <c r="AK279" i="1"/>
  <c r="AI277" i="1" l="1"/>
  <c r="AJ277" i="1"/>
  <c r="AK277" i="1"/>
  <c r="AI278" i="1"/>
  <c r="AJ278" i="1"/>
  <c r="AK278" i="1"/>
  <c r="AT279" i="1"/>
  <c r="AU279" i="1"/>
  <c r="M279" i="1"/>
  <c r="N279" i="1"/>
  <c r="O279" i="1"/>
  <c r="R279" i="1"/>
  <c r="V279" i="1"/>
  <c r="W279" i="1"/>
  <c r="X279" i="1" s="1"/>
  <c r="Y279" i="1"/>
  <c r="AV279" i="1" l="1"/>
  <c r="BG292" i="1"/>
  <c r="BF285" i="1"/>
  <c r="U285" i="1"/>
  <c r="S280" i="1"/>
  <c r="T279" i="1"/>
  <c r="AT278" i="1"/>
  <c r="AU278" i="1"/>
  <c r="M278" i="1"/>
  <c r="N278" i="1"/>
  <c r="S279" i="1" s="1"/>
  <c r="O278" i="1"/>
  <c r="R278" i="1"/>
  <c r="V278" i="1"/>
  <c r="W278" i="1"/>
  <c r="X278" i="1" s="1"/>
  <c r="Y278" i="1"/>
  <c r="U284" i="1" l="1"/>
  <c r="BG291" i="1"/>
  <c r="BF284" i="1"/>
  <c r="T278" i="1"/>
  <c r="AV278" i="1"/>
  <c r="AT277" i="1"/>
  <c r="AU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AV277" i="1" l="1"/>
  <c r="BG290" i="1"/>
  <c r="BF283" i="1"/>
  <c r="T277" i="1"/>
  <c r="U283" i="1"/>
  <c r="AT276" i="1"/>
  <c r="AU276" i="1"/>
  <c r="M276" i="1"/>
  <c r="N276" i="1"/>
  <c r="O276" i="1"/>
  <c r="R276" i="1"/>
  <c r="V276" i="1"/>
  <c r="W276" i="1"/>
  <c r="X276" i="1" s="1"/>
  <c r="Y276" i="1"/>
  <c r="AV276" i="1" l="1"/>
  <c r="BG289" i="1"/>
  <c r="BF282" i="1"/>
  <c r="U282" i="1"/>
  <c r="T276" i="1"/>
  <c r="S277" i="1"/>
  <c r="AI274" i="1"/>
  <c r="AJ274" i="1"/>
  <c r="AK274" i="1"/>
  <c r="AI275" i="1"/>
  <c r="AJ275" i="1"/>
  <c r="AK275" i="1"/>
  <c r="AT275" i="1" l="1"/>
  <c r="AU275" i="1"/>
  <c r="Y275" i="1"/>
  <c r="M275" i="1"/>
  <c r="N275" i="1"/>
  <c r="S276" i="1" s="1"/>
  <c r="O275" i="1"/>
  <c r="R275" i="1"/>
  <c r="V275" i="1"/>
  <c r="W275" i="1"/>
  <c r="X275" i="1" s="1"/>
  <c r="BG288" i="1" l="1"/>
  <c r="AV275" i="1"/>
  <c r="BF281" i="1"/>
  <c r="T275" i="1"/>
  <c r="U281" i="1"/>
  <c r="AT274" i="1"/>
  <c r="AU274" i="1"/>
  <c r="M274" i="1"/>
  <c r="N274" i="1"/>
  <c r="S275" i="1" s="1"/>
  <c r="O274" i="1"/>
  <c r="R274" i="1"/>
  <c r="V274" i="1"/>
  <c r="W274" i="1"/>
  <c r="X274" i="1" s="1"/>
  <c r="Y274" i="1"/>
  <c r="AT273" i="1"/>
  <c r="AI273" i="1"/>
  <c r="AJ273" i="1"/>
  <c r="AK273" i="1"/>
  <c r="BG287" i="1" l="1"/>
  <c r="T274" i="1"/>
  <c r="U280" i="1"/>
  <c r="AV274" i="1"/>
  <c r="BF280" i="1"/>
  <c r="AU273" i="1"/>
  <c r="BG286" i="1" s="1"/>
  <c r="M273" i="1"/>
  <c r="N273" i="1"/>
  <c r="S274" i="1" s="1"/>
  <c r="O273" i="1"/>
  <c r="R273" i="1"/>
  <c r="V273" i="1"/>
  <c r="W273" i="1"/>
  <c r="X273" i="1" s="1"/>
  <c r="Y273" i="1"/>
  <c r="AV273" i="1" l="1"/>
  <c r="BF279" i="1"/>
  <c r="T273" i="1"/>
  <c r="U279" i="1"/>
  <c r="AT272" i="1"/>
  <c r="AU272" i="1"/>
  <c r="AI272" i="1"/>
  <c r="AJ272" i="1"/>
  <c r="AK272" i="1"/>
  <c r="BG285" i="1" l="1"/>
  <c r="AV272" i="1"/>
  <c r="BF278" i="1"/>
  <c r="BN262" i="1"/>
  <c r="AT585" i="1" s="1"/>
  <c r="AV585" i="1" s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42" i="1"/>
  <c r="BU261" i="1"/>
  <c r="BU243" i="1"/>
  <c r="CC243" i="1"/>
  <c r="CK243" i="1"/>
  <c r="CS243" i="1"/>
  <c r="BU244" i="1"/>
  <c r="CC244" i="1"/>
  <c r="CK244" i="1"/>
  <c r="CS244" i="1"/>
  <c r="BU245" i="1"/>
  <c r="CC245" i="1"/>
  <c r="CK245" i="1"/>
  <c r="CS245" i="1"/>
  <c r="BU246" i="1"/>
  <c r="CC246" i="1"/>
  <c r="CK246" i="1"/>
  <c r="CS246" i="1"/>
  <c r="BU247" i="1"/>
  <c r="CC247" i="1"/>
  <c r="CK247" i="1"/>
  <c r="CS247" i="1"/>
  <c r="BU248" i="1"/>
  <c r="CC248" i="1"/>
  <c r="CK248" i="1"/>
  <c r="CS248" i="1"/>
  <c r="BU249" i="1"/>
  <c r="CC249" i="1"/>
  <c r="CK249" i="1"/>
  <c r="CS249" i="1"/>
  <c r="BU250" i="1"/>
  <c r="CC250" i="1"/>
  <c r="CK250" i="1"/>
  <c r="CS250" i="1"/>
  <c r="BU251" i="1"/>
  <c r="CC251" i="1"/>
  <c r="CK251" i="1"/>
  <c r="CS251" i="1"/>
  <c r="BU252" i="1"/>
  <c r="CC252" i="1"/>
  <c r="CK252" i="1"/>
  <c r="CS252" i="1"/>
  <c r="BU253" i="1"/>
  <c r="CC253" i="1"/>
  <c r="CK253" i="1"/>
  <c r="CS253" i="1"/>
  <c r="BU254" i="1"/>
  <c r="CC254" i="1"/>
  <c r="CK254" i="1"/>
  <c r="CS254" i="1"/>
  <c r="BU255" i="1"/>
  <c r="CC255" i="1"/>
  <c r="CK255" i="1"/>
  <c r="CS255" i="1"/>
  <c r="BU256" i="1"/>
  <c r="CC256" i="1"/>
  <c r="CK256" i="1"/>
  <c r="CS256" i="1"/>
  <c r="BU257" i="1"/>
  <c r="CC257" i="1"/>
  <c r="CK257" i="1"/>
  <c r="CS257" i="1"/>
  <c r="BU258" i="1"/>
  <c r="CC258" i="1"/>
  <c r="CK258" i="1"/>
  <c r="CS258" i="1"/>
  <c r="BU259" i="1"/>
  <c r="CC259" i="1"/>
  <c r="CK259" i="1"/>
  <c r="CS259" i="1"/>
  <c r="BU260" i="1"/>
  <c r="CC260" i="1"/>
  <c r="CK260" i="1"/>
  <c r="CS260" i="1"/>
  <c r="CS242" i="1"/>
  <c r="AZ585" i="1" s="1"/>
  <c r="BD585" i="1" s="1"/>
  <c r="CK242" i="1"/>
  <c r="CC242" i="1"/>
  <c r="BU242" i="1"/>
  <c r="CC261" i="1"/>
  <c r="CK261" i="1"/>
  <c r="CL263" i="1"/>
  <c r="CL262" i="1" s="1"/>
  <c r="CL261" i="1" s="1"/>
  <c r="CL260" i="1" s="1"/>
  <c r="CL259" i="1" s="1"/>
  <c r="CL258" i="1" s="1"/>
  <c r="CL257" i="1" s="1"/>
  <c r="CL256" i="1" s="1"/>
  <c r="CL255" i="1" s="1"/>
  <c r="CL254" i="1" s="1"/>
  <c r="CL253" i="1" s="1"/>
  <c r="CL252" i="1" s="1"/>
  <c r="CL251" i="1" s="1"/>
  <c r="CL250" i="1" s="1"/>
  <c r="CL249" i="1" s="1"/>
  <c r="CL248" i="1" s="1"/>
  <c r="CL247" i="1" s="1"/>
  <c r="CL246" i="1" s="1"/>
  <c r="CL245" i="1" s="1"/>
  <c r="CL244" i="1" s="1"/>
  <c r="CL243" i="1" s="1"/>
  <c r="CL242" i="1" s="1"/>
  <c r="CS261" i="1"/>
  <c r="CS262" i="1"/>
  <c r="CS263" i="1"/>
  <c r="CK263" i="1"/>
  <c r="CK262" i="1"/>
  <c r="CD263" i="1"/>
  <c r="CD262" i="1" s="1"/>
  <c r="CD261" i="1" s="1"/>
  <c r="CD260" i="1" s="1"/>
  <c r="CD259" i="1" s="1"/>
  <c r="CD258" i="1" s="1"/>
  <c r="CD257" i="1" s="1"/>
  <c r="CD256" i="1" s="1"/>
  <c r="CD255" i="1" s="1"/>
  <c r="CD254" i="1" s="1"/>
  <c r="CD253" i="1" s="1"/>
  <c r="CD252" i="1" s="1"/>
  <c r="CD251" i="1" s="1"/>
  <c r="CD250" i="1" s="1"/>
  <c r="CD249" i="1" s="1"/>
  <c r="CD248" i="1" s="1"/>
  <c r="CD247" i="1" s="1"/>
  <c r="CD246" i="1" s="1"/>
  <c r="CD245" i="1" s="1"/>
  <c r="CD244" i="1" s="1"/>
  <c r="CD243" i="1" s="1"/>
  <c r="CD242" i="1" s="1"/>
  <c r="BV263" i="1"/>
  <c r="BV262" i="1" s="1"/>
  <c r="BV261" i="1" s="1"/>
  <c r="BV260" i="1" s="1"/>
  <c r="BV259" i="1" s="1"/>
  <c r="BV258" i="1" s="1"/>
  <c r="BV257" i="1" s="1"/>
  <c r="BV256" i="1" s="1"/>
  <c r="BV255" i="1" s="1"/>
  <c r="BV254" i="1" s="1"/>
  <c r="BV253" i="1" s="1"/>
  <c r="BV252" i="1" s="1"/>
  <c r="BV251" i="1" s="1"/>
  <c r="BV250" i="1" s="1"/>
  <c r="BV249" i="1" s="1"/>
  <c r="BV248" i="1" s="1"/>
  <c r="BV247" i="1" s="1"/>
  <c r="BV246" i="1" s="1"/>
  <c r="BV245" i="1" s="1"/>
  <c r="BV244" i="1" s="1"/>
  <c r="BV243" i="1" s="1"/>
  <c r="BV242" i="1" s="1"/>
  <c r="CC263" i="1"/>
  <c r="CC262" i="1"/>
  <c r="BT262" i="1"/>
  <c r="BU263" i="1"/>
  <c r="BU262" i="1"/>
  <c r="BT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AZ577" i="1" l="1"/>
  <c r="BD577" i="1" s="1"/>
  <c r="AZ581" i="1"/>
  <c r="BD581" i="1" s="1"/>
  <c r="AT573" i="1"/>
  <c r="AV573" i="1" s="1"/>
  <c r="AT581" i="1"/>
  <c r="AV581" i="1" s="1"/>
  <c r="AT577" i="1"/>
  <c r="AV577" i="1" s="1"/>
  <c r="AZ569" i="1"/>
  <c r="BD569" i="1" s="1"/>
  <c r="AZ573" i="1"/>
  <c r="BD573" i="1" s="1"/>
  <c r="AT562" i="1"/>
  <c r="AV562" i="1" s="1"/>
  <c r="AT569" i="1"/>
  <c r="AV569" i="1" s="1"/>
  <c r="AT565" i="1"/>
  <c r="AV565" i="1" s="1"/>
  <c r="AZ565" i="1"/>
  <c r="BD565" i="1" s="1"/>
  <c r="AZ562" i="1"/>
  <c r="BD562" i="1" s="1"/>
  <c r="AT560" i="1"/>
  <c r="AV560" i="1" s="1"/>
  <c r="AT552" i="1"/>
  <c r="AV552" i="1" s="1"/>
  <c r="AT556" i="1"/>
  <c r="AV556" i="1" s="1"/>
  <c r="AZ560" i="1"/>
  <c r="BD560" i="1" s="1"/>
  <c r="AZ556" i="1"/>
  <c r="BD556" i="1" s="1"/>
  <c r="AZ552" i="1"/>
  <c r="BD552" i="1" s="1"/>
  <c r="AT544" i="1"/>
  <c r="AV544" i="1" s="1"/>
  <c r="AT548" i="1"/>
  <c r="AV548" i="1" s="1"/>
  <c r="AT537" i="1"/>
  <c r="AV537" i="1" s="1"/>
  <c r="AT540" i="1"/>
  <c r="AV540" i="1" s="1"/>
  <c r="AT533" i="1"/>
  <c r="AV533" i="1" s="1"/>
  <c r="AT530" i="1"/>
  <c r="AV530" i="1" s="1"/>
  <c r="AT516" i="1"/>
  <c r="AV516" i="1" s="1"/>
  <c r="AT525" i="1"/>
  <c r="AV525" i="1" s="1"/>
  <c r="AT521" i="1"/>
  <c r="AV521" i="1" s="1"/>
  <c r="AT513" i="1"/>
  <c r="AV513" i="1" s="1"/>
  <c r="AT506" i="1"/>
  <c r="AV506" i="1" s="1"/>
  <c r="AT510" i="1"/>
  <c r="AV510" i="1" s="1"/>
  <c r="AT502" i="1"/>
  <c r="AV502" i="1" s="1"/>
  <c r="AT504" i="1"/>
  <c r="AV504" i="1" s="1"/>
  <c r="AT493" i="1"/>
  <c r="AV493" i="1" s="1"/>
  <c r="AT496" i="1"/>
  <c r="AV496" i="1" s="1"/>
  <c r="AT481" i="1"/>
  <c r="AT495" i="1"/>
  <c r="AV495" i="1" s="1"/>
  <c r="AT500" i="1"/>
  <c r="AV500" i="1" s="1"/>
  <c r="U278" i="1"/>
  <c r="T272" i="1"/>
  <c r="AT271" i="1"/>
  <c r="AU271" i="1"/>
  <c r="M271" i="1"/>
  <c r="N271" i="1"/>
  <c r="O271" i="1"/>
  <c r="R271" i="1"/>
  <c r="V271" i="1"/>
  <c r="W271" i="1"/>
  <c r="X271" i="1" s="1"/>
  <c r="Y271" i="1"/>
  <c r="AI270" i="1"/>
  <c r="AJ270" i="1"/>
  <c r="AK270" i="1"/>
  <c r="BG284" i="1" l="1"/>
  <c r="AV481" i="1"/>
  <c r="BF481" i="1"/>
  <c r="BG481" i="1"/>
  <c r="U277" i="1"/>
  <c r="AV271" i="1"/>
  <c r="BF277" i="1"/>
  <c r="S272" i="1"/>
  <c r="T271" i="1"/>
  <c r="BF264" i="1"/>
  <c r="BG264" i="1"/>
  <c r="BH264" i="1"/>
  <c r="BI264" i="1"/>
  <c r="BJ264" i="1"/>
  <c r="AU265" i="1"/>
  <c r="AU268" i="1"/>
  <c r="AU269" i="1"/>
  <c r="AU270" i="1"/>
  <c r="AT265" i="1"/>
  <c r="AT268" i="1"/>
  <c r="AT269" i="1"/>
  <c r="AT270" i="1"/>
  <c r="M270" i="1"/>
  <c r="N270" i="1"/>
  <c r="O270" i="1"/>
  <c r="R270" i="1"/>
  <c r="V270" i="1"/>
  <c r="W270" i="1"/>
  <c r="X270" i="1" s="1"/>
  <c r="Y270" i="1"/>
  <c r="BF267" i="1" l="1"/>
  <c r="BG282" i="1"/>
  <c r="BG283" i="1"/>
  <c r="AV268" i="1"/>
  <c r="BG281" i="1"/>
  <c r="BG280" i="1"/>
  <c r="BG279" i="1"/>
  <c r="BF274" i="1"/>
  <c r="BF273" i="1"/>
  <c r="BF272" i="1"/>
  <c r="BG278" i="1"/>
  <c r="BG276" i="1"/>
  <c r="BG277" i="1"/>
  <c r="BG275" i="1"/>
  <c r="BG274" i="1"/>
  <c r="BG273" i="1"/>
  <c r="BG272" i="1"/>
  <c r="BF266" i="1"/>
  <c r="T270" i="1"/>
  <c r="U276" i="1"/>
  <c r="AV270" i="1"/>
  <c r="BF276" i="1"/>
  <c r="BF269" i="1"/>
  <c r="AV269" i="1"/>
  <c r="BF275" i="1"/>
  <c r="BF268" i="1"/>
  <c r="BF265" i="1"/>
  <c r="BF270" i="1"/>
  <c r="S271" i="1"/>
  <c r="BG271" i="1"/>
  <c r="BF271" i="1"/>
  <c r="AV265" i="1"/>
  <c r="BG270" i="1"/>
  <c r="BG269" i="1"/>
  <c r="BG268" i="1"/>
  <c r="BG267" i="1"/>
  <c r="BG266" i="1"/>
  <c r="BG265" i="1"/>
  <c r="CM1" i="1"/>
  <c r="CJ1" i="1"/>
  <c r="CE1" i="1"/>
  <c r="BB585" i="1" s="1"/>
  <c r="CK1" i="1"/>
  <c r="CD1" i="1"/>
  <c r="BA585" i="1" s="1"/>
  <c r="BE585" i="1" s="1"/>
  <c r="CB1" i="1"/>
  <c r="BW1" i="1"/>
  <c r="AX585" i="1" s="1"/>
  <c r="CC1" i="1"/>
  <c r="BV1" i="1"/>
  <c r="AW585" i="1" s="1"/>
  <c r="CL1" i="1"/>
  <c r="AI269" i="1"/>
  <c r="AJ269" i="1"/>
  <c r="AK269" i="1"/>
  <c r="BC585" i="1" l="1"/>
  <c r="AW573" i="1"/>
  <c r="AW581" i="1"/>
  <c r="AW577" i="1"/>
  <c r="BA573" i="1"/>
  <c r="BA581" i="1"/>
  <c r="BA577" i="1"/>
  <c r="AX573" i="1"/>
  <c r="BC573" i="1" s="1"/>
  <c r="AX577" i="1"/>
  <c r="AX581" i="1"/>
  <c r="BC581" i="1" s="1"/>
  <c r="BB573" i="1"/>
  <c r="BB581" i="1"/>
  <c r="BB577" i="1"/>
  <c r="AW562" i="1"/>
  <c r="AW569" i="1"/>
  <c r="AW565" i="1"/>
  <c r="BA562" i="1"/>
  <c r="BA569" i="1"/>
  <c r="BA565" i="1"/>
  <c r="AX562" i="1"/>
  <c r="BC562" i="1" s="1"/>
  <c r="AX565" i="1"/>
  <c r="AX569" i="1"/>
  <c r="BB562" i="1"/>
  <c r="BB565" i="1"/>
  <c r="BB569" i="1"/>
  <c r="AW556" i="1"/>
  <c r="AW560" i="1"/>
  <c r="AW552" i="1"/>
  <c r="BA560" i="1"/>
  <c r="BA556" i="1"/>
  <c r="BA552" i="1"/>
  <c r="AX560" i="1"/>
  <c r="AX552" i="1"/>
  <c r="AX556" i="1"/>
  <c r="BC556" i="1" s="1"/>
  <c r="BB560" i="1"/>
  <c r="BB552" i="1"/>
  <c r="BB556" i="1"/>
  <c r="AX266" i="1"/>
  <c r="AX268" i="1"/>
  <c r="AX270" i="1"/>
  <c r="AX272" i="1"/>
  <c r="AX274" i="1"/>
  <c r="AX276" i="1"/>
  <c r="AX278" i="1"/>
  <c r="AX280" i="1"/>
  <c r="AX282" i="1"/>
  <c r="AX284" i="1"/>
  <c r="AX286" i="1"/>
  <c r="AX288" i="1"/>
  <c r="AX290" i="1"/>
  <c r="AX292" i="1"/>
  <c r="AX294" i="1"/>
  <c r="AX296" i="1"/>
  <c r="AX298" i="1"/>
  <c r="AX300" i="1"/>
  <c r="AX302" i="1"/>
  <c r="AX304" i="1"/>
  <c r="AX306" i="1"/>
  <c r="AX308" i="1"/>
  <c r="AX310" i="1"/>
  <c r="AX312" i="1"/>
  <c r="AX314" i="1"/>
  <c r="AX316" i="1"/>
  <c r="AX318" i="1"/>
  <c r="AX320" i="1"/>
  <c r="AX322" i="1"/>
  <c r="AX324" i="1"/>
  <c r="AX326" i="1"/>
  <c r="AX328" i="1"/>
  <c r="AX330" i="1"/>
  <c r="AX332" i="1"/>
  <c r="AX334" i="1"/>
  <c r="AX267" i="1"/>
  <c r="AX269" i="1"/>
  <c r="AX271" i="1"/>
  <c r="AX273" i="1"/>
  <c r="AX275" i="1"/>
  <c r="AX277" i="1"/>
  <c r="AX279" i="1"/>
  <c r="AX281" i="1"/>
  <c r="AX283" i="1"/>
  <c r="AX285" i="1"/>
  <c r="AX287" i="1"/>
  <c r="AX289" i="1"/>
  <c r="AX291" i="1"/>
  <c r="AX293" i="1"/>
  <c r="AX295" i="1"/>
  <c r="AX297" i="1"/>
  <c r="AX299" i="1"/>
  <c r="AX301" i="1"/>
  <c r="AX303" i="1"/>
  <c r="AX305" i="1"/>
  <c r="AX307" i="1"/>
  <c r="AX309" i="1"/>
  <c r="AX311" i="1"/>
  <c r="AX313" i="1"/>
  <c r="AX315" i="1"/>
  <c r="AX317" i="1"/>
  <c r="AX319" i="1"/>
  <c r="AX321" i="1"/>
  <c r="AX323" i="1"/>
  <c r="AX325" i="1"/>
  <c r="AX327" i="1"/>
  <c r="AX329" i="1"/>
  <c r="AX331" i="1"/>
  <c r="AX333" i="1"/>
  <c r="AX335" i="1"/>
  <c r="AX336" i="1"/>
  <c r="AX265" i="1"/>
  <c r="AX340" i="1"/>
  <c r="AX338" i="1"/>
  <c r="AX339" i="1"/>
  <c r="AX337" i="1"/>
  <c r="AX544" i="1"/>
  <c r="AX540" i="1"/>
  <c r="AX533" i="1"/>
  <c r="AX537" i="1"/>
  <c r="AX530" i="1"/>
  <c r="AX548" i="1"/>
  <c r="AX516" i="1"/>
  <c r="AX521" i="1"/>
  <c r="AX525" i="1"/>
  <c r="AX502" i="1"/>
  <c r="AX504" i="1"/>
  <c r="AX510" i="1"/>
  <c r="AX513" i="1"/>
  <c r="AX506" i="1"/>
  <c r="AX500" i="1"/>
  <c r="AX496" i="1"/>
  <c r="AX495" i="1"/>
  <c r="AX493" i="1"/>
  <c r="AX481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BB548" i="1"/>
  <c r="BB266" i="1"/>
  <c r="BB269" i="1"/>
  <c r="BB274" i="1"/>
  <c r="BB277" i="1"/>
  <c r="BB282" i="1"/>
  <c r="BB285" i="1"/>
  <c r="BB290" i="1"/>
  <c r="BB293" i="1"/>
  <c r="BB298" i="1"/>
  <c r="BB301" i="1"/>
  <c r="BB306" i="1"/>
  <c r="BB309" i="1"/>
  <c r="BB314" i="1"/>
  <c r="BB317" i="1"/>
  <c r="BB322" i="1"/>
  <c r="BB325" i="1"/>
  <c r="BB330" i="1"/>
  <c r="BB333" i="1"/>
  <c r="BB338" i="1"/>
  <c r="BB267" i="1"/>
  <c r="BB272" i="1"/>
  <c r="BB275" i="1"/>
  <c r="BB280" i="1"/>
  <c r="BB283" i="1"/>
  <c r="BB288" i="1"/>
  <c r="BB291" i="1"/>
  <c r="BB296" i="1"/>
  <c r="BB299" i="1"/>
  <c r="BB304" i="1"/>
  <c r="BB307" i="1"/>
  <c r="BB312" i="1"/>
  <c r="BB315" i="1"/>
  <c r="BB320" i="1"/>
  <c r="BB323" i="1"/>
  <c r="BB328" i="1"/>
  <c r="BB331" i="1"/>
  <c r="BB336" i="1"/>
  <c r="BB339" i="1"/>
  <c r="BB270" i="1"/>
  <c r="BB273" i="1"/>
  <c r="BB278" i="1"/>
  <c r="BB281" i="1"/>
  <c r="BB286" i="1"/>
  <c r="BB289" i="1"/>
  <c r="BB294" i="1"/>
  <c r="BB297" i="1"/>
  <c r="BB302" i="1"/>
  <c r="BB305" i="1"/>
  <c r="BB310" i="1"/>
  <c r="BB313" i="1"/>
  <c r="BB318" i="1"/>
  <c r="BB321" i="1"/>
  <c r="BB326" i="1"/>
  <c r="BB329" i="1"/>
  <c r="BB334" i="1"/>
  <c r="BB337" i="1"/>
  <c r="BB268" i="1"/>
  <c r="BB279" i="1"/>
  <c r="BB300" i="1"/>
  <c r="BB311" i="1"/>
  <c r="BB332" i="1"/>
  <c r="BB271" i="1"/>
  <c r="BB292" i="1"/>
  <c r="BB303" i="1"/>
  <c r="BB324" i="1"/>
  <c r="BB335" i="1"/>
  <c r="BB544" i="1"/>
  <c r="BB284" i="1"/>
  <c r="BB295" i="1"/>
  <c r="BB316" i="1"/>
  <c r="BB327" i="1"/>
  <c r="BB276" i="1"/>
  <c r="BB319" i="1"/>
  <c r="BB265" i="1"/>
  <c r="BB287" i="1"/>
  <c r="BB340" i="1"/>
  <c r="BB308" i="1"/>
  <c r="BB530" i="1"/>
  <c r="BB537" i="1"/>
  <c r="BB533" i="1"/>
  <c r="BB540" i="1"/>
  <c r="BB521" i="1"/>
  <c r="BB525" i="1"/>
  <c r="BB516" i="1"/>
  <c r="BB502" i="1"/>
  <c r="BB510" i="1"/>
  <c r="BB504" i="1"/>
  <c r="BB513" i="1"/>
  <c r="BB506" i="1"/>
  <c r="BB500" i="1"/>
  <c r="BB496" i="1"/>
  <c r="BB495" i="1"/>
  <c r="BB493" i="1"/>
  <c r="BB481" i="1"/>
  <c r="BB479" i="1"/>
  <c r="BB477" i="1"/>
  <c r="BB478" i="1"/>
  <c r="BB476" i="1"/>
  <c r="BB475" i="1"/>
  <c r="BB474" i="1"/>
  <c r="BB473" i="1"/>
  <c r="BB472" i="1"/>
  <c r="BB471" i="1"/>
  <c r="BB470" i="1"/>
  <c r="BB469" i="1"/>
  <c r="BB468" i="1"/>
  <c r="BB467" i="1"/>
  <c r="BB466" i="1"/>
  <c r="BB465" i="1"/>
  <c r="BB464" i="1"/>
  <c r="BB463" i="1"/>
  <c r="BB462" i="1"/>
  <c r="BB461" i="1"/>
  <c r="BB460" i="1"/>
  <c r="BB459" i="1"/>
  <c r="BB458" i="1"/>
  <c r="BB457" i="1"/>
  <c r="BB456" i="1"/>
  <c r="BB455" i="1"/>
  <c r="BB454" i="1"/>
  <c r="BB453" i="1"/>
  <c r="BB452" i="1"/>
  <c r="BB451" i="1"/>
  <c r="BB450" i="1"/>
  <c r="BB449" i="1"/>
  <c r="BB448" i="1"/>
  <c r="BB447" i="1"/>
  <c r="BB446" i="1"/>
  <c r="BB445" i="1"/>
  <c r="BB444" i="1"/>
  <c r="BB443" i="1"/>
  <c r="BB442" i="1"/>
  <c r="BB441" i="1"/>
  <c r="BB440" i="1"/>
  <c r="BB439" i="1"/>
  <c r="BB438" i="1"/>
  <c r="BB437" i="1"/>
  <c r="BB436" i="1"/>
  <c r="BB435" i="1"/>
  <c r="BB434" i="1"/>
  <c r="BB433" i="1"/>
  <c r="BB432" i="1"/>
  <c r="BB431" i="1"/>
  <c r="BB430" i="1"/>
  <c r="BB429" i="1"/>
  <c r="BB428" i="1"/>
  <c r="BB427" i="1"/>
  <c r="BB426" i="1"/>
  <c r="BB425" i="1"/>
  <c r="BB424" i="1"/>
  <c r="BB423" i="1"/>
  <c r="BB422" i="1"/>
  <c r="BB421" i="1"/>
  <c r="BB420" i="1"/>
  <c r="BB419" i="1"/>
  <c r="BB418" i="1"/>
  <c r="BB417" i="1"/>
  <c r="BB416" i="1"/>
  <c r="BB415" i="1"/>
  <c r="BB414" i="1"/>
  <c r="BB413" i="1"/>
  <c r="BB412" i="1"/>
  <c r="BB411" i="1"/>
  <c r="BB410" i="1"/>
  <c r="BB409" i="1"/>
  <c r="BB408" i="1"/>
  <c r="BB407" i="1"/>
  <c r="BB406" i="1"/>
  <c r="BB405" i="1"/>
  <c r="BB404" i="1"/>
  <c r="BB403" i="1"/>
  <c r="BB402" i="1"/>
  <c r="BB401" i="1"/>
  <c r="BB400" i="1"/>
  <c r="BB399" i="1"/>
  <c r="BB398" i="1"/>
  <c r="BB397" i="1"/>
  <c r="BB396" i="1"/>
  <c r="BB395" i="1"/>
  <c r="BB394" i="1"/>
  <c r="BB393" i="1"/>
  <c r="BB392" i="1"/>
  <c r="BB391" i="1"/>
  <c r="BB390" i="1"/>
  <c r="BB389" i="1"/>
  <c r="BB388" i="1"/>
  <c r="BB387" i="1"/>
  <c r="BB386" i="1"/>
  <c r="BB385" i="1"/>
  <c r="BB384" i="1"/>
  <c r="BB383" i="1"/>
  <c r="BB382" i="1"/>
  <c r="BB381" i="1"/>
  <c r="BB380" i="1"/>
  <c r="BB379" i="1"/>
  <c r="BB378" i="1"/>
  <c r="BB377" i="1"/>
  <c r="BB376" i="1"/>
  <c r="BB375" i="1"/>
  <c r="BB374" i="1"/>
  <c r="BB373" i="1"/>
  <c r="BB372" i="1"/>
  <c r="BB371" i="1"/>
  <c r="BB370" i="1"/>
  <c r="BB369" i="1"/>
  <c r="BB368" i="1"/>
  <c r="BB367" i="1"/>
  <c r="BB366" i="1"/>
  <c r="BB365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AY548" i="1"/>
  <c r="AY267" i="1"/>
  <c r="AY269" i="1"/>
  <c r="AY271" i="1"/>
  <c r="AY273" i="1"/>
  <c r="AY275" i="1"/>
  <c r="AY277" i="1"/>
  <c r="AY279" i="1"/>
  <c r="AY281" i="1"/>
  <c r="AY283" i="1"/>
  <c r="AY285" i="1"/>
  <c r="AY287" i="1"/>
  <c r="AY289" i="1"/>
  <c r="AY291" i="1"/>
  <c r="AY293" i="1"/>
  <c r="AY295" i="1"/>
  <c r="AY297" i="1"/>
  <c r="AY299" i="1"/>
  <c r="AY301" i="1"/>
  <c r="AY303" i="1"/>
  <c r="AY305" i="1"/>
  <c r="AY307" i="1"/>
  <c r="AY309" i="1"/>
  <c r="AY311" i="1"/>
  <c r="AY313" i="1"/>
  <c r="AY315" i="1"/>
  <c r="AY317" i="1"/>
  <c r="AY319" i="1"/>
  <c r="AY321" i="1"/>
  <c r="AY323" i="1"/>
  <c r="AY325" i="1"/>
  <c r="AY327" i="1"/>
  <c r="AY329" i="1"/>
  <c r="AY331" i="1"/>
  <c r="AY333" i="1"/>
  <c r="AY335" i="1"/>
  <c r="AY337" i="1"/>
  <c r="AY339" i="1"/>
  <c r="AY341" i="1"/>
  <c r="AY343" i="1"/>
  <c r="AY345" i="1"/>
  <c r="AY347" i="1"/>
  <c r="AY349" i="1"/>
  <c r="AY351" i="1"/>
  <c r="AY353" i="1"/>
  <c r="AY355" i="1"/>
  <c r="AY357" i="1"/>
  <c r="AY359" i="1"/>
  <c r="AY361" i="1"/>
  <c r="AY363" i="1"/>
  <c r="AY365" i="1"/>
  <c r="AY367" i="1"/>
  <c r="AY369" i="1"/>
  <c r="AY371" i="1"/>
  <c r="AY373" i="1"/>
  <c r="AY375" i="1"/>
  <c r="AY377" i="1"/>
  <c r="AY379" i="1"/>
  <c r="AY381" i="1"/>
  <c r="AY383" i="1"/>
  <c r="AY385" i="1"/>
  <c r="AY387" i="1"/>
  <c r="AY389" i="1"/>
  <c r="AY391" i="1"/>
  <c r="AY393" i="1"/>
  <c r="AY395" i="1"/>
  <c r="AY397" i="1"/>
  <c r="AY399" i="1"/>
  <c r="AY401" i="1"/>
  <c r="AY266" i="1"/>
  <c r="AY274" i="1"/>
  <c r="AY282" i="1"/>
  <c r="AY290" i="1"/>
  <c r="AY298" i="1"/>
  <c r="AY306" i="1"/>
  <c r="AY314" i="1"/>
  <c r="AY322" i="1"/>
  <c r="AY330" i="1"/>
  <c r="AY338" i="1"/>
  <c r="AY346" i="1"/>
  <c r="AY354" i="1"/>
  <c r="AY362" i="1"/>
  <c r="AY370" i="1"/>
  <c r="AY378" i="1"/>
  <c r="AY386" i="1"/>
  <c r="AY394" i="1"/>
  <c r="AY402" i="1"/>
  <c r="AY404" i="1"/>
  <c r="AY406" i="1"/>
  <c r="AY408" i="1"/>
  <c r="AY410" i="1"/>
  <c r="AY412" i="1"/>
  <c r="AY414" i="1"/>
  <c r="AY416" i="1"/>
  <c r="AY418" i="1"/>
  <c r="AY420" i="1"/>
  <c r="AY422" i="1"/>
  <c r="AY424" i="1"/>
  <c r="AY426" i="1"/>
  <c r="AY428" i="1"/>
  <c r="AY430" i="1"/>
  <c r="AY432" i="1"/>
  <c r="AY434" i="1"/>
  <c r="AY436" i="1"/>
  <c r="AY438" i="1"/>
  <c r="AY440" i="1"/>
  <c r="AY442" i="1"/>
  <c r="AY444" i="1"/>
  <c r="AY446" i="1"/>
  <c r="AY448" i="1"/>
  <c r="AY450" i="1"/>
  <c r="AY452" i="1"/>
  <c r="AY454" i="1"/>
  <c r="AY456" i="1"/>
  <c r="AY458" i="1"/>
  <c r="AY460" i="1"/>
  <c r="AY462" i="1"/>
  <c r="AY464" i="1"/>
  <c r="AY466" i="1"/>
  <c r="AY468" i="1"/>
  <c r="AY470" i="1"/>
  <c r="AY472" i="1"/>
  <c r="AY474" i="1"/>
  <c r="AY476" i="1"/>
  <c r="AY478" i="1"/>
  <c r="AY272" i="1"/>
  <c r="AY280" i="1"/>
  <c r="AY288" i="1"/>
  <c r="AY296" i="1"/>
  <c r="AY304" i="1"/>
  <c r="AY312" i="1"/>
  <c r="AY320" i="1"/>
  <c r="AY328" i="1"/>
  <c r="AY336" i="1"/>
  <c r="AY344" i="1"/>
  <c r="AY352" i="1"/>
  <c r="AY360" i="1"/>
  <c r="AY368" i="1"/>
  <c r="AY376" i="1"/>
  <c r="AY384" i="1"/>
  <c r="AY392" i="1"/>
  <c r="AY400" i="1"/>
  <c r="AY265" i="1"/>
  <c r="AY530" i="1"/>
  <c r="AY268" i="1"/>
  <c r="AY284" i="1"/>
  <c r="AY300" i="1"/>
  <c r="AY316" i="1"/>
  <c r="AY332" i="1"/>
  <c r="AY348" i="1"/>
  <c r="AY364" i="1"/>
  <c r="AY380" i="1"/>
  <c r="AY396" i="1"/>
  <c r="AY481" i="1"/>
  <c r="AY270" i="1"/>
  <c r="AY286" i="1"/>
  <c r="AY302" i="1"/>
  <c r="AY318" i="1"/>
  <c r="AY334" i="1"/>
  <c r="AY350" i="1"/>
  <c r="AY366" i="1"/>
  <c r="AY382" i="1"/>
  <c r="AY398" i="1"/>
  <c r="AY403" i="1"/>
  <c r="AY407" i="1"/>
  <c r="AY411" i="1"/>
  <c r="AY415" i="1"/>
  <c r="AY419" i="1"/>
  <c r="AY423" i="1"/>
  <c r="AY427" i="1"/>
  <c r="AY431" i="1"/>
  <c r="AY435" i="1"/>
  <c r="AY439" i="1"/>
  <c r="AY443" i="1"/>
  <c r="AY447" i="1"/>
  <c r="AY451" i="1"/>
  <c r="AY455" i="1"/>
  <c r="AY459" i="1"/>
  <c r="AY463" i="1"/>
  <c r="AY467" i="1"/>
  <c r="AY471" i="1"/>
  <c r="AY475" i="1"/>
  <c r="AY479" i="1"/>
  <c r="AY544" i="1"/>
  <c r="AY276" i="1"/>
  <c r="AY292" i="1"/>
  <c r="AY308" i="1"/>
  <c r="AY324" i="1"/>
  <c r="AY340" i="1"/>
  <c r="AY356" i="1"/>
  <c r="AY372" i="1"/>
  <c r="AY388" i="1"/>
  <c r="AY278" i="1"/>
  <c r="AY294" i="1"/>
  <c r="AY310" i="1"/>
  <c r="AY326" i="1"/>
  <c r="AY342" i="1"/>
  <c r="AY358" i="1"/>
  <c r="AY374" i="1"/>
  <c r="AY390" i="1"/>
  <c r="AY405" i="1"/>
  <c r="AY409" i="1"/>
  <c r="AY413" i="1"/>
  <c r="AY417" i="1"/>
  <c r="AY421" i="1"/>
  <c r="AY425" i="1"/>
  <c r="AY429" i="1"/>
  <c r="AY433" i="1"/>
  <c r="AY437" i="1"/>
  <c r="AY441" i="1"/>
  <c r="AY445" i="1"/>
  <c r="AY449" i="1"/>
  <c r="AY453" i="1"/>
  <c r="AY457" i="1"/>
  <c r="AY461" i="1"/>
  <c r="AY465" i="1"/>
  <c r="AY469" i="1"/>
  <c r="AY473" i="1"/>
  <c r="AY477" i="1"/>
  <c r="AY537" i="1"/>
  <c r="AY533" i="1"/>
  <c r="AY540" i="1"/>
  <c r="AY525" i="1"/>
  <c r="AY516" i="1"/>
  <c r="AY521" i="1"/>
  <c r="AY502" i="1"/>
  <c r="AY510" i="1"/>
  <c r="AY513" i="1"/>
  <c r="AY504" i="1"/>
  <c r="AY506" i="1"/>
  <c r="AY500" i="1"/>
  <c r="AY496" i="1"/>
  <c r="AY495" i="1"/>
  <c r="AY493" i="1"/>
  <c r="AW267" i="1"/>
  <c r="AW269" i="1"/>
  <c r="AW271" i="1"/>
  <c r="AW273" i="1"/>
  <c r="AW275" i="1"/>
  <c r="AW277" i="1"/>
  <c r="AW279" i="1"/>
  <c r="AW281" i="1"/>
  <c r="AW283" i="1"/>
  <c r="AW285" i="1"/>
  <c r="AW287" i="1"/>
  <c r="AW289" i="1"/>
  <c r="AW291" i="1"/>
  <c r="AW293" i="1"/>
  <c r="AW295" i="1"/>
  <c r="AW297" i="1"/>
  <c r="AW299" i="1"/>
  <c r="AW301" i="1"/>
  <c r="AW303" i="1"/>
  <c r="AW305" i="1"/>
  <c r="AW307" i="1"/>
  <c r="AW309" i="1"/>
  <c r="AW311" i="1"/>
  <c r="AW313" i="1"/>
  <c r="AW315" i="1"/>
  <c r="AW317" i="1"/>
  <c r="AW319" i="1"/>
  <c r="AW321" i="1"/>
  <c r="AW323" i="1"/>
  <c r="AW325" i="1"/>
  <c r="AW327" i="1"/>
  <c r="AW329" i="1"/>
  <c r="AW331" i="1"/>
  <c r="AW333" i="1"/>
  <c r="AW335" i="1"/>
  <c r="AW337" i="1"/>
  <c r="AW266" i="1"/>
  <c r="AW274" i="1"/>
  <c r="AW282" i="1"/>
  <c r="AW290" i="1"/>
  <c r="AW298" i="1"/>
  <c r="AW306" i="1"/>
  <c r="AW314" i="1"/>
  <c r="AW322" i="1"/>
  <c r="AW330" i="1"/>
  <c r="AW339" i="1"/>
  <c r="AW268" i="1"/>
  <c r="AW278" i="1"/>
  <c r="AW288" i="1"/>
  <c r="AW300" i="1"/>
  <c r="AW310" i="1"/>
  <c r="AW320" i="1"/>
  <c r="AW332" i="1"/>
  <c r="AW338" i="1"/>
  <c r="AW336" i="1"/>
  <c r="AW270" i="1"/>
  <c r="AW280" i="1"/>
  <c r="AW292" i="1"/>
  <c r="AW302" i="1"/>
  <c r="AW312" i="1"/>
  <c r="AW324" i="1"/>
  <c r="AW334" i="1"/>
  <c r="AW544" i="1"/>
  <c r="AW272" i="1"/>
  <c r="AW284" i="1"/>
  <c r="AW294" i="1"/>
  <c r="AW304" i="1"/>
  <c r="AW316" i="1"/>
  <c r="AW326" i="1"/>
  <c r="AW286" i="1"/>
  <c r="AW328" i="1"/>
  <c r="AW296" i="1"/>
  <c r="AW308" i="1"/>
  <c r="AW340" i="1"/>
  <c r="AW265" i="1"/>
  <c r="AW276" i="1"/>
  <c r="AW318" i="1"/>
  <c r="AW530" i="1"/>
  <c r="AW537" i="1"/>
  <c r="AW533" i="1"/>
  <c r="AW540" i="1"/>
  <c r="AW548" i="1"/>
  <c r="AW525" i="1"/>
  <c r="AW516" i="1"/>
  <c r="BC516" i="1" s="1"/>
  <c r="AW521" i="1"/>
  <c r="AW504" i="1"/>
  <c r="AW506" i="1"/>
  <c r="AW510" i="1"/>
  <c r="AW513" i="1"/>
  <c r="AW502" i="1"/>
  <c r="AW500" i="1"/>
  <c r="AW496" i="1"/>
  <c r="AW495" i="1"/>
  <c r="AW493" i="1"/>
  <c r="AW481" i="1"/>
  <c r="AW479" i="1"/>
  <c r="AW477" i="1"/>
  <c r="AW478" i="1"/>
  <c r="AW476" i="1"/>
  <c r="AW475" i="1"/>
  <c r="AW474" i="1"/>
  <c r="AW473" i="1"/>
  <c r="AW472" i="1"/>
  <c r="AW471" i="1"/>
  <c r="AW470" i="1"/>
  <c r="AW469" i="1"/>
  <c r="AW468" i="1"/>
  <c r="AW467" i="1"/>
  <c r="AW466" i="1"/>
  <c r="AW465" i="1"/>
  <c r="AW464" i="1"/>
  <c r="AW463" i="1"/>
  <c r="AW462" i="1"/>
  <c r="AW461" i="1"/>
  <c r="AW460" i="1"/>
  <c r="AW459" i="1"/>
  <c r="AW458" i="1"/>
  <c r="AW457" i="1"/>
  <c r="AW456" i="1"/>
  <c r="AW455" i="1"/>
  <c r="AW454" i="1"/>
  <c r="AW453" i="1"/>
  <c r="AW452" i="1"/>
  <c r="AW451" i="1"/>
  <c r="AW450" i="1"/>
  <c r="AW449" i="1"/>
  <c r="AW448" i="1"/>
  <c r="AW447" i="1"/>
  <c r="AW446" i="1"/>
  <c r="AW445" i="1"/>
  <c r="AW444" i="1"/>
  <c r="AW443" i="1"/>
  <c r="AW442" i="1"/>
  <c r="AW441" i="1"/>
  <c r="AW440" i="1"/>
  <c r="AW439" i="1"/>
  <c r="AW438" i="1"/>
  <c r="AW437" i="1"/>
  <c r="AW436" i="1"/>
  <c r="AW435" i="1"/>
  <c r="AW434" i="1"/>
  <c r="AW433" i="1"/>
  <c r="AW432" i="1"/>
  <c r="AW431" i="1"/>
  <c r="AW430" i="1"/>
  <c r="AW429" i="1"/>
  <c r="AW428" i="1"/>
  <c r="AW427" i="1"/>
  <c r="AW426" i="1"/>
  <c r="AW425" i="1"/>
  <c r="AW424" i="1"/>
  <c r="AW423" i="1"/>
  <c r="AW422" i="1"/>
  <c r="AW421" i="1"/>
  <c r="AW420" i="1"/>
  <c r="AW419" i="1"/>
  <c r="AW418" i="1"/>
  <c r="AW417" i="1"/>
  <c r="AW416" i="1"/>
  <c r="AW415" i="1"/>
  <c r="AW414" i="1"/>
  <c r="AW413" i="1"/>
  <c r="AW412" i="1"/>
  <c r="AW411" i="1"/>
  <c r="AW410" i="1"/>
  <c r="AW409" i="1"/>
  <c r="AW408" i="1"/>
  <c r="AW407" i="1"/>
  <c r="AW406" i="1"/>
  <c r="AW405" i="1"/>
  <c r="AW404" i="1"/>
  <c r="AW403" i="1"/>
  <c r="AW402" i="1"/>
  <c r="AW401" i="1"/>
  <c r="AW400" i="1"/>
  <c r="AW399" i="1"/>
  <c r="AW398" i="1"/>
  <c r="AW397" i="1"/>
  <c r="AW396" i="1"/>
  <c r="AW395" i="1"/>
  <c r="AW394" i="1"/>
  <c r="AW393" i="1"/>
  <c r="AW392" i="1"/>
  <c r="AW391" i="1"/>
  <c r="AW390" i="1"/>
  <c r="AW389" i="1"/>
  <c r="AW388" i="1"/>
  <c r="AW387" i="1"/>
  <c r="AW386" i="1"/>
  <c r="AW385" i="1"/>
  <c r="AW384" i="1"/>
  <c r="AW383" i="1"/>
  <c r="AW382" i="1"/>
  <c r="AW381" i="1"/>
  <c r="AW380" i="1"/>
  <c r="AW379" i="1"/>
  <c r="AW378" i="1"/>
  <c r="AW377" i="1"/>
  <c r="AW376" i="1"/>
  <c r="AW375" i="1"/>
  <c r="AW374" i="1"/>
  <c r="AW373" i="1"/>
  <c r="AW372" i="1"/>
  <c r="AW371" i="1"/>
  <c r="AW370" i="1"/>
  <c r="AW369" i="1"/>
  <c r="AW368" i="1"/>
  <c r="AW367" i="1"/>
  <c r="AW366" i="1"/>
  <c r="AW365" i="1"/>
  <c r="AW364" i="1"/>
  <c r="AW363" i="1"/>
  <c r="AW362" i="1"/>
  <c r="AW361" i="1"/>
  <c r="AW360" i="1"/>
  <c r="AW359" i="1"/>
  <c r="AW358" i="1"/>
  <c r="AW357" i="1"/>
  <c r="AW356" i="1"/>
  <c r="AW355" i="1"/>
  <c r="AW354" i="1"/>
  <c r="AW353" i="1"/>
  <c r="AW352" i="1"/>
  <c r="AW351" i="1"/>
  <c r="AW350" i="1"/>
  <c r="AW349" i="1"/>
  <c r="AW348" i="1"/>
  <c r="AW347" i="1"/>
  <c r="AW346" i="1"/>
  <c r="AW345" i="1"/>
  <c r="AW344" i="1"/>
  <c r="AW343" i="1"/>
  <c r="AW342" i="1"/>
  <c r="AW341" i="1"/>
  <c r="BA548" i="1"/>
  <c r="BE548" i="1" s="1"/>
  <c r="BA267" i="1"/>
  <c r="BA269" i="1"/>
  <c r="BA271" i="1"/>
  <c r="BA273" i="1"/>
  <c r="BA275" i="1"/>
  <c r="BA277" i="1"/>
  <c r="BA279" i="1"/>
  <c r="BA281" i="1"/>
  <c r="BA283" i="1"/>
  <c r="BA285" i="1"/>
  <c r="BA287" i="1"/>
  <c r="BA289" i="1"/>
  <c r="BA291" i="1"/>
  <c r="BA293" i="1"/>
  <c r="BA295" i="1"/>
  <c r="BA297" i="1"/>
  <c r="BA299" i="1"/>
  <c r="BA301" i="1"/>
  <c r="BA303" i="1"/>
  <c r="BA305" i="1"/>
  <c r="BA307" i="1"/>
  <c r="BA309" i="1"/>
  <c r="BA311" i="1"/>
  <c r="BA313" i="1"/>
  <c r="BA315" i="1"/>
  <c r="BA317" i="1"/>
  <c r="BA319" i="1"/>
  <c r="BA321" i="1"/>
  <c r="BA323" i="1"/>
  <c r="BA325" i="1"/>
  <c r="BA327" i="1"/>
  <c r="BA329" i="1"/>
  <c r="BA331" i="1"/>
  <c r="BA333" i="1"/>
  <c r="BA335" i="1"/>
  <c r="BA337" i="1"/>
  <c r="BA339" i="1"/>
  <c r="BA272" i="1"/>
  <c r="BA280" i="1"/>
  <c r="BA288" i="1"/>
  <c r="BA296" i="1"/>
  <c r="BA304" i="1"/>
  <c r="BA312" i="1"/>
  <c r="BA320" i="1"/>
  <c r="BA328" i="1"/>
  <c r="BA336" i="1"/>
  <c r="BA270" i="1"/>
  <c r="BA278" i="1"/>
  <c r="BA286" i="1"/>
  <c r="BA294" i="1"/>
  <c r="BA302" i="1"/>
  <c r="BA310" i="1"/>
  <c r="BA318" i="1"/>
  <c r="BA326" i="1"/>
  <c r="BA334" i="1"/>
  <c r="BA268" i="1"/>
  <c r="BA276" i="1"/>
  <c r="BA284" i="1"/>
  <c r="BA292" i="1"/>
  <c r="BA300" i="1"/>
  <c r="BA308" i="1"/>
  <c r="BA316" i="1"/>
  <c r="BA324" i="1"/>
  <c r="BA332" i="1"/>
  <c r="BA340" i="1"/>
  <c r="BA290" i="1"/>
  <c r="BA322" i="1"/>
  <c r="BA265" i="1"/>
  <c r="BA282" i="1"/>
  <c r="BA314" i="1"/>
  <c r="BA274" i="1"/>
  <c r="BA306" i="1"/>
  <c r="BA338" i="1"/>
  <c r="BA544" i="1"/>
  <c r="BE544" i="1" s="1"/>
  <c r="BA330" i="1"/>
  <c r="BA298" i="1"/>
  <c r="BA266" i="1"/>
  <c r="BA537" i="1"/>
  <c r="BA530" i="1"/>
  <c r="BA540" i="1"/>
  <c r="BA533" i="1"/>
  <c r="BA516" i="1"/>
  <c r="BA521" i="1"/>
  <c r="BA525" i="1"/>
  <c r="BA502" i="1"/>
  <c r="BA510" i="1"/>
  <c r="BA513" i="1"/>
  <c r="BA504" i="1"/>
  <c r="BA506" i="1"/>
  <c r="BA500" i="1"/>
  <c r="BA496" i="1"/>
  <c r="BA495" i="1"/>
  <c r="BA493" i="1"/>
  <c r="BA481" i="1"/>
  <c r="BA479" i="1"/>
  <c r="BA477" i="1"/>
  <c r="BA478" i="1"/>
  <c r="BA476" i="1"/>
  <c r="BA475" i="1"/>
  <c r="BA474" i="1"/>
  <c r="BA473" i="1"/>
  <c r="BA472" i="1"/>
  <c r="BA471" i="1"/>
  <c r="BA470" i="1"/>
  <c r="BA469" i="1"/>
  <c r="BA468" i="1"/>
  <c r="BA467" i="1"/>
  <c r="BA466" i="1"/>
  <c r="BA465" i="1"/>
  <c r="BA464" i="1"/>
  <c r="BA463" i="1"/>
  <c r="BA462" i="1"/>
  <c r="BA461" i="1"/>
  <c r="BA460" i="1"/>
  <c r="BA459" i="1"/>
  <c r="BA458" i="1"/>
  <c r="BA457" i="1"/>
  <c r="BA456" i="1"/>
  <c r="BA455" i="1"/>
  <c r="BA454" i="1"/>
  <c r="BA453" i="1"/>
  <c r="BA452" i="1"/>
  <c r="BA451" i="1"/>
  <c r="BA450" i="1"/>
  <c r="BA449" i="1"/>
  <c r="BA448" i="1"/>
  <c r="BA447" i="1"/>
  <c r="BA446" i="1"/>
  <c r="BA445" i="1"/>
  <c r="BA444" i="1"/>
  <c r="BA443" i="1"/>
  <c r="BA442" i="1"/>
  <c r="BA441" i="1"/>
  <c r="BA440" i="1"/>
  <c r="BA439" i="1"/>
  <c r="BA438" i="1"/>
  <c r="BA437" i="1"/>
  <c r="BA436" i="1"/>
  <c r="BA435" i="1"/>
  <c r="BA434" i="1"/>
  <c r="BA433" i="1"/>
  <c r="BA432" i="1"/>
  <c r="BA431" i="1"/>
  <c r="BA430" i="1"/>
  <c r="BA429" i="1"/>
  <c r="BA428" i="1"/>
  <c r="BA427" i="1"/>
  <c r="BA426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86" i="1"/>
  <c r="BA385" i="1"/>
  <c r="BA384" i="1"/>
  <c r="BA383" i="1"/>
  <c r="BA382" i="1"/>
  <c r="BA381" i="1"/>
  <c r="BA380" i="1"/>
  <c r="BA379" i="1"/>
  <c r="BA378" i="1"/>
  <c r="BA377" i="1"/>
  <c r="BA376" i="1"/>
  <c r="BA375" i="1"/>
  <c r="BA374" i="1"/>
  <c r="BA373" i="1"/>
  <c r="BA372" i="1"/>
  <c r="BA371" i="1"/>
  <c r="BA370" i="1"/>
  <c r="BA369" i="1"/>
  <c r="BA368" i="1"/>
  <c r="BA367" i="1"/>
  <c r="BA366" i="1"/>
  <c r="BA365" i="1"/>
  <c r="BA364" i="1"/>
  <c r="BA363" i="1"/>
  <c r="BA362" i="1"/>
  <c r="BA361" i="1"/>
  <c r="BA360" i="1"/>
  <c r="BA359" i="1"/>
  <c r="BA358" i="1"/>
  <c r="BA357" i="1"/>
  <c r="BA356" i="1"/>
  <c r="BA355" i="1"/>
  <c r="BA354" i="1"/>
  <c r="BA353" i="1"/>
  <c r="BA352" i="1"/>
  <c r="BA351" i="1"/>
  <c r="BA350" i="1"/>
  <c r="BA349" i="1"/>
  <c r="BA348" i="1"/>
  <c r="BA347" i="1"/>
  <c r="BA346" i="1"/>
  <c r="BA345" i="1"/>
  <c r="BA344" i="1"/>
  <c r="BA343" i="1"/>
  <c r="BA342" i="1"/>
  <c r="BA341" i="1"/>
  <c r="BC540" i="1"/>
  <c r="AK268" i="1"/>
  <c r="AJ268" i="1"/>
  <c r="AI268" i="1"/>
  <c r="M269" i="1"/>
  <c r="N269" i="1"/>
  <c r="S270" i="1" s="1"/>
  <c r="O269" i="1"/>
  <c r="R269" i="1"/>
  <c r="V269" i="1"/>
  <c r="W269" i="1"/>
  <c r="X269" i="1" s="1"/>
  <c r="Y269" i="1"/>
  <c r="BC569" i="1" l="1"/>
  <c r="BC560" i="1"/>
  <c r="BC577" i="1"/>
  <c r="BE573" i="1"/>
  <c r="BE552" i="1"/>
  <c r="BE577" i="1"/>
  <c r="BC552" i="1"/>
  <c r="BC565" i="1"/>
  <c r="BE581" i="1"/>
  <c r="BE562" i="1"/>
  <c r="BE565" i="1"/>
  <c r="BE569" i="1"/>
  <c r="BE478" i="1"/>
  <c r="BE493" i="1"/>
  <c r="BE506" i="1"/>
  <c r="BE502" i="1"/>
  <c r="BE540" i="1"/>
  <c r="BC475" i="1"/>
  <c r="BC479" i="1"/>
  <c r="BE560" i="1"/>
  <c r="BE556" i="1"/>
  <c r="BJ359" i="1"/>
  <c r="BE353" i="1"/>
  <c r="BE357" i="1"/>
  <c r="BJ363" i="1"/>
  <c r="BE369" i="1"/>
  <c r="BJ375" i="1"/>
  <c r="BJ387" i="1"/>
  <c r="BE381" i="1"/>
  <c r="BJ399" i="1"/>
  <c r="BE393" i="1"/>
  <c r="BE405" i="1"/>
  <c r="BJ411" i="1"/>
  <c r="BE417" i="1"/>
  <c r="BJ423" i="1"/>
  <c r="BE429" i="1"/>
  <c r="BJ435" i="1"/>
  <c r="BJ443" i="1"/>
  <c r="BE437" i="1"/>
  <c r="BJ455" i="1"/>
  <c r="BE449" i="1"/>
  <c r="BE461" i="1"/>
  <c r="BJ467" i="1"/>
  <c r="BJ479" i="1"/>
  <c r="BE473" i="1"/>
  <c r="BE308" i="1"/>
  <c r="BJ314" i="1"/>
  <c r="BE324" i="1"/>
  <c r="BJ330" i="1"/>
  <c r="BE268" i="1"/>
  <c r="BJ274" i="1"/>
  <c r="BJ342" i="1"/>
  <c r="BE336" i="1"/>
  <c r="BJ294" i="1"/>
  <c r="BE288" i="1"/>
  <c r="BE314" i="1"/>
  <c r="BJ320" i="1"/>
  <c r="BJ288" i="1"/>
  <c r="BE282" i="1"/>
  <c r="BC347" i="1"/>
  <c r="BH353" i="1"/>
  <c r="BC363" i="1"/>
  <c r="BH369" i="1"/>
  <c r="BH381" i="1"/>
  <c r="BC375" i="1"/>
  <c r="BC387" i="1"/>
  <c r="BH393" i="1"/>
  <c r="BH405" i="1"/>
  <c r="BC399" i="1"/>
  <c r="BH417" i="1"/>
  <c r="BC411" i="1"/>
  <c r="BH429" i="1"/>
  <c r="BC423" i="1"/>
  <c r="BH441" i="1"/>
  <c r="BC435" i="1"/>
  <c r="BH453" i="1"/>
  <c r="BC447" i="1"/>
  <c r="BC459" i="1"/>
  <c r="BH465" i="1"/>
  <c r="BC471" i="1"/>
  <c r="BH477" i="1"/>
  <c r="BC331" i="1"/>
  <c r="BH337" i="1"/>
  <c r="BH334" i="1"/>
  <c r="BC328" i="1"/>
  <c r="BE343" i="1"/>
  <c r="BJ349" i="1"/>
  <c r="BE347" i="1"/>
  <c r="BJ353" i="1"/>
  <c r="BE351" i="1"/>
  <c r="BJ357" i="1"/>
  <c r="BE355" i="1"/>
  <c r="BJ361" i="1"/>
  <c r="BJ365" i="1"/>
  <c r="BE359" i="1"/>
  <c r="BE363" i="1"/>
  <c r="BJ369" i="1"/>
  <c r="BE367" i="1"/>
  <c r="BJ373" i="1"/>
  <c r="BE371" i="1"/>
  <c r="BJ377" i="1"/>
  <c r="BE375" i="1"/>
  <c r="BJ381" i="1"/>
  <c r="BE379" i="1"/>
  <c r="BJ385" i="1"/>
  <c r="BE383" i="1"/>
  <c r="BJ389" i="1"/>
  <c r="BE387" i="1"/>
  <c r="BJ393" i="1"/>
  <c r="BJ397" i="1"/>
  <c r="BE391" i="1"/>
  <c r="BE395" i="1"/>
  <c r="BJ401" i="1"/>
  <c r="BE399" i="1"/>
  <c r="BJ405" i="1"/>
  <c r="BE403" i="1"/>
  <c r="BJ409" i="1"/>
  <c r="BJ413" i="1"/>
  <c r="BE407" i="1"/>
  <c r="BE411" i="1"/>
  <c r="BJ417" i="1"/>
  <c r="BE415" i="1"/>
  <c r="BJ421" i="1"/>
  <c r="BJ425" i="1"/>
  <c r="BE419" i="1"/>
  <c r="BE423" i="1"/>
  <c r="BJ429" i="1"/>
  <c r="BE427" i="1"/>
  <c r="BJ433" i="1"/>
  <c r="BE431" i="1"/>
  <c r="BJ437" i="1"/>
  <c r="BJ441" i="1"/>
  <c r="BE435" i="1"/>
  <c r="BE439" i="1"/>
  <c r="BJ445" i="1"/>
  <c r="BE443" i="1"/>
  <c r="BJ449" i="1"/>
  <c r="BE447" i="1"/>
  <c r="BJ453" i="1"/>
  <c r="BE451" i="1"/>
  <c r="BJ457" i="1"/>
  <c r="BJ461" i="1"/>
  <c r="BE455" i="1"/>
  <c r="BE459" i="1"/>
  <c r="BJ465" i="1"/>
  <c r="BJ469" i="1"/>
  <c r="BE463" i="1"/>
  <c r="BE467" i="1"/>
  <c r="BJ473" i="1"/>
  <c r="BJ477" i="1"/>
  <c r="BE471" i="1"/>
  <c r="BE475" i="1"/>
  <c r="BJ481" i="1"/>
  <c r="BE479" i="1"/>
  <c r="BE496" i="1"/>
  <c r="BE504" i="1"/>
  <c r="BE525" i="1"/>
  <c r="BE537" i="1"/>
  <c r="BE287" i="1"/>
  <c r="BJ293" i="1"/>
  <c r="BE327" i="1"/>
  <c r="BJ333" i="1"/>
  <c r="BJ298" i="1"/>
  <c r="BE292" i="1"/>
  <c r="BJ306" i="1"/>
  <c r="BE300" i="1"/>
  <c r="BJ340" i="1"/>
  <c r="BE334" i="1"/>
  <c r="BE318" i="1"/>
  <c r="BJ324" i="1"/>
  <c r="BJ308" i="1"/>
  <c r="BE302" i="1"/>
  <c r="BJ292" i="1"/>
  <c r="BE286" i="1"/>
  <c r="BE270" i="1"/>
  <c r="BJ276" i="1"/>
  <c r="BJ334" i="1"/>
  <c r="BE328" i="1"/>
  <c r="BJ318" i="1"/>
  <c r="BE312" i="1"/>
  <c r="BE296" i="1"/>
  <c r="BJ302" i="1"/>
  <c r="BE280" i="1"/>
  <c r="BJ286" i="1"/>
  <c r="BE338" i="1"/>
  <c r="BJ344" i="1"/>
  <c r="BJ328" i="1"/>
  <c r="BE322" i="1"/>
  <c r="BE306" i="1"/>
  <c r="BJ312" i="1"/>
  <c r="BJ296" i="1"/>
  <c r="BE290" i="1"/>
  <c r="BJ280" i="1"/>
  <c r="BE274" i="1"/>
  <c r="BH347" i="1"/>
  <c r="BC341" i="1"/>
  <c r="BH351" i="1"/>
  <c r="BC345" i="1"/>
  <c r="BC349" i="1"/>
  <c r="BH355" i="1"/>
  <c r="BH359" i="1"/>
  <c r="BC353" i="1"/>
  <c r="BH363" i="1"/>
  <c r="BC357" i="1"/>
  <c r="BC361" i="1"/>
  <c r="BH367" i="1"/>
  <c r="BH371" i="1"/>
  <c r="BC365" i="1"/>
  <c r="BH375" i="1"/>
  <c r="BC369" i="1"/>
  <c r="BH379" i="1"/>
  <c r="BC373" i="1"/>
  <c r="BH383" i="1"/>
  <c r="BC377" i="1"/>
  <c r="BH387" i="1"/>
  <c r="BC381" i="1"/>
  <c r="BC385" i="1"/>
  <c r="BH391" i="1"/>
  <c r="BC389" i="1"/>
  <c r="BH395" i="1"/>
  <c r="BH399" i="1"/>
  <c r="BC393" i="1"/>
  <c r="BH403" i="1"/>
  <c r="BC397" i="1"/>
  <c r="BH407" i="1"/>
  <c r="BC401" i="1"/>
  <c r="BH411" i="1"/>
  <c r="BC405" i="1"/>
  <c r="BH415" i="1"/>
  <c r="BC409" i="1"/>
  <c r="BH419" i="1"/>
  <c r="BC413" i="1"/>
  <c r="BH423" i="1"/>
  <c r="BC417" i="1"/>
  <c r="BH427" i="1"/>
  <c r="BC421" i="1"/>
  <c r="BH431" i="1"/>
  <c r="BC425" i="1"/>
  <c r="BH435" i="1"/>
  <c r="BC429" i="1"/>
  <c r="BH439" i="1"/>
  <c r="BC433" i="1"/>
  <c r="BC437" i="1"/>
  <c r="BH443" i="1"/>
  <c r="BH447" i="1"/>
  <c r="BC441" i="1"/>
  <c r="BH451" i="1"/>
  <c r="BC445" i="1"/>
  <c r="BH455" i="1"/>
  <c r="BC449" i="1"/>
  <c r="BH459" i="1"/>
  <c r="BC453" i="1"/>
  <c r="BH463" i="1"/>
  <c r="BC457" i="1"/>
  <c r="BC461" i="1"/>
  <c r="BH467" i="1"/>
  <c r="BH471" i="1"/>
  <c r="BC465" i="1"/>
  <c r="BH475" i="1"/>
  <c r="BC469" i="1"/>
  <c r="BH479" i="1"/>
  <c r="BC473" i="1"/>
  <c r="BC477" i="1"/>
  <c r="BC548" i="1"/>
  <c r="BH344" i="1"/>
  <c r="BC338" i="1"/>
  <c r="BH341" i="1"/>
  <c r="BC335" i="1"/>
  <c r="BH333" i="1"/>
  <c r="BC327" i="1"/>
  <c r="BH325" i="1"/>
  <c r="BC319" i="1"/>
  <c r="BC311" i="1"/>
  <c r="BH317" i="1"/>
  <c r="BC303" i="1"/>
  <c r="BH309" i="1"/>
  <c r="BH301" i="1"/>
  <c r="BC295" i="1"/>
  <c r="BC287" i="1"/>
  <c r="BH293" i="1"/>
  <c r="BC279" i="1"/>
  <c r="BH285" i="1"/>
  <c r="BC271" i="1"/>
  <c r="BH277" i="1"/>
  <c r="BH338" i="1"/>
  <c r="BC332" i="1"/>
  <c r="BH330" i="1"/>
  <c r="BC324" i="1"/>
  <c r="BC316" i="1"/>
  <c r="BH322" i="1"/>
  <c r="BH314" i="1"/>
  <c r="BC308" i="1"/>
  <c r="BH306" i="1"/>
  <c r="BC300" i="1"/>
  <c r="BH298" i="1"/>
  <c r="BC292" i="1"/>
  <c r="BH290" i="1"/>
  <c r="BC284" i="1"/>
  <c r="BH282" i="1"/>
  <c r="BC276" i="1"/>
  <c r="BC268" i="1"/>
  <c r="BH274" i="1"/>
  <c r="BE349" i="1"/>
  <c r="BJ355" i="1"/>
  <c r="BE361" i="1"/>
  <c r="BJ367" i="1"/>
  <c r="BE373" i="1"/>
  <c r="BJ379" i="1"/>
  <c r="BE389" i="1"/>
  <c r="BJ395" i="1"/>
  <c r="BE401" i="1"/>
  <c r="BJ407" i="1"/>
  <c r="BE413" i="1"/>
  <c r="BJ419" i="1"/>
  <c r="BE425" i="1"/>
  <c r="BJ431" i="1"/>
  <c r="BJ447" i="1"/>
  <c r="BE441" i="1"/>
  <c r="BJ463" i="1"/>
  <c r="BE457" i="1"/>
  <c r="BJ471" i="1"/>
  <c r="BE465" i="1"/>
  <c r="BJ301" i="1"/>
  <c r="BE295" i="1"/>
  <c r="BJ332" i="1"/>
  <c r="BE326" i="1"/>
  <c r="BE294" i="1"/>
  <c r="BJ300" i="1"/>
  <c r="BE278" i="1"/>
  <c r="BJ284" i="1"/>
  <c r="BJ310" i="1"/>
  <c r="BE304" i="1"/>
  <c r="BE272" i="1"/>
  <c r="BJ278" i="1"/>
  <c r="BH349" i="1"/>
  <c r="BC343" i="1"/>
  <c r="BC355" i="1"/>
  <c r="BH361" i="1"/>
  <c r="BC367" i="1"/>
  <c r="BH373" i="1"/>
  <c r="BC379" i="1"/>
  <c r="BH385" i="1"/>
  <c r="BC391" i="1"/>
  <c r="BH397" i="1"/>
  <c r="BC403" i="1"/>
  <c r="BH409" i="1"/>
  <c r="BH421" i="1"/>
  <c r="BC415" i="1"/>
  <c r="BH433" i="1"/>
  <c r="BC427" i="1"/>
  <c r="BC439" i="1"/>
  <c r="BH445" i="1"/>
  <c r="BH457" i="1"/>
  <c r="BC451" i="1"/>
  <c r="BH473" i="1"/>
  <c r="BC467" i="1"/>
  <c r="BH271" i="1"/>
  <c r="BH267" i="1"/>
  <c r="BH270" i="1"/>
  <c r="BH266" i="1"/>
  <c r="BH269" i="1"/>
  <c r="BH268" i="1"/>
  <c r="BH265" i="1"/>
  <c r="BC265" i="1"/>
  <c r="BC315" i="1"/>
  <c r="BH321" i="1"/>
  <c r="BC299" i="1"/>
  <c r="BH305" i="1"/>
  <c r="BC275" i="1"/>
  <c r="BH281" i="1"/>
  <c r="BE344" i="1"/>
  <c r="BJ350" i="1"/>
  <c r="BJ354" i="1"/>
  <c r="BE348" i="1"/>
  <c r="BJ358" i="1"/>
  <c r="BE352" i="1"/>
  <c r="BE356" i="1"/>
  <c r="BJ362" i="1"/>
  <c r="BE360" i="1"/>
  <c r="BJ366" i="1"/>
  <c r="BE364" i="1"/>
  <c r="BJ370" i="1"/>
  <c r="BE368" i="1"/>
  <c r="BJ374" i="1"/>
  <c r="BE372" i="1"/>
  <c r="BJ378" i="1"/>
  <c r="BE376" i="1"/>
  <c r="BJ382" i="1"/>
  <c r="BE380" i="1"/>
  <c r="BJ386" i="1"/>
  <c r="BE384" i="1"/>
  <c r="BJ390" i="1"/>
  <c r="BE388" i="1"/>
  <c r="BJ394" i="1"/>
  <c r="BE392" i="1"/>
  <c r="BJ398" i="1"/>
  <c r="BE396" i="1"/>
  <c r="BJ402" i="1"/>
  <c r="BE400" i="1"/>
  <c r="BJ406" i="1"/>
  <c r="BE404" i="1"/>
  <c r="BJ410" i="1"/>
  <c r="BE408" i="1"/>
  <c r="BJ414" i="1"/>
  <c r="BJ418" i="1"/>
  <c r="BE412" i="1"/>
  <c r="BE416" i="1"/>
  <c r="BJ422" i="1"/>
  <c r="BE420" i="1"/>
  <c r="BJ426" i="1"/>
  <c r="BE424" i="1"/>
  <c r="BJ430" i="1"/>
  <c r="BJ434" i="1"/>
  <c r="BE428" i="1"/>
  <c r="BE432" i="1"/>
  <c r="BJ438" i="1"/>
  <c r="BJ442" i="1"/>
  <c r="BE436" i="1"/>
  <c r="BE440" i="1"/>
  <c r="BJ446" i="1"/>
  <c r="BE444" i="1"/>
  <c r="BJ450" i="1"/>
  <c r="BE448" i="1"/>
  <c r="BJ454" i="1"/>
  <c r="BE452" i="1"/>
  <c r="BJ458" i="1"/>
  <c r="BJ462" i="1"/>
  <c r="BE456" i="1"/>
  <c r="BJ466" i="1"/>
  <c r="BE460" i="1"/>
  <c r="BJ470" i="1"/>
  <c r="BE464" i="1"/>
  <c r="BJ474" i="1"/>
  <c r="BE468" i="1"/>
  <c r="BJ478" i="1"/>
  <c r="BE472" i="1"/>
  <c r="BE476" i="1"/>
  <c r="BE481" i="1"/>
  <c r="BE500" i="1"/>
  <c r="BE510" i="1"/>
  <c r="BE521" i="1"/>
  <c r="BE530" i="1"/>
  <c r="BJ268" i="1"/>
  <c r="BJ267" i="1"/>
  <c r="BJ270" i="1"/>
  <c r="BJ266" i="1"/>
  <c r="BE265" i="1"/>
  <c r="BJ271" i="1"/>
  <c r="BJ269" i="1"/>
  <c r="BJ265" i="1"/>
  <c r="BJ322" i="1"/>
  <c r="BE316" i="1"/>
  <c r="BJ341" i="1"/>
  <c r="BE335" i="1"/>
  <c r="BJ277" i="1"/>
  <c r="BE271" i="1"/>
  <c r="BJ285" i="1"/>
  <c r="BE279" i="1"/>
  <c r="BE329" i="1"/>
  <c r="BJ335" i="1"/>
  <c r="BJ319" i="1"/>
  <c r="BE313" i="1"/>
  <c r="BJ303" i="1"/>
  <c r="BE297" i="1"/>
  <c r="BE281" i="1"/>
  <c r="BJ287" i="1"/>
  <c r="BE339" i="1"/>
  <c r="BJ345" i="1"/>
  <c r="BE323" i="1"/>
  <c r="BJ329" i="1"/>
  <c r="BJ313" i="1"/>
  <c r="BE307" i="1"/>
  <c r="BE291" i="1"/>
  <c r="BJ297" i="1"/>
  <c r="BJ281" i="1"/>
  <c r="BE275" i="1"/>
  <c r="BE333" i="1"/>
  <c r="BJ339" i="1"/>
  <c r="BE317" i="1"/>
  <c r="BJ323" i="1"/>
  <c r="BJ307" i="1"/>
  <c r="BE301" i="1"/>
  <c r="BE285" i="1"/>
  <c r="BJ291" i="1"/>
  <c r="BE269" i="1"/>
  <c r="BJ275" i="1"/>
  <c r="BH348" i="1"/>
  <c r="BC342" i="1"/>
  <c r="BH352" i="1"/>
  <c r="BC346" i="1"/>
  <c r="BH356" i="1"/>
  <c r="BC350" i="1"/>
  <c r="BH360" i="1"/>
  <c r="BC354" i="1"/>
  <c r="BC358" i="1"/>
  <c r="BH364" i="1"/>
  <c r="BH368" i="1"/>
  <c r="BC362" i="1"/>
  <c r="BC366" i="1"/>
  <c r="BH372" i="1"/>
  <c r="BH376" i="1"/>
  <c r="BC370" i="1"/>
  <c r="BH380" i="1"/>
  <c r="BC374" i="1"/>
  <c r="BC378" i="1"/>
  <c r="BH384" i="1"/>
  <c r="BH388" i="1"/>
  <c r="BC382" i="1"/>
  <c r="BH392" i="1"/>
  <c r="BC386" i="1"/>
  <c r="BH396" i="1"/>
  <c r="BC390" i="1"/>
  <c r="BH400" i="1"/>
  <c r="BC394" i="1"/>
  <c r="BC398" i="1"/>
  <c r="BH404" i="1"/>
  <c r="BH408" i="1"/>
  <c r="BC402" i="1"/>
  <c r="BH412" i="1"/>
  <c r="BC406" i="1"/>
  <c r="BC410" i="1"/>
  <c r="BH416" i="1"/>
  <c r="BH420" i="1"/>
  <c r="BC414" i="1"/>
  <c r="BH424" i="1"/>
  <c r="BC418" i="1"/>
  <c r="BC422" i="1"/>
  <c r="BH428" i="1"/>
  <c r="BH432" i="1"/>
  <c r="BC426" i="1"/>
  <c r="BH436" i="1"/>
  <c r="BC430" i="1"/>
  <c r="BC434" i="1"/>
  <c r="BH440" i="1"/>
  <c r="BH444" i="1"/>
  <c r="BC438" i="1"/>
  <c r="BH448" i="1"/>
  <c r="BC442" i="1"/>
  <c r="BH452" i="1"/>
  <c r="BC446" i="1"/>
  <c r="BC450" i="1"/>
  <c r="BH456" i="1"/>
  <c r="BH460" i="1"/>
  <c r="BC454" i="1"/>
  <c r="BH464" i="1"/>
  <c r="BC458" i="1"/>
  <c r="BC462" i="1"/>
  <c r="BH468" i="1"/>
  <c r="BH472" i="1"/>
  <c r="BC466" i="1"/>
  <c r="BC470" i="1"/>
  <c r="BH476" i="1"/>
  <c r="BC474" i="1"/>
  <c r="BC478" i="1"/>
  <c r="BC544" i="1"/>
  <c r="BH346" i="1"/>
  <c r="BC340" i="1"/>
  <c r="BH339" i="1"/>
  <c r="BC333" i="1"/>
  <c r="BC325" i="1"/>
  <c r="BH331" i="1"/>
  <c r="BH323" i="1"/>
  <c r="BC317" i="1"/>
  <c r="BC309" i="1"/>
  <c r="BH315" i="1"/>
  <c r="BH307" i="1"/>
  <c r="BC301" i="1"/>
  <c r="BH299" i="1"/>
  <c r="BC293" i="1"/>
  <c r="BH291" i="1"/>
  <c r="BC285" i="1"/>
  <c r="BC277" i="1"/>
  <c r="BH283" i="1"/>
  <c r="BC269" i="1"/>
  <c r="BH275" i="1"/>
  <c r="BC330" i="1"/>
  <c r="BH336" i="1"/>
  <c r="BC322" i="1"/>
  <c r="BH328" i="1"/>
  <c r="BH320" i="1"/>
  <c r="BC314" i="1"/>
  <c r="BH312" i="1"/>
  <c r="BC306" i="1"/>
  <c r="BC298" i="1"/>
  <c r="BH304" i="1"/>
  <c r="BH296" i="1"/>
  <c r="BC290" i="1"/>
  <c r="BC282" i="1"/>
  <c r="BH288" i="1"/>
  <c r="BH280" i="1"/>
  <c r="BC274" i="1"/>
  <c r="BC266" i="1"/>
  <c r="BH272" i="1"/>
  <c r="BE341" i="1"/>
  <c r="BJ347" i="1"/>
  <c r="BE345" i="1"/>
  <c r="BJ351" i="1"/>
  <c r="BE365" i="1"/>
  <c r="BJ371" i="1"/>
  <c r="BJ383" i="1"/>
  <c r="BE377" i="1"/>
  <c r="BE385" i="1"/>
  <c r="BJ391" i="1"/>
  <c r="BE397" i="1"/>
  <c r="BJ403" i="1"/>
  <c r="BE409" i="1"/>
  <c r="BJ415" i="1"/>
  <c r="BE421" i="1"/>
  <c r="BJ427" i="1"/>
  <c r="BE433" i="1"/>
  <c r="BJ439" i="1"/>
  <c r="BE445" i="1"/>
  <c r="BJ451" i="1"/>
  <c r="BE453" i="1"/>
  <c r="BJ459" i="1"/>
  <c r="BJ475" i="1"/>
  <c r="BE469" i="1"/>
  <c r="BJ325" i="1"/>
  <c r="BE319" i="1"/>
  <c r="BJ338" i="1"/>
  <c r="BE332" i="1"/>
  <c r="BE310" i="1"/>
  <c r="BJ316" i="1"/>
  <c r="BJ326" i="1"/>
  <c r="BE320" i="1"/>
  <c r="BE330" i="1"/>
  <c r="BJ336" i="1"/>
  <c r="BE298" i="1"/>
  <c r="BJ304" i="1"/>
  <c r="BJ272" i="1"/>
  <c r="BE266" i="1"/>
  <c r="BH357" i="1"/>
  <c r="BC351" i="1"/>
  <c r="BC359" i="1"/>
  <c r="BH365" i="1"/>
  <c r="BH377" i="1"/>
  <c r="BC371" i="1"/>
  <c r="BH389" i="1"/>
  <c r="BC383" i="1"/>
  <c r="BH401" i="1"/>
  <c r="BC395" i="1"/>
  <c r="BH413" i="1"/>
  <c r="BC407" i="1"/>
  <c r="BH425" i="1"/>
  <c r="BC419" i="1"/>
  <c r="BC431" i="1"/>
  <c r="BH437" i="1"/>
  <c r="BH449" i="1"/>
  <c r="BC443" i="1"/>
  <c r="BH461" i="1"/>
  <c r="BC455" i="1"/>
  <c r="BH469" i="1"/>
  <c r="BC463" i="1"/>
  <c r="BH343" i="1"/>
  <c r="BC337" i="1"/>
  <c r="BH329" i="1"/>
  <c r="BC323" i="1"/>
  <c r="BH313" i="1"/>
  <c r="BC307" i="1"/>
  <c r="BC291" i="1"/>
  <c r="BH297" i="1"/>
  <c r="BH289" i="1"/>
  <c r="BC283" i="1"/>
  <c r="BC267" i="1"/>
  <c r="BH273" i="1"/>
  <c r="BH326" i="1"/>
  <c r="BC320" i="1"/>
  <c r="BC312" i="1"/>
  <c r="BH318" i="1"/>
  <c r="BH310" i="1"/>
  <c r="BC304" i="1"/>
  <c r="BH302" i="1"/>
  <c r="BC296" i="1"/>
  <c r="BH294" i="1"/>
  <c r="BC288" i="1"/>
  <c r="BH286" i="1"/>
  <c r="BC280" i="1"/>
  <c r="BC272" i="1"/>
  <c r="BH278" i="1"/>
  <c r="BE342" i="1"/>
  <c r="BJ348" i="1"/>
  <c r="BJ352" i="1"/>
  <c r="BE346" i="1"/>
  <c r="BE350" i="1"/>
  <c r="BJ356" i="1"/>
  <c r="BE354" i="1"/>
  <c r="BJ360" i="1"/>
  <c r="BE358" i="1"/>
  <c r="BJ364" i="1"/>
  <c r="BE362" i="1"/>
  <c r="BJ368" i="1"/>
  <c r="BJ372" i="1"/>
  <c r="BE366" i="1"/>
  <c r="BE370" i="1"/>
  <c r="BJ376" i="1"/>
  <c r="BE374" i="1"/>
  <c r="BJ380" i="1"/>
  <c r="BE378" i="1"/>
  <c r="BJ384" i="1"/>
  <c r="BE382" i="1"/>
  <c r="BJ388" i="1"/>
  <c r="BE386" i="1"/>
  <c r="BJ392" i="1"/>
  <c r="BE390" i="1"/>
  <c r="BJ396" i="1"/>
  <c r="BE394" i="1"/>
  <c r="BJ400" i="1"/>
  <c r="BE398" i="1"/>
  <c r="BJ404" i="1"/>
  <c r="BE402" i="1"/>
  <c r="BJ408" i="1"/>
  <c r="BE406" i="1"/>
  <c r="BJ412" i="1"/>
  <c r="BE410" i="1"/>
  <c r="BJ416" i="1"/>
  <c r="BE414" i="1"/>
  <c r="BJ420" i="1"/>
  <c r="BE418" i="1"/>
  <c r="BJ424" i="1"/>
  <c r="BE422" i="1"/>
  <c r="BJ428" i="1"/>
  <c r="BE426" i="1"/>
  <c r="BJ432" i="1"/>
  <c r="BE430" i="1"/>
  <c r="BJ436" i="1"/>
  <c r="BE434" i="1"/>
  <c r="BJ440" i="1"/>
  <c r="BE438" i="1"/>
  <c r="BJ444" i="1"/>
  <c r="BE442" i="1"/>
  <c r="BJ448" i="1"/>
  <c r="BJ452" i="1"/>
  <c r="BE446" i="1"/>
  <c r="BE450" i="1"/>
  <c r="BJ456" i="1"/>
  <c r="BJ460" i="1"/>
  <c r="BE454" i="1"/>
  <c r="BJ464" i="1"/>
  <c r="BE458" i="1"/>
  <c r="BJ468" i="1"/>
  <c r="BE462" i="1"/>
  <c r="BJ472" i="1"/>
  <c r="BE466" i="1"/>
  <c r="BE470" i="1"/>
  <c r="BJ476" i="1"/>
  <c r="BE474" i="1"/>
  <c r="BE477" i="1"/>
  <c r="BE495" i="1"/>
  <c r="K4" i="8"/>
  <c r="BE513" i="1"/>
  <c r="BE516" i="1"/>
  <c r="BE533" i="1"/>
  <c r="BE340" i="1"/>
  <c r="BJ346" i="1"/>
  <c r="BJ282" i="1"/>
  <c r="BE276" i="1"/>
  <c r="BE284" i="1"/>
  <c r="BJ290" i="1"/>
  <c r="BJ309" i="1"/>
  <c r="BE303" i="1"/>
  <c r="BE311" i="1"/>
  <c r="BJ317" i="1"/>
  <c r="BE337" i="1"/>
  <c r="BJ343" i="1"/>
  <c r="BE321" i="1"/>
  <c r="BJ327" i="1"/>
  <c r="BE305" i="1"/>
  <c r="BJ311" i="1"/>
  <c r="BE289" i="1"/>
  <c r="BJ295" i="1"/>
  <c r="BE273" i="1"/>
  <c r="BJ279" i="1"/>
  <c r="BE331" i="1"/>
  <c r="BJ337" i="1"/>
  <c r="BJ321" i="1"/>
  <c r="BE315" i="1"/>
  <c r="BE299" i="1"/>
  <c r="BJ305" i="1"/>
  <c r="BJ289" i="1"/>
  <c r="BE283" i="1"/>
  <c r="BE267" i="1"/>
  <c r="BJ273" i="1"/>
  <c r="BE325" i="1"/>
  <c r="BJ331" i="1"/>
  <c r="BJ315" i="1"/>
  <c r="BE309" i="1"/>
  <c r="BJ299" i="1"/>
  <c r="BE293" i="1"/>
  <c r="BE277" i="1"/>
  <c r="BJ283" i="1"/>
  <c r="BH350" i="1"/>
  <c r="BC344" i="1"/>
  <c r="BC348" i="1"/>
  <c r="BH354" i="1"/>
  <c r="BC352" i="1"/>
  <c r="BH358" i="1"/>
  <c r="BC356" i="1"/>
  <c r="BH362" i="1"/>
  <c r="BH366" i="1"/>
  <c r="BC360" i="1"/>
  <c r="BH370" i="1"/>
  <c r="BC364" i="1"/>
  <c r="BH374" i="1"/>
  <c r="BC368" i="1"/>
  <c r="BH378" i="1"/>
  <c r="BC372" i="1"/>
  <c r="BH382" i="1"/>
  <c r="BC376" i="1"/>
  <c r="BC380" i="1"/>
  <c r="BH386" i="1"/>
  <c r="BH390" i="1"/>
  <c r="BC384" i="1"/>
  <c r="BH394" i="1"/>
  <c r="BC388" i="1"/>
  <c r="BH398" i="1"/>
  <c r="BC392" i="1"/>
  <c r="BH402" i="1"/>
  <c r="BC396" i="1"/>
  <c r="BC400" i="1"/>
  <c r="BH406" i="1"/>
  <c r="BH410" i="1"/>
  <c r="BC404" i="1"/>
  <c r="BH414" i="1"/>
  <c r="BC408" i="1"/>
  <c r="BH418" i="1"/>
  <c r="BC412" i="1"/>
  <c r="BC416" i="1"/>
  <c r="BH422" i="1"/>
  <c r="BH426" i="1"/>
  <c r="BC420" i="1"/>
  <c r="BC424" i="1"/>
  <c r="BH430" i="1"/>
  <c r="BH434" i="1"/>
  <c r="BC428" i="1"/>
  <c r="BH438" i="1"/>
  <c r="BC432" i="1"/>
  <c r="BH442" i="1"/>
  <c r="BC436" i="1"/>
  <c r="BH446" i="1"/>
  <c r="BC440" i="1"/>
  <c r="BC444" i="1"/>
  <c r="BH450" i="1"/>
  <c r="BH454" i="1"/>
  <c r="BC448" i="1"/>
  <c r="BH458" i="1"/>
  <c r="BC452" i="1"/>
  <c r="BH462" i="1"/>
  <c r="BC456" i="1"/>
  <c r="BC460" i="1"/>
  <c r="BH466" i="1"/>
  <c r="BH470" i="1"/>
  <c r="BC464" i="1"/>
  <c r="BH474" i="1"/>
  <c r="BC468" i="1"/>
  <c r="BC472" i="1"/>
  <c r="BH478" i="1"/>
  <c r="BC476" i="1"/>
  <c r="BH345" i="1"/>
  <c r="BC339" i="1"/>
  <c r="BH342" i="1"/>
  <c r="BC336" i="1"/>
  <c r="BH335" i="1"/>
  <c r="BC329" i="1"/>
  <c r="BH327" i="1"/>
  <c r="BC321" i="1"/>
  <c r="BC313" i="1"/>
  <c r="BH319" i="1"/>
  <c r="BC305" i="1"/>
  <c r="BH311" i="1"/>
  <c r="BH303" i="1"/>
  <c r="BC297" i="1"/>
  <c r="BH295" i="1"/>
  <c r="BC289" i="1"/>
  <c r="BH287" i="1"/>
  <c r="BC281" i="1"/>
  <c r="BH279" i="1"/>
  <c r="BC273" i="1"/>
  <c r="BC334" i="1"/>
  <c r="BH340" i="1"/>
  <c r="BH332" i="1"/>
  <c r="BC326" i="1"/>
  <c r="BC318" i="1"/>
  <c r="BH324" i="1"/>
  <c r="BC310" i="1"/>
  <c r="BH316" i="1"/>
  <c r="BC302" i="1"/>
  <c r="BH308" i="1"/>
  <c r="BH300" i="1"/>
  <c r="BC294" i="1"/>
  <c r="BC286" i="1"/>
  <c r="BH292" i="1"/>
  <c r="BC278" i="1"/>
  <c r="BH284" i="1"/>
  <c r="BC270" i="1"/>
  <c r="BH276" i="1"/>
  <c r="AZ544" i="1"/>
  <c r="BD544" i="1" s="1"/>
  <c r="AZ268" i="1"/>
  <c r="AZ271" i="1"/>
  <c r="AZ276" i="1"/>
  <c r="AZ279" i="1"/>
  <c r="AZ284" i="1"/>
  <c r="AZ287" i="1"/>
  <c r="AZ292" i="1"/>
  <c r="AZ295" i="1"/>
  <c r="AZ300" i="1"/>
  <c r="AZ303" i="1"/>
  <c r="AZ308" i="1"/>
  <c r="AZ311" i="1"/>
  <c r="AZ316" i="1"/>
  <c r="AZ319" i="1"/>
  <c r="AZ324" i="1"/>
  <c r="AZ327" i="1"/>
  <c r="AZ332" i="1"/>
  <c r="AZ335" i="1"/>
  <c r="AZ340" i="1"/>
  <c r="AZ343" i="1"/>
  <c r="AZ348" i="1"/>
  <c r="AZ351" i="1"/>
  <c r="AZ356" i="1"/>
  <c r="AZ359" i="1"/>
  <c r="AZ364" i="1"/>
  <c r="AZ367" i="1"/>
  <c r="AZ372" i="1"/>
  <c r="AZ375" i="1"/>
  <c r="AZ380" i="1"/>
  <c r="AZ383" i="1"/>
  <c r="AZ388" i="1"/>
  <c r="AZ391" i="1"/>
  <c r="AZ396" i="1"/>
  <c r="AZ399" i="1"/>
  <c r="AZ265" i="1"/>
  <c r="AZ266" i="1"/>
  <c r="AZ269" i="1"/>
  <c r="AZ274" i="1"/>
  <c r="AZ277" i="1"/>
  <c r="AZ282" i="1"/>
  <c r="AZ285" i="1"/>
  <c r="AZ290" i="1"/>
  <c r="AZ293" i="1"/>
  <c r="AZ298" i="1"/>
  <c r="AZ301" i="1"/>
  <c r="AZ306" i="1"/>
  <c r="AZ309" i="1"/>
  <c r="AZ314" i="1"/>
  <c r="AZ317" i="1"/>
  <c r="AZ322" i="1"/>
  <c r="AZ325" i="1"/>
  <c r="AZ330" i="1"/>
  <c r="AZ333" i="1"/>
  <c r="AZ338" i="1"/>
  <c r="AZ341" i="1"/>
  <c r="AZ346" i="1"/>
  <c r="AZ349" i="1"/>
  <c r="AZ354" i="1"/>
  <c r="AZ357" i="1"/>
  <c r="AZ362" i="1"/>
  <c r="AZ365" i="1"/>
  <c r="AZ370" i="1"/>
  <c r="AZ373" i="1"/>
  <c r="AZ378" i="1"/>
  <c r="AZ381" i="1"/>
  <c r="AZ386" i="1"/>
  <c r="AZ389" i="1"/>
  <c r="AZ394" i="1"/>
  <c r="AZ397" i="1"/>
  <c r="AZ402" i="1"/>
  <c r="AZ404" i="1"/>
  <c r="AZ406" i="1"/>
  <c r="AZ408" i="1"/>
  <c r="AZ410" i="1"/>
  <c r="AZ412" i="1"/>
  <c r="AZ414" i="1"/>
  <c r="AZ416" i="1"/>
  <c r="AZ418" i="1"/>
  <c r="AZ420" i="1"/>
  <c r="AZ422" i="1"/>
  <c r="AZ424" i="1"/>
  <c r="AZ426" i="1"/>
  <c r="AZ428" i="1"/>
  <c r="AZ430" i="1"/>
  <c r="AZ432" i="1"/>
  <c r="AZ434" i="1"/>
  <c r="AZ436" i="1"/>
  <c r="AZ438" i="1"/>
  <c r="AZ440" i="1"/>
  <c r="AZ442" i="1"/>
  <c r="AZ444" i="1"/>
  <c r="AZ446" i="1"/>
  <c r="AZ448" i="1"/>
  <c r="AZ450" i="1"/>
  <c r="AZ452" i="1"/>
  <c r="AZ454" i="1"/>
  <c r="AZ456" i="1"/>
  <c r="AZ458" i="1"/>
  <c r="AZ460" i="1"/>
  <c r="AZ462" i="1"/>
  <c r="AZ464" i="1"/>
  <c r="AZ466" i="1"/>
  <c r="AZ468" i="1"/>
  <c r="AZ470" i="1"/>
  <c r="AZ472" i="1"/>
  <c r="AZ474" i="1"/>
  <c r="BD474" i="1" s="1"/>
  <c r="AZ476" i="1"/>
  <c r="BD476" i="1" s="1"/>
  <c r="AZ478" i="1"/>
  <c r="BD478" i="1" s="1"/>
  <c r="AZ273" i="1"/>
  <c r="AZ278" i="1"/>
  <c r="AZ289" i="1"/>
  <c r="AZ294" i="1"/>
  <c r="AZ305" i="1"/>
  <c r="AZ310" i="1"/>
  <c r="AZ321" i="1"/>
  <c r="AZ326" i="1"/>
  <c r="AZ337" i="1"/>
  <c r="AZ342" i="1"/>
  <c r="AZ353" i="1"/>
  <c r="AZ358" i="1"/>
  <c r="AZ369" i="1"/>
  <c r="AZ374" i="1"/>
  <c r="AZ385" i="1"/>
  <c r="AZ390" i="1"/>
  <c r="AZ401" i="1"/>
  <c r="AZ405" i="1"/>
  <c r="AZ409" i="1"/>
  <c r="AZ413" i="1"/>
  <c r="AZ417" i="1"/>
  <c r="AZ421" i="1"/>
  <c r="AZ425" i="1"/>
  <c r="AZ429" i="1"/>
  <c r="AZ433" i="1"/>
  <c r="AZ437" i="1"/>
  <c r="AZ441" i="1"/>
  <c r="AZ445" i="1"/>
  <c r="AZ449" i="1"/>
  <c r="AZ453" i="1"/>
  <c r="AZ457" i="1"/>
  <c r="AZ461" i="1"/>
  <c r="AZ465" i="1"/>
  <c r="AZ469" i="1"/>
  <c r="AZ473" i="1"/>
  <c r="AZ477" i="1"/>
  <c r="BD477" i="1" s="1"/>
  <c r="AZ275" i="1"/>
  <c r="AZ280" i="1"/>
  <c r="AZ291" i="1"/>
  <c r="AZ296" i="1"/>
  <c r="AZ307" i="1"/>
  <c r="AZ312" i="1"/>
  <c r="AZ323" i="1"/>
  <c r="AZ328" i="1"/>
  <c r="AZ339" i="1"/>
  <c r="AZ344" i="1"/>
  <c r="AZ355" i="1"/>
  <c r="AZ360" i="1"/>
  <c r="AZ371" i="1"/>
  <c r="AZ376" i="1"/>
  <c r="AZ387" i="1"/>
  <c r="AZ392" i="1"/>
  <c r="AZ270" i="1"/>
  <c r="AZ281" i="1"/>
  <c r="AZ286" i="1"/>
  <c r="AZ297" i="1"/>
  <c r="AZ302" i="1"/>
  <c r="AZ313" i="1"/>
  <c r="AZ318" i="1"/>
  <c r="AZ329" i="1"/>
  <c r="AZ334" i="1"/>
  <c r="AZ345" i="1"/>
  <c r="AZ350" i="1"/>
  <c r="AZ361" i="1"/>
  <c r="AZ366" i="1"/>
  <c r="AZ377" i="1"/>
  <c r="AZ382" i="1"/>
  <c r="AZ393" i="1"/>
  <c r="AZ398" i="1"/>
  <c r="AZ403" i="1"/>
  <c r="AZ407" i="1"/>
  <c r="AZ411" i="1"/>
  <c r="AZ415" i="1"/>
  <c r="AZ419" i="1"/>
  <c r="AZ423" i="1"/>
  <c r="AZ427" i="1"/>
  <c r="AZ431" i="1"/>
  <c r="AZ435" i="1"/>
  <c r="AZ439" i="1"/>
  <c r="AZ443" i="1"/>
  <c r="AZ447" i="1"/>
  <c r="AZ451" i="1"/>
  <c r="AZ455" i="1"/>
  <c r="AZ459" i="1"/>
  <c r="AZ463" i="1"/>
  <c r="AZ467" i="1"/>
  <c r="AZ471" i="1"/>
  <c r="AZ475" i="1"/>
  <c r="BD475" i="1" s="1"/>
  <c r="AZ479" i="1"/>
  <c r="BD479" i="1" s="1"/>
  <c r="AZ267" i="1"/>
  <c r="AZ272" i="1"/>
  <c r="AZ283" i="1"/>
  <c r="AZ288" i="1"/>
  <c r="AZ299" i="1"/>
  <c r="AZ304" i="1"/>
  <c r="AZ315" i="1"/>
  <c r="AZ320" i="1"/>
  <c r="AZ331" i="1"/>
  <c r="AZ336" i="1"/>
  <c r="AZ347" i="1"/>
  <c r="AZ352" i="1"/>
  <c r="AZ363" i="1"/>
  <c r="AZ368" i="1"/>
  <c r="AZ379" i="1"/>
  <c r="AZ384" i="1"/>
  <c r="AZ395" i="1"/>
  <c r="AZ400" i="1"/>
  <c r="AZ481" i="1"/>
  <c r="BD481" i="1" s="1"/>
  <c r="AZ548" i="1"/>
  <c r="BD548" i="1" s="1"/>
  <c r="AZ530" i="1"/>
  <c r="BD530" i="1" s="1"/>
  <c r="AZ540" i="1"/>
  <c r="BD540" i="1" s="1"/>
  <c r="AZ537" i="1"/>
  <c r="BD537" i="1" s="1"/>
  <c r="AZ533" i="1"/>
  <c r="AZ525" i="1"/>
  <c r="BD525" i="1" s="1"/>
  <c r="AZ521" i="1"/>
  <c r="BD521" i="1" s="1"/>
  <c r="AZ516" i="1"/>
  <c r="BD516" i="1" s="1"/>
  <c r="AZ510" i="1"/>
  <c r="BD510" i="1" s="1"/>
  <c r="AZ506" i="1"/>
  <c r="AZ513" i="1"/>
  <c r="BD513" i="1" s="1"/>
  <c r="AZ502" i="1"/>
  <c r="BD502" i="1" s="1"/>
  <c r="AZ504" i="1"/>
  <c r="BD504" i="1" s="1"/>
  <c r="AZ500" i="1"/>
  <c r="BD500" i="1" s="1"/>
  <c r="AZ496" i="1"/>
  <c r="BD496" i="1" s="1"/>
  <c r="AZ495" i="1"/>
  <c r="BD495" i="1" s="1"/>
  <c r="AZ493" i="1"/>
  <c r="BD493" i="1" s="1"/>
  <c r="BD506" i="1"/>
  <c r="BC513" i="1"/>
  <c r="BC495" i="1"/>
  <c r="BD533" i="1"/>
  <c r="BC537" i="1"/>
  <c r="BC533" i="1"/>
  <c r="BC530" i="1"/>
  <c r="BC525" i="1"/>
  <c r="BC521" i="1"/>
  <c r="BC504" i="1"/>
  <c r="BC506" i="1"/>
  <c r="BC510" i="1"/>
  <c r="BC500" i="1"/>
  <c r="BC502" i="1"/>
  <c r="BC496" i="1"/>
  <c r="BC481" i="1"/>
  <c r="BH481" i="1"/>
  <c r="BC493" i="1"/>
  <c r="T269" i="1"/>
  <c r="U275" i="1"/>
  <c r="M268" i="1"/>
  <c r="N268" i="1"/>
  <c r="S269" i="1" s="1"/>
  <c r="O268" i="1"/>
  <c r="R268" i="1"/>
  <c r="V268" i="1"/>
  <c r="W268" i="1"/>
  <c r="X268" i="1" s="1"/>
  <c r="Y268" i="1"/>
  <c r="BD347" i="1" l="1"/>
  <c r="BI353" i="1"/>
  <c r="BI465" i="1"/>
  <c r="BD459" i="1"/>
  <c r="BI417" i="1"/>
  <c r="BD411" i="1"/>
  <c r="BD329" i="1"/>
  <c r="BI335" i="1"/>
  <c r="BI303" i="1"/>
  <c r="BD297" i="1"/>
  <c r="BI435" i="1"/>
  <c r="BD429" i="1"/>
  <c r="BI364" i="1"/>
  <c r="BD358" i="1"/>
  <c r="BI476" i="1"/>
  <c r="BD470" i="1"/>
  <c r="BI452" i="1"/>
  <c r="BD446" i="1"/>
  <c r="BD422" i="1"/>
  <c r="BI428" i="1"/>
  <c r="BD394" i="1"/>
  <c r="BI400" i="1"/>
  <c r="BD346" i="1"/>
  <c r="BI352" i="1"/>
  <c r="BD298" i="1"/>
  <c r="BI304" i="1"/>
  <c r="BD375" i="1"/>
  <c r="BI381" i="1"/>
  <c r="BD400" i="1"/>
  <c r="BI406" i="1"/>
  <c r="BD336" i="1"/>
  <c r="BI342" i="1"/>
  <c r="BD471" i="1"/>
  <c r="BI477" i="1"/>
  <c r="BI445" i="1"/>
  <c r="BD439" i="1"/>
  <c r="BI429" i="1"/>
  <c r="BD423" i="1"/>
  <c r="BD407" i="1"/>
  <c r="BI413" i="1"/>
  <c r="BI388" i="1"/>
  <c r="BD382" i="1"/>
  <c r="BD350" i="1"/>
  <c r="BI356" i="1"/>
  <c r="BI324" i="1"/>
  <c r="BD318" i="1"/>
  <c r="BI292" i="1"/>
  <c r="BD286" i="1"/>
  <c r="BI393" i="1"/>
  <c r="BD387" i="1"/>
  <c r="BI361" i="1"/>
  <c r="BD355" i="1"/>
  <c r="BI329" i="1"/>
  <c r="BD323" i="1"/>
  <c r="BI297" i="1"/>
  <c r="BD291" i="1"/>
  <c r="BI479" i="1"/>
  <c r="BD473" i="1"/>
  <c r="BI463" i="1"/>
  <c r="BD457" i="1"/>
  <c r="BI447" i="1"/>
  <c r="BD441" i="1"/>
  <c r="BI431" i="1"/>
  <c r="BD425" i="1"/>
  <c r="BI415" i="1"/>
  <c r="BD409" i="1"/>
  <c r="BI391" i="1"/>
  <c r="BD385" i="1"/>
  <c r="BD353" i="1"/>
  <c r="BI359" i="1"/>
  <c r="BI327" i="1"/>
  <c r="BD321" i="1"/>
  <c r="BI295" i="1"/>
  <c r="BD289" i="1"/>
  <c r="BD468" i="1"/>
  <c r="BI474" i="1"/>
  <c r="BI466" i="1"/>
  <c r="BD460" i="1"/>
  <c r="BD452" i="1"/>
  <c r="BI458" i="1"/>
  <c r="BD444" i="1"/>
  <c r="BI450" i="1"/>
  <c r="BI442" i="1"/>
  <c r="BD436" i="1"/>
  <c r="BD428" i="1"/>
  <c r="BI434" i="1"/>
  <c r="BD420" i="1"/>
  <c r="BI426" i="1"/>
  <c r="BI418" i="1"/>
  <c r="BD412" i="1"/>
  <c r="BI410" i="1"/>
  <c r="BD404" i="1"/>
  <c r="BI395" i="1"/>
  <c r="BD389" i="1"/>
  <c r="BI379" i="1"/>
  <c r="BD373" i="1"/>
  <c r="BI363" i="1"/>
  <c r="BD357" i="1"/>
  <c r="BD341" i="1"/>
  <c r="BI347" i="1"/>
  <c r="BI331" i="1"/>
  <c r="BD325" i="1"/>
  <c r="BD309" i="1"/>
  <c r="BI315" i="1"/>
  <c r="BI299" i="1"/>
  <c r="BD293" i="1"/>
  <c r="BD277" i="1"/>
  <c r="BI283" i="1"/>
  <c r="BD265" i="1"/>
  <c r="BI271" i="1"/>
  <c r="BI270" i="1"/>
  <c r="BI266" i="1"/>
  <c r="BI269" i="1"/>
  <c r="BI268" i="1"/>
  <c r="BI265" i="1"/>
  <c r="BI267" i="1"/>
  <c r="BI394" i="1"/>
  <c r="BD388" i="1"/>
  <c r="BI378" i="1"/>
  <c r="BD372" i="1"/>
  <c r="BI362" i="1"/>
  <c r="BD356" i="1"/>
  <c r="BI346" i="1"/>
  <c r="BD340" i="1"/>
  <c r="BI330" i="1"/>
  <c r="BD324" i="1"/>
  <c r="BD308" i="1"/>
  <c r="BI314" i="1"/>
  <c r="BD292" i="1"/>
  <c r="BI298" i="1"/>
  <c r="BD276" i="1"/>
  <c r="BI282" i="1"/>
  <c r="L9" i="8"/>
  <c r="B47" i="9" s="1"/>
  <c r="L11" i="8"/>
  <c r="B49" i="9" s="1"/>
  <c r="L7" i="8"/>
  <c r="B45" i="9" s="1"/>
  <c r="L10" i="8"/>
  <c r="B48" i="9" s="1"/>
  <c r="L8" i="8"/>
  <c r="B46" i="9" s="1"/>
  <c r="L4" i="8"/>
  <c r="L5" i="8"/>
  <c r="B43" i="9" s="1"/>
  <c r="L6" i="8"/>
  <c r="B44" i="9" s="1"/>
  <c r="BI385" i="1"/>
  <c r="BD379" i="1"/>
  <c r="BI321" i="1"/>
  <c r="BD315" i="1"/>
  <c r="BD283" i="1"/>
  <c r="BI289" i="1"/>
  <c r="BI449" i="1"/>
  <c r="BD443" i="1"/>
  <c r="BD393" i="1"/>
  <c r="BI399" i="1"/>
  <c r="BD392" i="1"/>
  <c r="BI398" i="1"/>
  <c r="BD328" i="1"/>
  <c r="BI334" i="1"/>
  <c r="BD296" i="1"/>
  <c r="BI302" i="1"/>
  <c r="BI451" i="1"/>
  <c r="BD445" i="1"/>
  <c r="BD390" i="1"/>
  <c r="BI396" i="1"/>
  <c r="BD326" i="1"/>
  <c r="BI332" i="1"/>
  <c r="BI300" i="1"/>
  <c r="BD294" i="1"/>
  <c r="BI468" i="1"/>
  <c r="BD462" i="1"/>
  <c r="BD438" i="1"/>
  <c r="BI444" i="1"/>
  <c r="BD414" i="1"/>
  <c r="BI420" i="1"/>
  <c r="BD378" i="1"/>
  <c r="BI384" i="1"/>
  <c r="BI336" i="1"/>
  <c r="BD330" i="1"/>
  <c r="BI397" i="1"/>
  <c r="BD391" i="1"/>
  <c r="BD343" i="1"/>
  <c r="BI349" i="1"/>
  <c r="BI317" i="1"/>
  <c r="BD311" i="1"/>
  <c r="BI285" i="1"/>
  <c r="BD279" i="1"/>
  <c r="BI481" i="1"/>
  <c r="BI374" i="1"/>
  <c r="BD368" i="1"/>
  <c r="BD304" i="1"/>
  <c r="BI310" i="1"/>
  <c r="BD272" i="1"/>
  <c r="BI278" i="1"/>
  <c r="BI461" i="1"/>
  <c r="BD455" i="1"/>
  <c r="BI401" i="1"/>
  <c r="BD395" i="1"/>
  <c r="BI369" i="1"/>
  <c r="BD363" i="1"/>
  <c r="BI337" i="1"/>
  <c r="BD331" i="1"/>
  <c r="BD299" i="1"/>
  <c r="BI305" i="1"/>
  <c r="BD267" i="1"/>
  <c r="BI273" i="1"/>
  <c r="BI473" i="1"/>
  <c r="BD467" i="1"/>
  <c r="BD451" i="1"/>
  <c r="BI457" i="1"/>
  <c r="BI441" i="1"/>
  <c r="BD435" i="1"/>
  <c r="BD419" i="1"/>
  <c r="BI425" i="1"/>
  <c r="BI409" i="1"/>
  <c r="BD403" i="1"/>
  <c r="BI383" i="1"/>
  <c r="BD377" i="1"/>
  <c r="BI351" i="1"/>
  <c r="BD345" i="1"/>
  <c r="BI319" i="1"/>
  <c r="BD313" i="1"/>
  <c r="BD281" i="1"/>
  <c r="BI287" i="1"/>
  <c r="BI382" i="1"/>
  <c r="BD376" i="1"/>
  <c r="BD344" i="1"/>
  <c r="BI350" i="1"/>
  <c r="BI318" i="1"/>
  <c r="BD312" i="1"/>
  <c r="BD280" i="1"/>
  <c r="BI286" i="1"/>
  <c r="BI475" i="1"/>
  <c r="BD469" i="1"/>
  <c r="BI459" i="1"/>
  <c r="BD453" i="1"/>
  <c r="BI443" i="1"/>
  <c r="BD437" i="1"/>
  <c r="BI427" i="1"/>
  <c r="BD421" i="1"/>
  <c r="BD405" i="1"/>
  <c r="BI411" i="1"/>
  <c r="BD374" i="1"/>
  <c r="BI380" i="1"/>
  <c r="BI348" i="1"/>
  <c r="BD342" i="1"/>
  <c r="BI316" i="1"/>
  <c r="BD310" i="1"/>
  <c r="BI284" i="1"/>
  <c r="BD278" i="1"/>
  <c r="BI472" i="1"/>
  <c r="BD466" i="1"/>
  <c r="BI464" i="1"/>
  <c r="BD458" i="1"/>
  <c r="BD450" i="1"/>
  <c r="BI456" i="1"/>
  <c r="BI448" i="1"/>
  <c r="BD442" i="1"/>
  <c r="BI440" i="1"/>
  <c r="BD434" i="1"/>
  <c r="BD426" i="1"/>
  <c r="BI432" i="1"/>
  <c r="BI424" i="1"/>
  <c r="BD418" i="1"/>
  <c r="BD410" i="1"/>
  <c r="BI416" i="1"/>
  <c r="BI408" i="1"/>
  <c r="BD402" i="1"/>
  <c r="BI392" i="1"/>
  <c r="BD386" i="1"/>
  <c r="BI376" i="1"/>
  <c r="BD370" i="1"/>
  <c r="BI360" i="1"/>
  <c r="BD354" i="1"/>
  <c r="BI344" i="1"/>
  <c r="BD338" i="1"/>
  <c r="BI328" i="1"/>
  <c r="BD322" i="1"/>
  <c r="BI312" i="1"/>
  <c r="BD306" i="1"/>
  <c r="BI296" i="1"/>
  <c r="BD290" i="1"/>
  <c r="BD274" i="1"/>
  <c r="BI280" i="1"/>
  <c r="BD399" i="1"/>
  <c r="BI405" i="1"/>
  <c r="BI389" i="1"/>
  <c r="BD383" i="1"/>
  <c r="BI373" i="1"/>
  <c r="BD367" i="1"/>
  <c r="BI357" i="1"/>
  <c r="BD351" i="1"/>
  <c r="BD335" i="1"/>
  <c r="BI341" i="1"/>
  <c r="BD319" i="1"/>
  <c r="BI325" i="1"/>
  <c r="BD303" i="1"/>
  <c r="BI309" i="1"/>
  <c r="BI293" i="1"/>
  <c r="BD287" i="1"/>
  <c r="BI277" i="1"/>
  <c r="BD271" i="1"/>
  <c r="BD427" i="1"/>
  <c r="BI433" i="1"/>
  <c r="BI367" i="1"/>
  <c r="BD361" i="1"/>
  <c r="BI366" i="1"/>
  <c r="BD360" i="1"/>
  <c r="BI467" i="1"/>
  <c r="BD461" i="1"/>
  <c r="BD413" i="1"/>
  <c r="BI419" i="1"/>
  <c r="BI460" i="1"/>
  <c r="BD454" i="1"/>
  <c r="BI436" i="1"/>
  <c r="BD430" i="1"/>
  <c r="BD406" i="1"/>
  <c r="BI412" i="1"/>
  <c r="BI368" i="1"/>
  <c r="BD362" i="1"/>
  <c r="BI320" i="1"/>
  <c r="BD314" i="1"/>
  <c r="BI288" i="1"/>
  <c r="BD282" i="1"/>
  <c r="BI272" i="1"/>
  <c r="BD266" i="1"/>
  <c r="BD359" i="1"/>
  <c r="BI365" i="1"/>
  <c r="BD327" i="1"/>
  <c r="BI333" i="1"/>
  <c r="BI301" i="1"/>
  <c r="BD295" i="1"/>
  <c r="BI390" i="1"/>
  <c r="BD384" i="1"/>
  <c r="BD352" i="1"/>
  <c r="BI358" i="1"/>
  <c r="BD320" i="1"/>
  <c r="BI326" i="1"/>
  <c r="BI294" i="1"/>
  <c r="BD288" i="1"/>
  <c r="BD463" i="1"/>
  <c r="BI469" i="1"/>
  <c r="BD447" i="1"/>
  <c r="BI453" i="1"/>
  <c r="BI437" i="1"/>
  <c r="BD431" i="1"/>
  <c r="BI421" i="1"/>
  <c r="BD415" i="1"/>
  <c r="BI404" i="1"/>
  <c r="BD398" i="1"/>
  <c r="BD366" i="1"/>
  <c r="BI372" i="1"/>
  <c r="BI340" i="1"/>
  <c r="BD334" i="1"/>
  <c r="BI308" i="1"/>
  <c r="BD302" i="1"/>
  <c r="BI276" i="1"/>
  <c r="BD270" i="1"/>
  <c r="BI377" i="1"/>
  <c r="BD371" i="1"/>
  <c r="BI345" i="1"/>
  <c r="BD339" i="1"/>
  <c r="BD307" i="1"/>
  <c r="BI313" i="1"/>
  <c r="BI281" i="1"/>
  <c r="BD275" i="1"/>
  <c r="BI471" i="1"/>
  <c r="BD465" i="1"/>
  <c r="BI455" i="1"/>
  <c r="BD449" i="1"/>
  <c r="BD433" i="1"/>
  <c r="BI439" i="1"/>
  <c r="BD417" i="1"/>
  <c r="BI423" i="1"/>
  <c r="BI407" i="1"/>
  <c r="BD401" i="1"/>
  <c r="BI375" i="1"/>
  <c r="BD369" i="1"/>
  <c r="BI343" i="1"/>
  <c r="BD337" i="1"/>
  <c r="BD305" i="1"/>
  <c r="BI311" i="1"/>
  <c r="BI279" i="1"/>
  <c r="BD273" i="1"/>
  <c r="BI478" i="1"/>
  <c r="BD472" i="1"/>
  <c r="BI470" i="1"/>
  <c r="BD464" i="1"/>
  <c r="BI462" i="1"/>
  <c r="BD456" i="1"/>
  <c r="BD448" i="1"/>
  <c r="BI454" i="1"/>
  <c r="BI446" i="1"/>
  <c r="BD440" i="1"/>
  <c r="BD432" i="1"/>
  <c r="BI438" i="1"/>
  <c r="BI430" i="1"/>
  <c r="BD424" i="1"/>
  <c r="BI422" i="1"/>
  <c r="BD416" i="1"/>
  <c r="BD408" i="1"/>
  <c r="BI414" i="1"/>
  <c r="BI403" i="1"/>
  <c r="BD397" i="1"/>
  <c r="BD381" i="1"/>
  <c r="BI387" i="1"/>
  <c r="BI371" i="1"/>
  <c r="BD365" i="1"/>
  <c r="BD349" i="1"/>
  <c r="BI355" i="1"/>
  <c r="BD333" i="1"/>
  <c r="BI339" i="1"/>
  <c r="BI323" i="1"/>
  <c r="BD317" i="1"/>
  <c r="BI307" i="1"/>
  <c r="BD301" i="1"/>
  <c r="BI291" i="1"/>
  <c r="BD285" i="1"/>
  <c r="BD269" i="1"/>
  <c r="BI275" i="1"/>
  <c r="BI402" i="1"/>
  <c r="BD396" i="1"/>
  <c r="BD380" i="1"/>
  <c r="BI386" i="1"/>
  <c r="BI370" i="1"/>
  <c r="BD364" i="1"/>
  <c r="BI354" i="1"/>
  <c r="BD348" i="1"/>
  <c r="BD332" i="1"/>
  <c r="BI338" i="1"/>
  <c r="BI322" i="1"/>
  <c r="BD316" i="1"/>
  <c r="BI306" i="1"/>
  <c r="BD300" i="1"/>
  <c r="BI290" i="1"/>
  <c r="BD284" i="1"/>
  <c r="BD268" i="1"/>
  <c r="BI274" i="1"/>
  <c r="K7" i="8"/>
  <c r="B29" i="9" s="1"/>
  <c r="K5" i="8"/>
  <c r="B27" i="9" s="1"/>
  <c r="K10" i="8"/>
  <c r="B32" i="9" s="1"/>
  <c r="K11" i="8"/>
  <c r="B33" i="9" s="1"/>
  <c r="K6" i="8"/>
  <c r="B28" i="9" s="1"/>
  <c r="K9" i="8"/>
  <c r="B31" i="9" s="1"/>
  <c r="K8" i="8"/>
  <c r="U274" i="1"/>
  <c r="T268" i="1"/>
  <c r="BU266" i="1"/>
  <c r="B30" i="9" l="1"/>
  <c r="K13" i="8"/>
  <c r="B26" i="9"/>
  <c r="B42" i="9"/>
  <c r="L13" i="8"/>
  <c r="AK267" i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 s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F263" i="1"/>
  <c r="BG263" i="1"/>
  <c r="BH263" i="1"/>
  <c r="BI263" i="1"/>
  <c r="BJ263" i="1"/>
  <c r="BD263" i="1"/>
  <c r="BC263" i="1"/>
  <c r="AV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F262" i="1" l="1"/>
  <c r="BG262" i="1"/>
  <c r="BH262" i="1"/>
  <c r="BI262" i="1"/>
  <c r="BJ262" i="1"/>
  <c r="BD262" i="1"/>
  <c r="BC262" i="1"/>
  <c r="AV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F261" i="1"/>
  <c r="BG261" i="1"/>
  <c r="BH261" i="1"/>
  <c r="BI261" i="1"/>
  <c r="BJ261" i="1"/>
  <c r="BD261" i="1"/>
  <c r="BC261" i="1"/>
  <c r="AV261" i="1"/>
  <c r="R261" i="1"/>
  <c r="V261" i="1"/>
  <c r="W261" i="1"/>
  <c r="X261" i="1" s="1"/>
  <c r="Y261" i="1"/>
  <c r="M261" i="1"/>
  <c r="N261" i="1"/>
  <c r="S262" i="1" s="1"/>
  <c r="O261" i="1"/>
  <c r="T261" i="1" l="1"/>
  <c r="U267" i="1"/>
  <c r="AI260" i="1"/>
  <c r="AJ260" i="1"/>
  <c r="AK260" i="1"/>
  <c r="BF260" i="1" l="1"/>
  <c r="BG260" i="1"/>
  <c r="BH260" i="1"/>
  <c r="BI260" i="1"/>
  <c r="BJ260" i="1"/>
  <c r="BD260" i="1"/>
  <c r="BC260" i="1"/>
  <c r="AV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F259" i="1" l="1"/>
  <c r="BG259" i="1"/>
  <c r="BH259" i="1"/>
  <c r="BI259" i="1"/>
  <c r="BJ259" i="1"/>
  <c r="BD259" i="1"/>
  <c r="BC259" i="1"/>
  <c r="AV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F258" i="1" l="1"/>
  <c r="BG258" i="1"/>
  <c r="BH258" i="1"/>
  <c r="BI258" i="1"/>
  <c r="BJ258" i="1"/>
  <c r="BD258" i="1"/>
  <c r="BC258" i="1"/>
  <c r="AV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J257" i="1" l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35" i="1"/>
  <c r="BI235" i="1"/>
  <c r="BH235" i="1"/>
  <c r="BF235" i="1"/>
  <c r="BG235" i="1"/>
  <c r="BF257" i="1"/>
  <c r="BG257" i="1"/>
  <c r="BH257" i="1"/>
  <c r="BI257" i="1"/>
  <c r="BD257" i="1"/>
  <c r="BC257" i="1"/>
  <c r="AV257" i="1"/>
  <c r="R257" i="1"/>
  <c r="V257" i="1"/>
  <c r="W257" i="1"/>
  <c r="X257" i="1" s="1"/>
  <c r="Y257" i="1"/>
  <c r="N257" i="1"/>
  <c r="S258" i="1" s="1"/>
  <c r="O257" i="1"/>
  <c r="M256" i="1"/>
  <c r="AI256" i="1"/>
  <c r="AJ256" i="1"/>
  <c r="AK256" i="1"/>
  <c r="T257" i="1" l="1"/>
  <c r="U263" i="1"/>
  <c r="BF256" i="1"/>
  <c r="BG256" i="1"/>
  <c r="BH256" i="1"/>
  <c r="BI256" i="1"/>
  <c r="BD256" i="1"/>
  <c r="BC256" i="1"/>
  <c r="AV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F255" i="1"/>
  <c r="BG255" i="1"/>
  <c r="BH255" i="1"/>
  <c r="BI255" i="1"/>
  <c r="BD255" i="1"/>
  <c r="BC255" i="1"/>
  <c r="AV255" i="1"/>
  <c r="N255" i="1"/>
  <c r="S256" i="1" s="1"/>
  <c r="T255" i="1" l="1"/>
  <c r="U261" i="1"/>
  <c r="AI254" i="1"/>
  <c r="AJ254" i="1"/>
  <c r="AK254" i="1"/>
  <c r="M254" i="1"/>
  <c r="BF254" i="1" l="1"/>
  <c r="BG254" i="1"/>
  <c r="BH254" i="1"/>
  <c r="BI254" i="1"/>
  <c r="BD254" i="1"/>
  <c r="BC254" i="1"/>
  <c r="AV254" i="1"/>
  <c r="R254" i="1"/>
  <c r="V254" i="1"/>
  <c r="W254" i="1"/>
  <c r="X254" i="1" s="1"/>
  <c r="Y254" i="1"/>
  <c r="N254" i="1"/>
  <c r="S255" i="1" s="1"/>
  <c r="O254" i="1"/>
  <c r="U260" i="1" l="1"/>
  <c r="T254" i="1"/>
  <c r="AI253" i="1"/>
  <c r="AJ253" i="1"/>
  <c r="AK253" i="1"/>
  <c r="M253" i="1"/>
  <c r="BF253" i="1" l="1"/>
  <c r="BG253" i="1"/>
  <c r="BH253" i="1"/>
  <c r="BI253" i="1"/>
  <c r="BD253" i="1"/>
  <c r="BC253" i="1"/>
  <c r="AV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F252" i="1"/>
  <c r="BG252" i="1"/>
  <c r="BH252" i="1"/>
  <c r="BI252" i="1"/>
  <c r="BD252" i="1"/>
  <c r="BC252" i="1"/>
  <c r="AV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F251" i="1"/>
  <c r="BG251" i="1"/>
  <c r="BH251" i="1"/>
  <c r="BI251" i="1"/>
  <c r="BD251" i="1"/>
  <c r="BC251" i="1"/>
  <c r="AV251" i="1"/>
  <c r="R251" i="1"/>
  <c r="V251" i="1"/>
  <c r="W251" i="1"/>
  <c r="X251" i="1" s="1"/>
  <c r="Y251" i="1"/>
  <c r="N251" i="1"/>
  <c r="S252" i="1" s="1"/>
  <c r="O251" i="1"/>
  <c r="U257" i="1" l="1"/>
  <c r="T251" i="1"/>
  <c r="BF250" i="1"/>
  <c r="BG250" i="1"/>
  <c r="BH250" i="1"/>
  <c r="BI250" i="1"/>
  <c r="BD250" i="1"/>
  <c r="BC250" i="1"/>
  <c r="AV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F249" i="1" l="1"/>
  <c r="BG249" i="1"/>
  <c r="BH249" i="1"/>
  <c r="BI249" i="1"/>
  <c r="BC249" i="1"/>
  <c r="BD249" i="1"/>
  <c r="AV249" i="1"/>
  <c r="R249" i="1"/>
  <c r="V249" i="1"/>
  <c r="W249" i="1"/>
  <c r="X249" i="1" s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F248" i="1" l="1"/>
  <c r="BG248" i="1"/>
  <c r="BH248" i="1"/>
  <c r="BI248" i="1"/>
  <c r="BD248" i="1"/>
  <c r="BC248" i="1"/>
  <c r="AV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F247" i="1" l="1"/>
  <c r="BG247" i="1"/>
  <c r="BH247" i="1"/>
  <c r="BI247" i="1"/>
  <c r="BD247" i="1"/>
  <c r="BC247" i="1"/>
  <c r="AV247" i="1"/>
  <c r="R247" i="1"/>
  <c r="V247" i="1"/>
  <c r="W247" i="1"/>
  <c r="X247" i="1" s="1"/>
  <c r="Y247" i="1"/>
  <c r="N247" i="1"/>
  <c r="S248" i="1" s="1"/>
  <c r="O247" i="1"/>
  <c r="T247" i="1" l="1"/>
  <c r="U253" i="1"/>
  <c r="BF246" i="1"/>
  <c r="BG246" i="1"/>
  <c r="BH246" i="1"/>
  <c r="BI246" i="1"/>
  <c r="BD246" i="1"/>
  <c r="BC246" i="1"/>
  <c r="AV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F245" i="1" l="1"/>
  <c r="BG245" i="1"/>
  <c r="BH245" i="1"/>
  <c r="BI245" i="1"/>
  <c r="BD245" i="1"/>
  <c r="BC245" i="1"/>
  <c r="AV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F244" i="1" l="1"/>
  <c r="BG244" i="1"/>
  <c r="BH244" i="1"/>
  <c r="BI244" i="1"/>
  <c r="BD244" i="1"/>
  <c r="BC244" i="1"/>
  <c r="AV244" i="1"/>
  <c r="R244" i="1"/>
  <c r="V244" i="1"/>
  <c r="W244" i="1"/>
  <c r="X244" i="1" s="1"/>
  <c r="Y244" i="1"/>
  <c r="N244" i="1"/>
  <c r="S245" i="1" s="1"/>
  <c r="O244" i="1"/>
  <c r="T244" i="1" l="1"/>
  <c r="U250" i="1"/>
  <c r="BG236" i="1"/>
  <c r="BG237" i="1"/>
  <c r="BG238" i="1"/>
  <c r="BG239" i="1"/>
  <c r="BG240" i="1"/>
  <c r="BG241" i="1"/>
  <c r="BG242" i="1"/>
  <c r="BG243" i="1"/>
  <c r="BF236" i="1"/>
  <c r="BF237" i="1"/>
  <c r="BF238" i="1"/>
  <c r="BF239" i="1"/>
  <c r="BF240" i="1"/>
  <c r="BF241" i="1"/>
  <c r="BF242" i="1"/>
  <c r="BF243" i="1"/>
  <c r="AI243" i="1"/>
  <c r="AJ243" i="1"/>
  <c r="AK243" i="1"/>
  <c r="M243" i="1"/>
  <c r="BH243" i="1" l="1"/>
  <c r="BI243" i="1"/>
  <c r="BD243" i="1"/>
  <c r="BC243" i="1"/>
  <c r="AV243" i="1"/>
  <c r="R243" i="1"/>
  <c r="V243" i="1"/>
  <c r="W243" i="1"/>
  <c r="X243" i="1" s="1"/>
  <c r="Y243" i="1"/>
  <c r="N243" i="1"/>
  <c r="S244" i="1" s="1"/>
  <c r="O243" i="1"/>
  <c r="T243" i="1" l="1"/>
  <c r="U249" i="1"/>
  <c r="BH242" i="1"/>
  <c r="BI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AV242" i="1"/>
  <c r="R242" i="1"/>
  <c r="V242" i="1"/>
  <c r="W242" i="1"/>
  <c r="X242" i="1" s="1"/>
  <c r="Y242" i="1"/>
  <c r="N242" i="1"/>
  <c r="S243" i="1" s="1"/>
  <c r="O242" i="1"/>
  <c r="T242" i="1" l="1"/>
  <c r="U248" i="1"/>
  <c r="BH241" i="1"/>
  <c r="BI241" i="1"/>
  <c r="BD241" i="1"/>
  <c r="BC241" i="1"/>
  <c r="AV241" i="1"/>
  <c r="R241" i="1"/>
  <c r="V241" i="1"/>
  <c r="W241" i="1"/>
  <c r="X241" i="1" s="1"/>
  <c r="Y241" i="1"/>
  <c r="N241" i="1"/>
  <c r="S242" i="1" s="1"/>
  <c r="O241" i="1"/>
  <c r="T241" i="1" l="1"/>
  <c r="U247" i="1"/>
  <c r="BH236" i="1"/>
  <c r="BI236" i="1"/>
  <c r="BH237" i="1"/>
  <c r="BI237" i="1"/>
  <c r="BH238" i="1"/>
  <c r="BI238" i="1"/>
  <c r="BH239" i="1"/>
  <c r="BI239" i="1"/>
  <c r="BI240" i="1"/>
  <c r="BH240" i="1"/>
  <c r="BD240" i="1"/>
  <c r="BC240" i="1" l="1"/>
  <c r="AV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AV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C238" i="1" l="1"/>
  <c r="BD238" i="1"/>
  <c r="AV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C237" i="1" l="1"/>
  <c r="BD237" i="1"/>
  <c r="AV237" i="1"/>
  <c r="R237" i="1"/>
  <c r="V237" i="1"/>
  <c r="W237" i="1"/>
  <c r="X237" i="1" s="1"/>
  <c r="Y237" i="1"/>
  <c r="N237" i="1"/>
  <c r="S238" i="1" s="1"/>
  <c r="O237" i="1"/>
  <c r="U243" i="1" l="1"/>
  <c r="T237" i="1"/>
  <c r="AI236" i="1"/>
  <c r="AJ236" i="1"/>
  <c r="AK236" i="1"/>
  <c r="M236" i="1"/>
  <c r="BC236" i="1" l="1"/>
  <c r="BD236" i="1"/>
  <c r="AV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AI235" i="1" l="1"/>
  <c r="AJ235" i="1"/>
  <c r="AK235" i="1"/>
  <c r="M235" i="1"/>
  <c r="AV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V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V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V232" i="1" l="1"/>
  <c r="R232" i="1"/>
  <c r="V232" i="1"/>
  <c r="W232" i="1"/>
  <c r="X232" i="1" s="1"/>
  <c r="Y232" i="1"/>
  <c r="N232" i="1"/>
  <c r="S233" i="1" s="1"/>
  <c r="O232" i="1"/>
  <c r="T232" i="1" l="1"/>
  <c r="U238" i="1"/>
  <c r="AV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W230" i="1"/>
  <c r="X230" i="1" s="1"/>
  <c r="Y230" i="1"/>
  <c r="N230" i="1"/>
  <c r="S231" i="1" s="1"/>
  <c r="O230" i="1"/>
  <c r="T230" i="1" l="1"/>
  <c r="U236" i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V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W228" i="1"/>
  <c r="X228" i="1" s="1"/>
  <c r="N228" i="1"/>
  <c r="S229" i="1" s="1"/>
  <c r="O228" i="1"/>
  <c r="T228" i="1" l="1"/>
  <c r="U233" i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T225" i="1" l="1"/>
  <c r="U231" i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W222" i="1"/>
  <c r="X222" i="1" s="1"/>
  <c r="Y222" i="1"/>
  <c r="N222" i="1"/>
  <c r="S223" i="1" s="1"/>
  <c r="O222" i="1"/>
  <c r="T222" i="1" l="1"/>
  <c r="U228" i="1"/>
  <c r="AI221" i="1"/>
  <c r="AJ221" i="1"/>
  <c r="AK221" i="1"/>
  <c r="M221" i="1"/>
  <c r="R221" i="1" l="1"/>
  <c r="V221" i="1"/>
  <c r="W221" i="1"/>
  <c r="X221" i="1" s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W218" i="1"/>
  <c r="X218" i="1" s="1"/>
  <c r="Y218" i="1"/>
  <c r="N218" i="1"/>
  <c r="S219" i="1" s="1"/>
  <c r="O218" i="1"/>
  <c r="T218" i="1" l="1"/>
  <c r="U224" i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W214" i="1"/>
  <c r="X214" i="1" s="1"/>
  <c r="Y214" i="1"/>
  <c r="N214" i="1"/>
  <c r="S215" i="1" s="1"/>
  <c r="O214" i="1"/>
  <c r="T214" i="1" l="1"/>
  <c r="U220" i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W212" i="1"/>
  <c r="X212" i="1" s="1"/>
  <c r="Y212" i="1"/>
  <c r="N212" i="1"/>
  <c r="S213" i="1" s="1"/>
  <c r="O212" i="1"/>
  <c r="T212" i="1" l="1"/>
  <c r="U218" i="1"/>
  <c r="R211" i="1"/>
  <c r="V211" i="1"/>
  <c r="W211" i="1"/>
  <c r="X211" i="1" s="1"/>
  <c r="Y211" i="1"/>
  <c r="N211" i="1"/>
  <c r="S212" i="1" s="1"/>
  <c r="O211" i="1"/>
  <c r="T211" i="1" l="1"/>
  <c r="U217" i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W208" i="1"/>
  <c r="X208" i="1" s="1"/>
  <c r="Y208" i="1"/>
  <c r="N208" i="1"/>
  <c r="S209" i="1" s="1"/>
  <c r="O208" i="1"/>
  <c r="T208" i="1" l="1"/>
  <c r="U214" i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V206" i="1"/>
  <c r="W206" i="1"/>
  <c r="X206" i="1" s="1"/>
  <c r="Y206" i="1"/>
  <c r="N206" i="1"/>
  <c r="S207" i="1" s="1"/>
  <c r="O206" i="1"/>
  <c r="U212" i="1" l="1"/>
  <c r="T206" i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 s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V194" i="1"/>
  <c r="W194" i="1"/>
  <c r="X194" i="1" s="1"/>
  <c r="Y194" i="1"/>
  <c r="N194" i="1"/>
  <c r="S195" i="1" s="1"/>
  <c r="U200" i="1" l="1"/>
  <c r="T194" i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 s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V182" i="1"/>
  <c r="W182" i="1"/>
  <c r="X182" i="1" s="1"/>
  <c r="Y182" i="1"/>
  <c r="N182" i="1"/>
  <c r="S183" i="1" s="1"/>
  <c r="O182" i="1"/>
  <c r="T182" i="1" l="1"/>
  <c r="U188" i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O168" i="1"/>
  <c r="N168" i="1"/>
  <c r="S169" i="1" s="1"/>
  <c r="T168" i="1" l="1"/>
  <c r="U174" i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V166" i="1"/>
  <c r="W166" i="1"/>
  <c r="X166" i="1" s="1"/>
  <c r="Y166" i="1"/>
  <c r="AI166" i="1"/>
  <c r="AJ166" i="1"/>
  <c r="AK166" i="1"/>
  <c r="N166" i="1"/>
  <c r="S167" i="1" s="1"/>
  <c r="O166" i="1"/>
  <c r="U172" i="1" l="1"/>
  <c r="T166" i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W164" i="1"/>
  <c r="X164" i="1" s="1"/>
  <c r="Y164" i="1"/>
  <c r="N164" i="1"/>
  <c r="S165" i="1" s="1"/>
  <c r="O164" i="1"/>
  <c r="T164" i="1" l="1"/>
  <c r="U170" i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1" i="1" l="1"/>
  <c r="S162" i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A70" i="6" l="1"/>
  <c r="T157" i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W149" i="1"/>
  <c r="X149" i="1" s="1"/>
  <c r="Y149" i="1"/>
  <c r="AI149" i="1"/>
  <c r="AJ149" i="1"/>
  <c r="AK149" i="1"/>
  <c r="M149" i="1"/>
  <c r="N149" i="1"/>
  <c r="O149" i="1"/>
  <c r="T149" i="1" l="1"/>
  <c r="T150" i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 s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W142" i="1"/>
  <c r="X142" i="1" s="1"/>
  <c r="Y142" i="1"/>
  <c r="AI142" i="1"/>
  <c r="AJ142" i="1"/>
  <c r="AK142" i="1"/>
  <c r="M142" i="1"/>
  <c r="N142" i="1"/>
  <c r="S143" i="1" s="1"/>
  <c r="O142" i="1"/>
  <c r="T142" i="1" l="1"/>
  <c r="U148" i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O140" i="1"/>
  <c r="R140" i="1"/>
  <c r="V140" i="1"/>
  <c r="W140" i="1"/>
  <c r="X140" i="1" s="1"/>
  <c r="Y140" i="1"/>
  <c r="S140" i="1" l="1"/>
  <c r="T140" i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12" i="1"/>
  <c r="D112" i="1" s="1"/>
  <c r="AQ116" i="1"/>
  <c r="D116" i="1" s="1"/>
  <c r="W116" i="1" s="1"/>
  <c r="X116" i="1" s="1"/>
  <c r="J125" i="2"/>
  <c r="J126" i="2"/>
  <c r="J127" i="2"/>
  <c r="J128" i="2"/>
  <c r="I115" i="3" s="1"/>
  <c r="AQ114" i="1" s="1"/>
  <c r="D114" i="1" s="1"/>
  <c r="J129" i="2"/>
  <c r="J130" i="2"/>
  <c r="J131" i="2"/>
  <c r="I118" i="3" s="1"/>
  <c r="AQ117" i="1" s="1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AQ111" i="1" s="1"/>
  <c r="D111" i="1" s="1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AQ113" i="1" s="1"/>
  <c r="D113" i="1" s="1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AQ115" i="1" s="1"/>
  <c r="D115" i="1" s="1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Y110" i="1"/>
  <c r="AI110" i="1"/>
  <c r="N110" i="1"/>
  <c r="O110" i="1"/>
  <c r="R109" i="1"/>
  <c r="B98" i="4" s="1"/>
  <c r="V109" i="1"/>
  <c r="C98" i="4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8" i="1"/>
  <c r="AO10" i="1"/>
  <c r="AO18" i="1"/>
  <c r="AO34" i="1"/>
  <c r="AO42" i="1"/>
  <c r="AO50" i="1"/>
  <c r="AO58" i="1"/>
  <c r="AO66" i="1"/>
  <c r="R1" i="3"/>
  <c r="Q3" i="3"/>
  <c r="AP3" i="1" s="1"/>
  <c r="Q7" i="3"/>
  <c r="AP7" i="1" s="1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B10" i="3"/>
  <c r="C10" i="3"/>
  <c r="D10" i="3"/>
  <c r="E10" i="3"/>
  <c r="K10" i="3"/>
  <c r="L10" i="3"/>
  <c r="B11" i="3"/>
  <c r="C11" i="3"/>
  <c r="D11" i="3"/>
  <c r="E11" i="3"/>
  <c r="K11" i="3"/>
  <c r="L11" i="3"/>
  <c r="B12" i="3"/>
  <c r="C12" i="3"/>
  <c r="D12" i="3"/>
  <c r="E12" i="3"/>
  <c r="K12" i="3"/>
  <c r="L12" i="3"/>
  <c r="K13" i="3"/>
  <c r="L13" i="3"/>
  <c r="K14" i="3"/>
  <c r="L14" i="3"/>
  <c r="K15" i="3"/>
  <c r="L15" i="3"/>
  <c r="K16" i="3"/>
  <c r="L16" i="3"/>
  <c r="K17" i="3"/>
  <c r="L17" i="3"/>
  <c r="M17" i="3"/>
  <c r="AO17" i="1" s="1"/>
  <c r="K18" i="3"/>
  <c r="L18" i="3"/>
  <c r="K19" i="3"/>
  <c r="L19" i="3"/>
  <c r="K20" i="3"/>
  <c r="L20" i="3"/>
  <c r="M20" i="3"/>
  <c r="AO20" i="1" s="1"/>
  <c r="K21" i="3"/>
  <c r="L21" i="3"/>
  <c r="M21" i="3"/>
  <c r="AO21" i="1" s="1"/>
  <c r="K22" i="3"/>
  <c r="L22" i="3"/>
  <c r="M22" i="3"/>
  <c r="AO22" i="1" s="1"/>
  <c r="K23" i="3"/>
  <c r="L23" i="3"/>
  <c r="K24" i="3"/>
  <c r="L24" i="3"/>
  <c r="K25" i="3"/>
  <c r="L25" i="3"/>
  <c r="K26" i="3"/>
  <c r="L26" i="3"/>
  <c r="M26" i="3"/>
  <c r="AO26" i="1" s="1"/>
  <c r="K27" i="3"/>
  <c r="L27" i="3"/>
  <c r="K28" i="3"/>
  <c r="L28" i="3"/>
  <c r="K29" i="3"/>
  <c r="L29" i="3"/>
  <c r="K30" i="3"/>
  <c r="L30" i="3"/>
  <c r="I31" i="3"/>
  <c r="AQ31" i="1" s="1"/>
  <c r="D31" i="1" s="1"/>
  <c r="K31" i="3"/>
  <c r="L31" i="3"/>
  <c r="K32" i="3"/>
  <c r="L32" i="3"/>
  <c r="M32" i="3"/>
  <c r="AO32" i="1" s="1"/>
  <c r="K33" i="3"/>
  <c r="L33" i="3"/>
  <c r="M33" i="3"/>
  <c r="AO33" i="1" s="1"/>
  <c r="K34" i="3"/>
  <c r="L34" i="3"/>
  <c r="M34" i="3"/>
  <c r="I35" i="3"/>
  <c r="AQ35" i="1" s="1"/>
  <c r="D35" i="1" s="1"/>
  <c r="K35" i="3"/>
  <c r="L35" i="3"/>
  <c r="K36" i="3"/>
  <c r="L36" i="3"/>
  <c r="K37" i="3"/>
  <c r="L37" i="3"/>
  <c r="K38" i="3"/>
  <c r="L38" i="3"/>
  <c r="I39" i="3"/>
  <c r="AQ39" i="1" s="1"/>
  <c r="D39" i="1" s="1"/>
  <c r="K39" i="3"/>
  <c r="L39" i="3"/>
  <c r="K40" i="3"/>
  <c r="L40" i="3"/>
  <c r="M40" i="3"/>
  <c r="AO40" i="1" s="1"/>
  <c r="K41" i="3"/>
  <c r="L41" i="3"/>
  <c r="M41" i="3"/>
  <c r="AO41" i="1" s="1"/>
  <c r="K42" i="3"/>
  <c r="L42" i="3"/>
  <c r="M42" i="3"/>
  <c r="I43" i="3"/>
  <c r="AQ43" i="1" s="1"/>
  <c r="D43" i="1" s="1"/>
  <c r="K43" i="3"/>
  <c r="L43" i="3"/>
  <c r="K44" i="3"/>
  <c r="L44" i="3"/>
  <c r="K45" i="3"/>
  <c r="L45" i="3"/>
  <c r="K46" i="3"/>
  <c r="L46" i="3"/>
  <c r="I47" i="3"/>
  <c r="AQ47" i="1" s="1"/>
  <c r="D47" i="1" s="1"/>
  <c r="K47" i="3"/>
  <c r="L47" i="3"/>
  <c r="K48" i="3"/>
  <c r="L48" i="3"/>
  <c r="M48" i="3"/>
  <c r="AO48" i="1" s="1"/>
  <c r="K49" i="3"/>
  <c r="L49" i="3"/>
  <c r="M49" i="3"/>
  <c r="AO49" i="1" s="1"/>
  <c r="K50" i="3"/>
  <c r="L50" i="3"/>
  <c r="M50" i="3"/>
  <c r="I51" i="3"/>
  <c r="AQ51" i="1" s="1"/>
  <c r="D51" i="1" s="1"/>
  <c r="K51" i="3"/>
  <c r="L51" i="3"/>
  <c r="K52" i="3"/>
  <c r="L52" i="3"/>
  <c r="K53" i="3"/>
  <c r="L53" i="3"/>
  <c r="K54" i="3"/>
  <c r="L54" i="3"/>
  <c r="I55" i="3"/>
  <c r="AQ55" i="1" s="1"/>
  <c r="D55" i="1" s="1"/>
  <c r="K55" i="3"/>
  <c r="L55" i="3"/>
  <c r="K56" i="3"/>
  <c r="L56" i="3"/>
  <c r="M56" i="3"/>
  <c r="AO56" i="1" s="1"/>
  <c r="K57" i="3"/>
  <c r="L57" i="3"/>
  <c r="M57" i="3"/>
  <c r="AO57" i="1" s="1"/>
  <c r="K58" i="3"/>
  <c r="L58" i="3"/>
  <c r="M58" i="3"/>
  <c r="I59" i="3"/>
  <c r="AQ59" i="1" s="1"/>
  <c r="D59" i="1" s="1"/>
  <c r="K59" i="3"/>
  <c r="L59" i="3"/>
  <c r="K60" i="3"/>
  <c r="L60" i="3"/>
  <c r="K61" i="3"/>
  <c r="L61" i="3"/>
  <c r="K62" i="3"/>
  <c r="L62" i="3"/>
  <c r="I63" i="3"/>
  <c r="AQ63" i="1" s="1"/>
  <c r="D63" i="1" s="1"/>
  <c r="K63" i="3"/>
  <c r="L63" i="3"/>
  <c r="K64" i="3"/>
  <c r="L64" i="3"/>
  <c r="M64" i="3"/>
  <c r="AO64" i="1" s="1"/>
  <c r="K65" i="3"/>
  <c r="L65" i="3"/>
  <c r="M65" i="3"/>
  <c r="AO65" i="1" s="1"/>
  <c r="K66" i="3"/>
  <c r="L66" i="3"/>
  <c r="M66" i="3"/>
  <c r="I67" i="3"/>
  <c r="AQ67" i="1" s="1"/>
  <c r="D67" i="1" s="1"/>
  <c r="K67" i="3"/>
  <c r="L67" i="3"/>
  <c r="K68" i="3"/>
  <c r="L68" i="3"/>
  <c r="K69" i="3"/>
  <c r="L69" i="3"/>
  <c r="K70" i="3"/>
  <c r="L70" i="3"/>
  <c r="I71" i="3"/>
  <c r="AQ70" i="1" s="1"/>
  <c r="D70" i="1" s="1"/>
  <c r="K71" i="3"/>
  <c r="L71" i="3"/>
  <c r="K72" i="3"/>
  <c r="L72" i="3"/>
  <c r="M72" i="3"/>
  <c r="AO71" i="1" s="1"/>
  <c r="K73" i="3"/>
  <c r="L73" i="3"/>
  <c r="M73" i="3"/>
  <c r="AO72" i="1" s="1"/>
  <c r="K74" i="3"/>
  <c r="L74" i="3"/>
  <c r="M74" i="3"/>
  <c r="AO73" i="1" s="1"/>
  <c r="I75" i="3"/>
  <c r="AQ74" i="1" s="1"/>
  <c r="D74" i="1" s="1"/>
  <c r="K75" i="3"/>
  <c r="L75" i="3"/>
  <c r="K76" i="3"/>
  <c r="L76" i="3"/>
  <c r="K77" i="3"/>
  <c r="L77" i="3"/>
  <c r="K78" i="3"/>
  <c r="L78" i="3"/>
  <c r="I79" i="3"/>
  <c r="AQ78" i="1" s="1"/>
  <c r="D78" i="1" s="1"/>
  <c r="K79" i="3"/>
  <c r="L79" i="3"/>
  <c r="K80" i="3"/>
  <c r="L80" i="3"/>
  <c r="M80" i="3"/>
  <c r="AO79" i="1" s="1"/>
  <c r="K81" i="3"/>
  <c r="L81" i="3"/>
  <c r="M81" i="3"/>
  <c r="AO80" i="1" s="1"/>
  <c r="K82" i="3"/>
  <c r="L82" i="3"/>
  <c r="M82" i="3"/>
  <c r="AO81" i="1" s="1"/>
  <c r="I83" i="3"/>
  <c r="AQ82" i="1" s="1"/>
  <c r="D82" i="1" s="1"/>
  <c r="K83" i="3"/>
  <c r="L83" i="3"/>
  <c r="K84" i="3"/>
  <c r="L84" i="3"/>
  <c r="K85" i="3"/>
  <c r="L85" i="3"/>
  <c r="K86" i="3"/>
  <c r="L86" i="3"/>
  <c r="I87" i="3"/>
  <c r="AQ86" i="1" s="1"/>
  <c r="D86" i="1" s="1"/>
  <c r="K87" i="3"/>
  <c r="L87" i="3"/>
  <c r="K88" i="3"/>
  <c r="L88" i="3"/>
  <c r="M88" i="3"/>
  <c r="AO87" i="1" s="1"/>
  <c r="K89" i="3"/>
  <c r="L89" i="3"/>
  <c r="M89" i="3"/>
  <c r="AO88" i="1" s="1"/>
  <c r="K90" i="3"/>
  <c r="L90" i="3"/>
  <c r="M90" i="3"/>
  <c r="AO89" i="1" s="1"/>
  <c r="I91" i="3"/>
  <c r="AQ90" i="1" s="1"/>
  <c r="D90" i="1" s="1"/>
  <c r="K91" i="3"/>
  <c r="L91" i="3"/>
  <c r="K92" i="3"/>
  <c r="L92" i="3"/>
  <c r="K93" i="3"/>
  <c r="L93" i="3"/>
  <c r="K94" i="3"/>
  <c r="L94" i="3"/>
  <c r="I95" i="3"/>
  <c r="AQ94" i="1" s="1"/>
  <c r="D94" i="1" s="1"/>
  <c r="K95" i="3"/>
  <c r="L95" i="3"/>
  <c r="K96" i="3"/>
  <c r="L96" i="3"/>
  <c r="M96" i="3"/>
  <c r="AO95" i="1" s="1"/>
  <c r="K97" i="3"/>
  <c r="L97" i="3"/>
  <c r="M97" i="3"/>
  <c r="AO96" i="1" s="1"/>
  <c r="K98" i="3"/>
  <c r="L98" i="3"/>
  <c r="M98" i="3"/>
  <c r="AO97" i="1" s="1"/>
  <c r="I99" i="3"/>
  <c r="AQ98" i="1" s="1"/>
  <c r="D98" i="1" s="1"/>
  <c r="K99" i="3"/>
  <c r="L99" i="3"/>
  <c r="K100" i="3"/>
  <c r="L100" i="3"/>
  <c r="K101" i="3"/>
  <c r="L101" i="3"/>
  <c r="K102" i="3"/>
  <c r="L102" i="3"/>
  <c r="I103" i="3"/>
  <c r="AQ102" i="1" s="1"/>
  <c r="D102" i="1" s="1"/>
  <c r="K103" i="3"/>
  <c r="L103" i="3"/>
  <c r="K104" i="3"/>
  <c r="L104" i="3"/>
  <c r="M104" i="3"/>
  <c r="AO103" i="1" s="1"/>
  <c r="K105" i="3"/>
  <c r="L105" i="3"/>
  <c r="M105" i="3"/>
  <c r="AO104" i="1" s="1"/>
  <c r="K106" i="3"/>
  <c r="L106" i="3"/>
  <c r="M106" i="3"/>
  <c r="AO105" i="1" s="1"/>
  <c r="I107" i="3"/>
  <c r="AQ106" i="1" s="1"/>
  <c r="D106" i="1" s="1"/>
  <c r="K107" i="3"/>
  <c r="L107" i="3"/>
  <c r="K108" i="3"/>
  <c r="L108" i="3"/>
  <c r="K109" i="3"/>
  <c r="L109" i="3"/>
  <c r="K110" i="3"/>
  <c r="L110" i="3"/>
  <c r="I111" i="3"/>
  <c r="AQ110" i="1" s="1"/>
  <c r="D110" i="1" s="1"/>
  <c r="W110" i="1" s="1"/>
  <c r="X110" i="1" s="1"/>
  <c r="K111" i="3"/>
  <c r="L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AQ109" i="1" s="1"/>
  <c r="D109" i="1" s="1"/>
  <c r="W109" i="1" s="1"/>
  <c r="X109" i="1" s="1"/>
  <c r="J122" i="2"/>
  <c r="I109" i="3" s="1"/>
  <c r="AQ108" i="1" s="1"/>
  <c r="D108" i="1" s="1"/>
  <c r="W108" i="1" s="1"/>
  <c r="X108" i="1" s="1"/>
  <c r="J121" i="2"/>
  <c r="I108" i="3" s="1"/>
  <c r="AQ107" i="1" s="1"/>
  <c r="J120" i="2"/>
  <c r="J119" i="2"/>
  <c r="I106" i="3" s="1"/>
  <c r="AQ105" i="1" s="1"/>
  <c r="D105" i="1" s="1"/>
  <c r="J118" i="2"/>
  <c r="I105" i="3" s="1"/>
  <c r="AQ104" i="1" s="1"/>
  <c r="D104" i="1" s="1"/>
  <c r="J117" i="2"/>
  <c r="I104" i="3" s="1"/>
  <c r="AQ103" i="1" s="1"/>
  <c r="D103" i="1" s="1"/>
  <c r="J116" i="2"/>
  <c r="J115" i="2"/>
  <c r="I102" i="3" s="1"/>
  <c r="AQ101" i="1" s="1"/>
  <c r="D101" i="1" s="1"/>
  <c r="J114" i="2"/>
  <c r="I101" i="3" s="1"/>
  <c r="AQ100" i="1" s="1"/>
  <c r="D100" i="1" s="1"/>
  <c r="J113" i="2"/>
  <c r="I100" i="3" s="1"/>
  <c r="AQ99" i="1" s="1"/>
  <c r="D99" i="1" s="1"/>
  <c r="J112" i="2"/>
  <c r="J111" i="2"/>
  <c r="I98" i="3" s="1"/>
  <c r="AQ97" i="1" s="1"/>
  <c r="D97" i="1" s="1"/>
  <c r="J110" i="2"/>
  <c r="I97" i="3" s="1"/>
  <c r="AQ96" i="1" s="1"/>
  <c r="D96" i="1" s="1"/>
  <c r="J109" i="2"/>
  <c r="I96" i="3" s="1"/>
  <c r="AQ95" i="1" s="1"/>
  <c r="D95" i="1" s="1"/>
  <c r="J108" i="2"/>
  <c r="J107" i="2"/>
  <c r="I94" i="3" s="1"/>
  <c r="AQ93" i="1" s="1"/>
  <c r="D93" i="1" s="1"/>
  <c r="J106" i="2"/>
  <c r="I93" i="3" s="1"/>
  <c r="AQ92" i="1" s="1"/>
  <c r="D92" i="1" s="1"/>
  <c r="J105" i="2"/>
  <c r="I92" i="3" s="1"/>
  <c r="AQ91" i="1" s="1"/>
  <c r="D91" i="1" s="1"/>
  <c r="J104" i="2"/>
  <c r="J103" i="2"/>
  <c r="I90" i="3" s="1"/>
  <c r="AQ89" i="1" s="1"/>
  <c r="D89" i="1" s="1"/>
  <c r="J102" i="2"/>
  <c r="I89" i="3" s="1"/>
  <c r="AQ88" i="1" s="1"/>
  <c r="D88" i="1" s="1"/>
  <c r="J101" i="2"/>
  <c r="I88" i="3" s="1"/>
  <c r="AQ87" i="1" s="1"/>
  <c r="D87" i="1" s="1"/>
  <c r="J100" i="2"/>
  <c r="J99" i="2"/>
  <c r="I86" i="3" s="1"/>
  <c r="AQ85" i="1" s="1"/>
  <c r="D85" i="1" s="1"/>
  <c r="J98" i="2"/>
  <c r="I85" i="3" s="1"/>
  <c r="AQ84" i="1" s="1"/>
  <c r="D84" i="1" s="1"/>
  <c r="J97" i="2"/>
  <c r="I84" i="3" s="1"/>
  <c r="AQ83" i="1" s="1"/>
  <c r="D83" i="1" s="1"/>
  <c r="J96" i="2"/>
  <c r="J95" i="2"/>
  <c r="I82" i="3" s="1"/>
  <c r="AQ81" i="1" s="1"/>
  <c r="D81" i="1" s="1"/>
  <c r="J94" i="2"/>
  <c r="I81" i="3" s="1"/>
  <c r="AQ80" i="1" s="1"/>
  <c r="D80" i="1" s="1"/>
  <c r="J93" i="2"/>
  <c r="I80" i="3" s="1"/>
  <c r="AQ79" i="1" s="1"/>
  <c r="D79" i="1" s="1"/>
  <c r="J92" i="2"/>
  <c r="J91" i="2"/>
  <c r="I78" i="3" s="1"/>
  <c r="AQ77" i="1" s="1"/>
  <c r="D77" i="1" s="1"/>
  <c r="J90" i="2"/>
  <c r="I77" i="3" s="1"/>
  <c r="AQ76" i="1" s="1"/>
  <c r="D76" i="1" s="1"/>
  <c r="J89" i="2"/>
  <c r="I76" i="3" s="1"/>
  <c r="AQ75" i="1" s="1"/>
  <c r="D75" i="1" s="1"/>
  <c r="J88" i="2"/>
  <c r="J87" i="2"/>
  <c r="I74" i="3" s="1"/>
  <c r="AQ73" i="1" s="1"/>
  <c r="D73" i="1" s="1"/>
  <c r="J86" i="2"/>
  <c r="I73" i="3" s="1"/>
  <c r="AQ72" i="1" s="1"/>
  <c r="D72" i="1" s="1"/>
  <c r="J85" i="2"/>
  <c r="I72" i="3" s="1"/>
  <c r="AQ71" i="1" s="1"/>
  <c r="D71" i="1" s="1"/>
  <c r="J84" i="2"/>
  <c r="J83" i="2"/>
  <c r="I70" i="3" s="1"/>
  <c r="J82" i="2"/>
  <c r="I69" i="3" s="1"/>
  <c r="AQ69" i="1" s="1"/>
  <c r="D69" i="1" s="1"/>
  <c r="J81" i="2"/>
  <c r="I68" i="3" s="1"/>
  <c r="AQ68" i="1" s="1"/>
  <c r="D68" i="1" s="1"/>
  <c r="J80" i="2"/>
  <c r="J79" i="2"/>
  <c r="I66" i="3" s="1"/>
  <c r="AQ66" i="1" s="1"/>
  <c r="D66" i="1" s="1"/>
  <c r="J78" i="2"/>
  <c r="I65" i="3" s="1"/>
  <c r="AQ65" i="1" s="1"/>
  <c r="D65" i="1" s="1"/>
  <c r="J77" i="2"/>
  <c r="I64" i="3" s="1"/>
  <c r="AQ64" i="1" s="1"/>
  <c r="D64" i="1" s="1"/>
  <c r="J76" i="2"/>
  <c r="J75" i="2"/>
  <c r="I62" i="3" s="1"/>
  <c r="AQ62" i="1" s="1"/>
  <c r="D62" i="1" s="1"/>
  <c r="J74" i="2"/>
  <c r="I61" i="3" s="1"/>
  <c r="AQ61" i="1" s="1"/>
  <c r="D61" i="1" s="1"/>
  <c r="J73" i="2"/>
  <c r="I60" i="3" s="1"/>
  <c r="AQ60" i="1" s="1"/>
  <c r="D60" i="1" s="1"/>
  <c r="J72" i="2"/>
  <c r="J71" i="2"/>
  <c r="I58" i="3" s="1"/>
  <c r="AQ58" i="1" s="1"/>
  <c r="D58" i="1" s="1"/>
  <c r="J70" i="2"/>
  <c r="I57" i="3" s="1"/>
  <c r="AQ57" i="1" s="1"/>
  <c r="D57" i="1" s="1"/>
  <c r="J69" i="2"/>
  <c r="I56" i="3" s="1"/>
  <c r="AQ56" i="1" s="1"/>
  <c r="D56" i="1" s="1"/>
  <c r="J68" i="2"/>
  <c r="J67" i="2"/>
  <c r="I54" i="3" s="1"/>
  <c r="AQ54" i="1" s="1"/>
  <c r="D54" i="1" s="1"/>
  <c r="J66" i="2"/>
  <c r="I53" i="3" s="1"/>
  <c r="AQ53" i="1" s="1"/>
  <c r="D53" i="1" s="1"/>
  <c r="J65" i="2"/>
  <c r="I52" i="3" s="1"/>
  <c r="AQ52" i="1" s="1"/>
  <c r="D52" i="1" s="1"/>
  <c r="J64" i="2"/>
  <c r="J63" i="2"/>
  <c r="I50" i="3" s="1"/>
  <c r="AQ50" i="1" s="1"/>
  <c r="D50" i="1" s="1"/>
  <c r="J62" i="2"/>
  <c r="I49" i="3" s="1"/>
  <c r="AQ49" i="1" s="1"/>
  <c r="D49" i="1" s="1"/>
  <c r="J61" i="2"/>
  <c r="I48" i="3" s="1"/>
  <c r="AQ48" i="1" s="1"/>
  <c r="D48" i="1" s="1"/>
  <c r="J60" i="2"/>
  <c r="J59" i="2"/>
  <c r="I46" i="3" s="1"/>
  <c r="AQ46" i="1" s="1"/>
  <c r="D46" i="1" s="1"/>
  <c r="J58" i="2"/>
  <c r="I45" i="3" s="1"/>
  <c r="AQ45" i="1" s="1"/>
  <c r="D45" i="1" s="1"/>
  <c r="J57" i="2"/>
  <c r="I44" i="3" s="1"/>
  <c r="AQ44" i="1" s="1"/>
  <c r="D44" i="1" s="1"/>
  <c r="J56" i="2"/>
  <c r="J55" i="2"/>
  <c r="I42" i="3" s="1"/>
  <c r="AQ42" i="1" s="1"/>
  <c r="D42" i="1" s="1"/>
  <c r="J54" i="2"/>
  <c r="I41" i="3" s="1"/>
  <c r="AQ41" i="1" s="1"/>
  <c r="D41" i="1" s="1"/>
  <c r="J53" i="2"/>
  <c r="I40" i="3" s="1"/>
  <c r="AQ40" i="1" s="1"/>
  <c r="D40" i="1" s="1"/>
  <c r="J52" i="2"/>
  <c r="J51" i="2"/>
  <c r="I38" i="3" s="1"/>
  <c r="AQ38" i="1" s="1"/>
  <c r="D38" i="1" s="1"/>
  <c r="J50" i="2"/>
  <c r="I37" i="3" s="1"/>
  <c r="AQ37" i="1" s="1"/>
  <c r="D37" i="1" s="1"/>
  <c r="J49" i="2"/>
  <c r="I36" i="3" s="1"/>
  <c r="AQ36" i="1" s="1"/>
  <c r="D36" i="1" s="1"/>
  <c r="J48" i="2"/>
  <c r="J47" i="2"/>
  <c r="I34" i="3" s="1"/>
  <c r="AQ34" i="1" s="1"/>
  <c r="D34" i="1" s="1"/>
  <c r="J46" i="2"/>
  <c r="I33" i="3" s="1"/>
  <c r="AQ33" i="1" s="1"/>
  <c r="D33" i="1" s="1"/>
  <c r="J45" i="2"/>
  <c r="I32" i="3" s="1"/>
  <c r="AQ32" i="1" s="1"/>
  <c r="D32" i="1" s="1"/>
  <c r="J44" i="2"/>
  <c r="J43" i="2"/>
  <c r="I30" i="3" s="1"/>
  <c r="AQ30" i="1" s="1"/>
  <c r="D30" i="1" s="1"/>
  <c r="J42" i="2"/>
  <c r="I29" i="3" s="1"/>
  <c r="AQ29" i="1" s="1"/>
  <c r="D29" i="1" s="1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I25" i="3" s="1"/>
  <c r="AQ25" i="1" s="1"/>
  <c r="D25" i="1" s="1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I21" i="3" s="1"/>
  <c r="AQ21" i="1" s="1"/>
  <c r="D21" i="1" s="1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I17" i="3" s="1"/>
  <c r="AQ17" i="1" s="1"/>
  <c r="D17" i="1" s="1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I13" i="3" s="1"/>
  <c r="AQ13" i="1" s="1"/>
  <c r="D13" i="1" s="1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M111" i="3" s="1"/>
  <c r="O123" i="2"/>
  <c r="M110" i="3" s="1"/>
  <c r="O122" i="2"/>
  <c r="M109" i="3" s="1"/>
  <c r="AO108" i="1" s="1"/>
  <c r="O121" i="2"/>
  <c r="M108" i="3" s="1"/>
  <c r="AO107" i="1" s="1"/>
  <c r="O120" i="2"/>
  <c r="M107" i="3" s="1"/>
  <c r="AO106" i="1" s="1"/>
  <c r="O119" i="2"/>
  <c r="O118" i="2"/>
  <c r="O117" i="2"/>
  <c r="O116" i="2"/>
  <c r="M103" i="3" s="1"/>
  <c r="AO102" i="1" s="1"/>
  <c r="O115" i="2"/>
  <c r="M102" i="3" s="1"/>
  <c r="AO101" i="1" s="1"/>
  <c r="O114" i="2"/>
  <c r="M101" i="3" s="1"/>
  <c r="AO100" i="1" s="1"/>
  <c r="O113" i="2"/>
  <c r="M100" i="3" s="1"/>
  <c r="AO99" i="1" s="1"/>
  <c r="O112" i="2"/>
  <c r="M99" i="3" s="1"/>
  <c r="AO98" i="1" s="1"/>
  <c r="O111" i="2"/>
  <c r="O110" i="2"/>
  <c r="O109" i="2"/>
  <c r="O108" i="2"/>
  <c r="M95" i="3" s="1"/>
  <c r="AO94" i="1" s="1"/>
  <c r="O107" i="2"/>
  <c r="M94" i="3" s="1"/>
  <c r="AO93" i="1" s="1"/>
  <c r="O106" i="2"/>
  <c r="M93" i="3" s="1"/>
  <c r="AO92" i="1" s="1"/>
  <c r="O105" i="2"/>
  <c r="M92" i="3" s="1"/>
  <c r="AO91" i="1" s="1"/>
  <c r="O104" i="2"/>
  <c r="M91" i="3" s="1"/>
  <c r="AO90" i="1" s="1"/>
  <c r="O103" i="2"/>
  <c r="O102" i="2"/>
  <c r="O101" i="2"/>
  <c r="O100" i="2"/>
  <c r="M87" i="3" s="1"/>
  <c r="AO86" i="1" s="1"/>
  <c r="O99" i="2"/>
  <c r="M86" i="3" s="1"/>
  <c r="AO85" i="1" s="1"/>
  <c r="O98" i="2"/>
  <c r="M85" i="3" s="1"/>
  <c r="AO84" i="1" s="1"/>
  <c r="O97" i="2"/>
  <c r="M84" i="3" s="1"/>
  <c r="AO83" i="1" s="1"/>
  <c r="O96" i="2"/>
  <c r="M83" i="3" s="1"/>
  <c r="AO82" i="1" s="1"/>
  <c r="O95" i="2"/>
  <c r="O94" i="2"/>
  <c r="O93" i="2"/>
  <c r="O92" i="2"/>
  <c r="M79" i="3" s="1"/>
  <c r="AO78" i="1" s="1"/>
  <c r="O91" i="2"/>
  <c r="M78" i="3" s="1"/>
  <c r="AO77" i="1" s="1"/>
  <c r="O90" i="2"/>
  <c r="M77" i="3" s="1"/>
  <c r="AO76" i="1" s="1"/>
  <c r="O89" i="2"/>
  <c r="M76" i="3" s="1"/>
  <c r="AO75" i="1" s="1"/>
  <c r="O88" i="2"/>
  <c r="M75" i="3" s="1"/>
  <c r="AO74" i="1" s="1"/>
  <c r="O87" i="2"/>
  <c r="O86" i="2"/>
  <c r="O85" i="2"/>
  <c r="O84" i="2"/>
  <c r="M71" i="3" s="1"/>
  <c r="AO70" i="1" s="1"/>
  <c r="O83" i="2"/>
  <c r="M70" i="3" s="1"/>
  <c r="O82" i="2"/>
  <c r="M69" i="3" s="1"/>
  <c r="AO69" i="1" s="1"/>
  <c r="O81" i="2"/>
  <c r="M68" i="3" s="1"/>
  <c r="AO68" i="1" s="1"/>
  <c r="O80" i="2"/>
  <c r="M67" i="3" s="1"/>
  <c r="AO67" i="1" s="1"/>
  <c r="O79" i="2"/>
  <c r="O78" i="2"/>
  <c r="O77" i="2"/>
  <c r="O76" i="2"/>
  <c r="M63" i="3" s="1"/>
  <c r="AO63" i="1" s="1"/>
  <c r="O75" i="2"/>
  <c r="M62" i="3" s="1"/>
  <c r="AO62" i="1" s="1"/>
  <c r="O74" i="2"/>
  <c r="M61" i="3" s="1"/>
  <c r="AO61" i="1" s="1"/>
  <c r="O73" i="2"/>
  <c r="M60" i="3" s="1"/>
  <c r="AO60" i="1" s="1"/>
  <c r="O72" i="2"/>
  <c r="M59" i="3" s="1"/>
  <c r="AO59" i="1" s="1"/>
  <c r="O71" i="2"/>
  <c r="O70" i="2"/>
  <c r="O69" i="2"/>
  <c r="O68" i="2"/>
  <c r="M55" i="3" s="1"/>
  <c r="AO55" i="1" s="1"/>
  <c r="O67" i="2"/>
  <c r="M54" i="3" s="1"/>
  <c r="AO54" i="1" s="1"/>
  <c r="O66" i="2"/>
  <c r="M53" i="3" s="1"/>
  <c r="AO53" i="1" s="1"/>
  <c r="O65" i="2"/>
  <c r="M52" i="3" s="1"/>
  <c r="AO52" i="1" s="1"/>
  <c r="O64" i="2"/>
  <c r="M51" i="3" s="1"/>
  <c r="AO51" i="1" s="1"/>
  <c r="O63" i="2"/>
  <c r="O62" i="2"/>
  <c r="O61" i="2"/>
  <c r="O60" i="2"/>
  <c r="M47" i="3" s="1"/>
  <c r="AO47" i="1" s="1"/>
  <c r="O59" i="2"/>
  <c r="M46" i="3" s="1"/>
  <c r="AO46" i="1" s="1"/>
  <c r="O58" i="2"/>
  <c r="M45" i="3" s="1"/>
  <c r="AO45" i="1" s="1"/>
  <c r="O57" i="2"/>
  <c r="M44" i="3" s="1"/>
  <c r="AO44" i="1" s="1"/>
  <c r="O56" i="2"/>
  <c r="M43" i="3" s="1"/>
  <c r="AO43" i="1" s="1"/>
  <c r="O55" i="2"/>
  <c r="O54" i="2"/>
  <c r="O53" i="2"/>
  <c r="O52" i="2"/>
  <c r="M39" i="3" s="1"/>
  <c r="AO39" i="1" s="1"/>
  <c r="O51" i="2"/>
  <c r="M38" i="3" s="1"/>
  <c r="AO38" i="1" s="1"/>
  <c r="O50" i="2"/>
  <c r="M37" i="3" s="1"/>
  <c r="AO37" i="1" s="1"/>
  <c r="O49" i="2"/>
  <c r="M36" i="3" s="1"/>
  <c r="AO36" i="1" s="1"/>
  <c r="O48" i="2"/>
  <c r="M35" i="3" s="1"/>
  <c r="AO35" i="1" s="1"/>
  <c r="O47" i="2"/>
  <c r="O46" i="2"/>
  <c r="O45" i="2"/>
  <c r="O44" i="2"/>
  <c r="M31" i="3" s="1"/>
  <c r="AO31" i="1" s="1"/>
  <c r="O43" i="2"/>
  <c r="M30" i="3" s="1"/>
  <c r="AO30" i="1" s="1"/>
  <c r="O42" i="2"/>
  <c r="M29" i="3" s="1"/>
  <c r="AO29" i="1" s="1"/>
  <c r="O41" i="2"/>
  <c r="M28" i="3" s="1"/>
  <c r="AO28" i="1" s="1"/>
  <c r="O40" i="2"/>
  <c r="M27" i="3" s="1"/>
  <c r="AO27" i="1" s="1"/>
  <c r="O39" i="2"/>
  <c r="O38" i="2"/>
  <c r="M25" i="3" s="1"/>
  <c r="AO25" i="1" s="1"/>
  <c r="O37" i="2"/>
  <c r="M24" i="3" s="1"/>
  <c r="AO24" i="1" s="1"/>
  <c r="O36" i="2"/>
  <c r="M23" i="3" s="1"/>
  <c r="AO23" i="1" s="1"/>
  <c r="O35" i="2"/>
  <c r="O34" i="2"/>
  <c r="O33" i="2"/>
  <c r="O32" i="2"/>
  <c r="M19" i="3" s="1"/>
  <c r="AO19" i="1" s="1"/>
  <c r="O31" i="2"/>
  <c r="M18" i="3" s="1"/>
  <c r="O30" i="2"/>
  <c r="O29" i="2"/>
  <c r="M16" i="3" s="1"/>
  <c r="AO16" i="1" s="1"/>
  <c r="O28" i="2"/>
  <c r="M15" i="3" s="1"/>
  <c r="AO15" i="1" s="1"/>
  <c r="O27" i="2"/>
  <c r="O26" i="2"/>
  <c r="O25" i="2"/>
  <c r="M14" i="3" s="1"/>
  <c r="AO14" i="1" s="1"/>
  <c r="O24" i="2"/>
  <c r="M13" i="3" s="1"/>
  <c r="AO13" i="1" s="1"/>
  <c r="O23" i="2"/>
  <c r="M12" i="3" s="1"/>
  <c r="AO12" i="1" s="1"/>
  <c r="O22" i="2"/>
  <c r="M11" i="3" s="1"/>
  <c r="AO11" i="1" s="1"/>
  <c r="O21" i="2"/>
  <c r="M10" i="3" s="1"/>
  <c r="O20" i="2"/>
  <c r="M9" i="3" s="1"/>
  <c r="AO9" i="1" s="1"/>
  <c r="O19" i="2"/>
  <c r="M8" i="3" s="1"/>
  <c r="O18" i="2"/>
  <c r="O17" i="2"/>
  <c r="O16" i="2"/>
  <c r="O15" i="2"/>
  <c r="M7" i="3" s="1"/>
  <c r="AO7" i="1" s="1"/>
  <c r="O14" i="2"/>
  <c r="M6" i="3" s="1"/>
  <c r="AO6" i="1" s="1"/>
  <c r="O13" i="2"/>
  <c r="O12" i="2"/>
  <c r="M5" i="3" s="1"/>
  <c r="AO5" i="1" s="1"/>
  <c r="O11" i="2"/>
  <c r="M4" i="3" s="1"/>
  <c r="AO4" i="1" s="1"/>
  <c r="O10" i="2"/>
  <c r="M3" i="3" s="1"/>
  <c r="AO3" i="1" s="1"/>
  <c r="O9" i="2"/>
  <c r="M2" i="3" s="1"/>
  <c r="AO2" i="1" s="1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Q2" i="3" s="1"/>
  <c r="AP2" i="1" s="1"/>
  <c r="T10" i="2"/>
  <c r="T11" i="2"/>
  <c r="Q4" i="3" s="1"/>
  <c r="AP4" i="1" s="1"/>
  <c r="T12" i="2"/>
  <c r="Q5" i="3" s="1"/>
  <c r="AP5" i="1" s="1"/>
  <c r="T13" i="2"/>
  <c r="T14" i="2"/>
  <c r="Q6" i="3" s="1"/>
  <c r="AP6" i="1" s="1"/>
  <c r="T15" i="2"/>
  <c r="T16" i="2"/>
  <c r="T17" i="2"/>
  <c r="T18" i="2"/>
  <c r="T19" i="2"/>
  <c r="Q8" i="3" s="1"/>
  <c r="AP8" i="1" s="1"/>
  <c r="T20" i="2"/>
  <c r="Q9" i="3" s="1"/>
  <c r="AP9" i="1" s="1"/>
  <c r="T21" i="2"/>
  <c r="Q10" i="3" s="1"/>
  <c r="AP10" i="1" s="1"/>
  <c r="T22" i="2"/>
  <c r="Q11" i="3" s="1"/>
  <c r="AP11" i="1" s="1"/>
  <c r="T23" i="2"/>
  <c r="Q12" i="3" s="1"/>
  <c r="AP12" i="1" s="1"/>
  <c r="T24" i="2"/>
  <c r="Q13" i="3" s="1"/>
  <c r="AP13" i="1" s="1"/>
  <c r="T25" i="2"/>
  <c r="Q14" i="3" s="1"/>
  <c r="AP14" i="1" s="1"/>
  <c r="T26" i="2"/>
  <c r="T27" i="2"/>
  <c r="T28" i="2"/>
  <c r="Q15" i="3" s="1"/>
  <c r="AP15" i="1" s="1"/>
  <c r="T29" i="2"/>
  <c r="Q16" i="3" s="1"/>
  <c r="AP16" i="1" s="1"/>
  <c r="T30" i="2"/>
  <c r="Q17" i="3" s="1"/>
  <c r="AP17" i="1" s="1"/>
  <c r="T31" i="2"/>
  <c r="Q18" i="3" s="1"/>
  <c r="AP18" i="1" s="1"/>
  <c r="T32" i="2"/>
  <c r="Q19" i="3" s="1"/>
  <c r="AP19" i="1" s="1"/>
  <c r="T33" i="2"/>
  <c r="Q20" i="3" s="1"/>
  <c r="AP20" i="1" s="1"/>
  <c r="T34" i="2"/>
  <c r="Q21" i="3" s="1"/>
  <c r="AP21" i="1" s="1"/>
  <c r="T35" i="2"/>
  <c r="Q22" i="3" s="1"/>
  <c r="AP22" i="1" s="1"/>
  <c r="T36" i="2"/>
  <c r="Q23" i="3" s="1"/>
  <c r="AP23" i="1" s="1"/>
  <c r="T37" i="2"/>
  <c r="Q24" i="3" s="1"/>
  <c r="AP24" i="1" s="1"/>
  <c r="T38" i="2"/>
  <c r="Q25" i="3" s="1"/>
  <c r="AP25" i="1" s="1"/>
  <c r="T39" i="2"/>
  <c r="Q26" i="3" s="1"/>
  <c r="AP26" i="1" s="1"/>
  <c r="T40" i="2"/>
  <c r="Q27" i="3" s="1"/>
  <c r="AP27" i="1" s="1"/>
  <c r="T41" i="2"/>
  <c r="Q28" i="3" s="1"/>
  <c r="AP28" i="1" s="1"/>
  <c r="T42" i="2"/>
  <c r="Q29" i="3" s="1"/>
  <c r="AP29" i="1" s="1"/>
  <c r="T43" i="2"/>
  <c r="Q30" i="3" s="1"/>
  <c r="AP30" i="1" s="1"/>
  <c r="T44" i="2"/>
  <c r="Q31" i="3" s="1"/>
  <c r="AP31" i="1" s="1"/>
  <c r="T45" i="2"/>
  <c r="Q32" i="3" s="1"/>
  <c r="AP32" i="1" s="1"/>
  <c r="T46" i="2"/>
  <c r="Q33" i="3" s="1"/>
  <c r="AP33" i="1" s="1"/>
  <c r="T47" i="2"/>
  <c r="Q34" i="3" s="1"/>
  <c r="AP34" i="1" s="1"/>
  <c r="T48" i="2"/>
  <c r="Q35" i="3" s="1"/>
  <c r="AP35" i="1" s="1"/>
  <c r="T49" i="2"/>
  <c r="Q36" i="3" s="1"/>
  <c r="AP36" i="1" s="1"/>
  <c r="T50" i="2"/>
  <c r="Q37" i="3" s="1"/>
  <c r="AP37" i="1" s="1"/>
  <c r="T51" i="2"/>
  <c r="Q38" i="3" s="1"/>
  <c r="AP38" i="1" s="1"/>
  <c r="T52" i="2"/>
  <c r="Q39" i="3" s="1"/>
  <c r="AP39" i="1" s="1"/>
  <c r="T53" i="2"/>
  <c r="Q40" i="3" s="1"/>
  <c r="AP40" i="1" s="1"/>
  <c r="T54" i="2"/>
  <c r="Q41" i="3" s="1"/>
  <c r="AP41" i="1" s="1"/>
  <c r="T55" i="2"/>
  <c r="Q42" i="3" s="1"/>
  <c r="AP42" i="1" s="1"/>
  <c r="T56" i="2"/>
  <c r="Q43" i="3" s="1"/>
  <c r="AP43" i="1" s="1"/>
  <c r="T57" i="2"/>
  <c r="Q44" i="3" s="1"/>
  <c r="AP44" i="1" s="1"/>
  <c r="T58" i="2"/>
  <c r="Q45" i="3" s="1"/>
  <c r="AP45" i="1" s="1"/>
  <c r="T59" i="2"/>
  <c r="Q46" i="3" s="1"/>
  <c r="AP46" i="1" s="1"/>
  <c r="T60" i="2"/>
  <c r="Q47" i="3" s="1"/>
  <c r="AP47" i="1" s="1"/>
  <c r="T61" i="2"/>
  <c r="Q48" i="3" s="1"/>
  <c r="AP48" i="1" s="1"/>
  <c r="T62" i="2"/>
  <c r="Q49" i="3" s="1"/>
  <c r="AP49" i="1" s="1"/>
  <c r="T63" i="2"/>
  <c r="Q50" i="3" s="1"/>
  <c r="AP50" i="1" s="1"/>
  <c r="T64" i="2"/>
  <c r="Q51" i="3" s="1"/>
  <c r="AP51" i="1" s="1"/>
  <c r="T65" i="2"/>
  <c r="Q52" i="3" s="1"/>
  <c r="AP52" i="1" s="1"/>
  <c r="T66" i="2"/>
  <c r="Q53" i="3" s="1"/>
  <c r="AP53" i="1" s="1"/>
  <c r="T67" i="2"/>
  <c r="Q54" i="3" s="1"/>
  <c r="AP54" i="1" s="1"/>
  <c r="T68" i="2"/>
  <c r="Q55" i="3" s="1"/>
  <c r="AP55" i="1" s="1"/>
  <c r="T69" i="2"/>
  <c r="Q56" i="3" s="1"/>
  <c r="AP56" i="1" s="1"/>
  <c r="T70" i="2"/>
  <c r="Q57" i="3" s="1"/>
  <c r="AP57" i="1" s="1"/>
  <c r="T71" i="2"/>
  <c r="Q58" i="3" s="1"/>
  <c r="AP58" i="1" s="1"/>
  <c r="T72" i="2"/>
  <c r="Q59" i="3" s="1"/>
  <c r="AP59" i="1" s="1"/>
  <c r="T73" i="2"/>
  <c r="Q60" i="3" s="1"/>
  <c r="AP60" i="1" s="1"/>
  <c r="T74" i="2"/>
  <c r="Q61" i="3" s="1"/>
  <c r="AP61" i="1" s="1"/>
  <c r="T75" i="2"/>
  <c r="Q62" i="3" s="1"/>
  <c r="AP62" i="1" s="1"/>
  <c r="T76" i="2"/>
  <c r="Q63" i="3" s="1"/>
  <c r="AP63" i="1" s="1"/>
  <c r="T77" i="2"/>
  <c r="Q64" i="3" s="1"/>
  <c r="AP64" i="1" s="1"/>
  <c r="T78" i="2"/>
  <c r="Q65" i="3" s="1"/>
  <c r="AP65" i="1" s="1"/>
  <c r="T79" i="2"/>
  <c r="Q66" i="3" s="1"/>
  <c r="AP66" i="1" s="1"/>
  <c r="T80" i="2"/>
  <c r="Q67" i="3" s="1"/>
  <c r="AP67" i="1" s="1"/>
  <c r="T81" i="2"/>
  <c r="Q68" i="3" s="1"/>
  <c r="AP68" i="1" s="1"/>
  <c r="T82" i="2"/>
  <c r="Q69" i="3" s="1"/>
  <c r="AP69" i="1" s="1"/>
  <c r="T83" i="2"/>
  <c r="Q70" i="3" s="1"/>
  <c r="T84" i="2"/>
  <c r="Q71" i="3" s="1"/>
  <c r="AP70" i="1" s="1"/>
  <c r="T85" i="2"/>
  <c r="Q72" i="3" s="1"/>
  <c r="AP71" i="1" s="1"/>
  <c r="T86" i="2"/>
  <c r="Q73" i="3" s="1"/>
  <c r="AP72" i="1" s="1"/>
  <c r="T87" i="2"/>
  <c r="Q74" i="3" s="1"/>
  <c r="AP73" i="1" s="1"/>
  <c r="T88" i="2"/>
  <c r="Q75" i="3" s="1"/>
  <c r="AP74" i="1" s="1"/>
  <c r="T89" i="2"/>
  <c r="Q76" i="3" s="1"/>
  <c r="AP75" i="1" s="1"/>
  <c r="T90" i="2"/>
  <c r="Q77" i="3" s="1"/>
  <c r="AP76" i="1" s="1"/>
  <c r="T91" i="2"/>
  <c r="Q78" i="3" s="1"/>
  <c r="AP77" i="1" s="1"/>
  <c r="T92" i="2"/>
  <c r="Q79" i="3" s="1"/>
  <c r="AP78" i="1" s="1"/>
  <c r="T93" i="2"/>
  <c r="Q80" i="3" s="1"/>
  <c r="AP79" i="1" s="1"/>
  <c r="T94" i="2"/>
  <c r="Q81" i="3" s="1"/>
  <c r="AP80" i="1" s="1"/>
  <c r="T95" i="2"/>
  <c r="Q82" i="3" s="1"/>
  <c r="AP81" i="1" s="1"/>
  <c r="T96" i="2"/>
  <c r="Q83" i="3" s="1"/>
  <c r="AP82" i="1" s="1"/>
  <c r="T97" i="2"/>
  <c r="Q84" i="3" s="1"/>
  <c r="AP83" i="1" s="1"/>
  <c r="T98" i="2"/>
  <c r="Q85" i="3" s="1"/>
  <c r="AP84" i="1" s="1"/>
  <c r="T99" i="2"/>
  <c r="Q86" i="3" s="1"/>
  <c r="AP85" i="1" s="1"/>
  <c r="T100" i="2"/>
  <c r="Q87" i="3" s="1"/>
  <c r="AP86" i="1" s="1"/>
  <c r="T101" i="2"/>
  <c r="Q88" i="3" s="1"/>
  <c r="AP87" i="1" s="1"/>
  <c r="T102" i="2"/>
  <c r="Q89" i="3" s="1"/>
  <c r="AP88" i="1" s="1"/>
  <c r="T103" i="2"/>
  <c r="Q90" i="3" s="1"/>
  <c r="AP89" i="1" s="1"/>
  <c r="T104" i="2"/>
  <c r="Q91" i="3" s="1"/>
  <c r="AP90" i="1" s="1"/>
  <c r="T105" i="2"/>
  <c r="Q92" i="3" s="1"/>
  <c r="AP91" i="1" s="1"/>
  <c r="T106" i="2"/>
  <c r="Q93" i="3" s="1"/>
  <c r="AP92" i="1" s="1"/>
  <c r="T107" i="2"/>
  <c r="Q94" i="3" s="1"/>
  <c r="AP93" i="1" s="1"/>
  <c r="T108" i="2"/>
  <c r="Q95" i="3" s="1"/>
  <c r="AP94" i="1" s="1"/>
  <c r="T109" i="2"/>
  <c r="Q96" i="3" s="1"/>
  <c r="AP95" i="1" s="1"/>
  <c r="T110" i="2"/>
  <c r="Q97" i="3" s="1"/>
  <c r="AP96" i="1" s="1"/>
  <c r="T111" i="2"/>
  <c r="Q98" i="3" s="1"/>
  <c r="AP97" i="1" s="1"/>
  <c r="T112" i="2"/>
  <c r="Q99" i="3" s="1"/>
  <c r="AP98" i="1" s="1"/>
  <c r="T113" i="2"/>
  <c r="Q100" i="3" s="1"/>
  <c r="AP99" i="1" s="1"/>
  <c r="T114" i="2"/>
  <c r="Q101" i="3" s="1"/>
  <c r="AP100" i="1" s="1"/>
  <c r="T115" i="2"/>
  <c r="Q102" i="3" s="1"/>
  <c r="AP101" i="1" s="1"/>
  <c r="T116" i="2"/>
  <c r="Q103" i="3" s="1"/>
  <c r="AP102" i="1" s="1"/>
  <c r="T117" i="2"/>
  <c r="Q104" i="3" s="1"/>
  <c r="AP103" i="1" s="1"/>
  <c r="T118" i="2"/>
  <c r="Q105" i="3" s="1"/>
  <c r="AP104" i="1" s="1"/>
  <c r="T119" i="2"/>
  <c r="Q106" i="3" s="1"/>
  <c r="AP105" i="1" s="1"/>
  <c r="T120" i="2"/>
  <c r="Q107" i="3" s="1"/>
  <c r="AP106" i="1" s="1"/>
  <c r="T121" i="2"/>
  <c r="Q108" i="3" s="1"/>
  <c r="AP107" i="1" s="1"/>
  <c r="T122" i="2"/>
  <c r="Q109" i="3" s="1"/>
  <c r="AP108" i="1" s="1"/>
  <c r="T123" i="2"/>
  <c r="Q110" i="3" s="1"/>
  <c r="T124" i="2"/>
  <c r="Q111" i="3" s="1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N71" i="1"/>
  <c r="O71" i="1"/>
  <c r="F71" i="1"/>
  <c r="B71" i="6" s="1"/>
  <c r="W70" i="1"/>
  <c r="F70" i="1"/>
  <c r="B70" i="1"/>
  <c r="A59" i="4"/>
  <c r="R577" i="1" l="1"/>
  <c r="V577" i="1" s="1"/>
  <c r="W577" i="1" s="1"/>
  <c r="X577" i="1" s="1"/>
  <c r="R581" i="1"/>
  <c r="R565" i="1"/>
  <c r="V565" i="1" s="1"/>
  <c r="W565" i="1" s="1"/>
  <c r="X565" i="1" s="1"/>
  <c r="R569" i="1"/>
  <c r="R573" i="1"/>
  <c r="R560" i="1"/>
  <c r="V560" i="1" s="1"/>
  <c r="W560" i="1" s="1"/>
  <c r="X560" i="1" s="1"/>
  <c r="Y560" i="1" s="1"/>
  <c r="R562" i="1"/>
  <c r="R556" i="1"/>
  <c r="R548" i="1"/>
  <c r="R552" i="1"/>
  <c r="R540" i="1"/>
  <c r="R537" i="1"/>
  <c r="R544" i="1"/>
  <c r="V537" i="1"/>
  <c r="V540" i="1"/>
  <c r="V530" i="1"/>
  <c r="V533" i="1"/>
  <c r="R530" i="1"/>
  <c r="R533" i="1"/>
  <c r="V525" i="1"/>
  <c r="R521" i="1"/>
  <c r="R525" i="1"/>
  <c r="V516" i="1"/>
  <c r="V521" i="1"/>
  <c r="R512" i="1"/>
  <c r="R516" i="1"/>
  <c r="V512" i="1"/>
  <c r="V510" i="1"/>
  <c r="V506" i="1"/>
  <c r="R510" i="1"/>
  <c r="R506" i="1"/>
  <c r="V502" i="1"/>
  <c r="V504" i="1"/>
  <c r="R502" i="1"/>
  <c r="R504" i="1"/>
  <c r="V486" i="1"/>
  <c r="V494" i="1"/>
  <c r="V487" i="1"/>
  <c r="V488" i="1"/>
  <c r="V489" i="1"/>
  <c r="V496" i="1"/>
  <c r="V490" i="1"/>
  <c r="V491" i="1"/>
  <c r="V492" i="1"/>
  <c r="V495" i="1"/>
  <c r="V481" i="1"/>
  <c r="V500" i="1"/>
  <c r="V479" i="1"/>
  <c r="V478" i="1"/>
  <c r="R494" i="1"/>
  <c r="R496" i="1"/>
  <c r="R491" i="1"/>
  <c r="R490" i="1"/>
  <c r="R492" i="1"/>
  <c r="R486" i="1"/>
  <c r="R487" i="1"/>
  <c r="R488" i="1"/>
  <c r="R489" i="1"/>
  <c r="R495" i="1"/>
  <c r="R481" i="1"/>
  <c r="R500" i="1"/>
  <c r="R479" i="1"/>
  <c r="R478" i="1"/>
  <c r="B60" i="4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S577" i="1" s="1"/>
  <c r="T73" i="1"/>
  <c r="V581" i="1" l="1"/>
  <c r="W581" i="1" s="1"/>
  <c r="X581" i="1" s="1"/>
  <c r="S581" i="1"/>
  <c r="T581" i="1" s="1"/>
  <c r="T577" i="1"/>
  <c r="T537" i="1"/>
  <c r="S560" i="1"/>
  <c r="T560" i="1" s="1"/>
  <c r="S573" i="1"/>
  <c r="V573" i="1"/>
  <c r="W573" i="1" s="1"/>
  <c r="X573" i="1" s="1"/>
  <c r="V569" i="1"/>
  <c r="W569" i="1" s="1"/>
  <c r="X569" i="1" s="1"/>
  <c r="S569" i="1"/>
  <c r="T569" i="1" s="1"/>
  <c r="S565" i="1"/>
  <c r="T565" i="1" s="1"/>
  <c r="S562" i="1"/>
  <c r="V562" i="1"/>
  <c r="W562" i="1" s="1"/>
  <c r="X562" i="1" s="1"/>
  <c r="Y562" i="1" s="1"/>
  <c r="S552" i="1"/>
  <c r="V552" i="1"/>
  <c r="W552" i="1" s="1"/>
  <c r="X552" i="1" s="1"/>
  <c r="Y552" i="1" s="1"/>
  <c r="S544" i="1"/>
  <c r="V544" i="1"/>
  <c r="V548" i="1"/>
  <c r="S548" i="1"/>
  <c r="S556" i="1"/>
  <c r="V556" i="1"/>
  <c r="W556" i="1" s="1"/>
  <c r="X556" i="1" s="1"/>
  <c r="Y556" i="1" s="1"/>
  <c r="U537" i="1"/>
  <c r="S537" i="1"/>
  <c r="S540" i="1"/>
  <c r="T530" i="1"/>
  <c r="U540" i="1"/>
  <c r="T540" i="1"/>
  <c r="T533" i="1"/>
  <c r="T525" i="1"/>
  <c r="U533" i="1"/>
  <c r="S530" i="1"/>
  <c r="S533" i="1"/>
  <c r="U530" i="1"/>
  <c r="T521" i="1"/>
  <c r="T516" i="1"/>
  <c r="S521" i="1"/>
  <c r="S525" i="1"/>
  <c r="U525" i="1"/>
  <c r="U521" i="1"/>
  <c r="T512" i="1"/>
  <c r="U516" i="1"/>
  <c r="S512" i="1"/>
  <c r="S516" i="1"/>
  <c r="T492" i="1"/>
  <c r="T510" i="1"/>
  <c r="U512" i="1"/>
  <c r="T506" i="1"/>
  <c r="U506" i="1"/>
  <c r="U510" i="1"/>
  <c r="T502" i="1"/>
  <c r="S506" i="1"/>
  <c r="S510" i="1"/>
  <c r="U504" i="1"/>
  <c r="T504" i="1"/>
  <c r="S502" i="1"/>
  <c r="S504" i="1"/>
  <c r="T495" i="1"/>
  <c r="T496" i="1"/>
  <c r="T500" i="1"/>
  <c r="U502" i="1"/>
  <c r="T490" i="1"/>
  <c r="U492" i="1"/>
  <c r="T486" i="1"/>
  <c r="U490" i="1"/>
  <c r="U489" i="1"/>
  <c r="U491" i="1"/>
  <c r="U486" i="1"/>
  <c r="T479" i="1"/>
  <c r="T489" i="1"/>
  <c r="U496" i="1"/>
  <c r="T494" i="1"/>
  <c r="U500" i="1"/>
  <c r="U495" i="1"/>
  <c r="T488" i="1"/>
  <c r="U478" i="1"/>
  <c r="T478" i="1"/>
  <c r="U484" i="1"/>
  <c r="U481" i="1"/>
  <c r="U479" i="1"/>
  <c r="S486" i="1"/>
  <c r="S492" i="1"/>
  <c r="S487" i="1"/>
  <c r="S491" i="1"/>
  <c r="S489" i="1"/>
  <c r="S490" i="1"/>
  <c r="S496" i="1"/>
  <c r="S494" i="1"/>
  <c r="S495" i="1"/>
  <c r="S488" i="1"/>
  <c r="S481" i="1"/>
  <c r="S500" i="1"/>
  <c r="S479" i="1"/>
  <c r="S478" i="1"/>
  <c r="T481" i="1"/>
  <c r="U488" i="1"/>
  <c r="U487" i="1"/>
  <c r="T487" i="1"/>
  <c r="U494" i="1"/>
  <c r="T491" i="1"/>
  <c r="A68" i="4"/>
  <c r="A79" i="6"/>
  <c r="K2" i="4"/>
  <c r="A60" i="4"/>
  <c r="A71" i="6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T573" i="1" l="1"/>
  <c r="T552" i="1"/>
  <c r="T562" i="1"/>
  <c r="T556" i="1"/>
  <c r="T544" i="1"/>
  <c r="W544" i="1"/>
  <c r="N2" i="4"/>
  <c r="U544" i="1"/>
  <c r="T548" i="1"/>
  <c r="W548" i="1"/>
  <c r="X548" i="1" s="1"/>
  <c r="Y548" i="1" s="1"/>
  <c r="A61" i="4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X544" i="1" l="1"/>
  <c r="O2" i="4"/>
  <c r="A70" i="4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Y544" i="1" l="1"/>
  <c r="Q2" i="4" s="1"/>
  <c r="P2" i="4"/>
  <c r="A63" i="4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B1" i="9" l="1"/>
  <c r="J4" i="8" l="1"/>
  <c r="J8" i="8"/>
  <c r="B14" i="9" s="1"/>
  <c r="J5" i="8"/>
  <c r="B11" i="9" s="1"/>
  <c r="J7" i="8"/>
  <c r="J9" i="8"/>
  <c r="B15" i="9" s="1"/>
  <c r="J6" i="8"/>
  <c r="B12" i="9" s="1"/>
  <c r="J10" i="8"/>
  <c r="B16" i="9" s="1"/>
  <c r="J11" i="8"/>
  <c r="B17" i="9" s="1"/>
  <c r="B13" i="9" l="1"/>
  <c r="J13" i="8"/>
  <c r="B10" i="9"/>
</calcChain>
</file>

<file path=xl/sharedStrings.xml><?xml version="1.0" encoding="utf-8"?>
<sst xmlns="http://schemas.openxmlformats.org/spreadsheetml/2006/main" count="480" uniqueCount="461">
  <si>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</si>
  <si>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</si>
  <si>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</si>
  <si>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</si>
  <si>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</si>
  <si>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</si>
  <si>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</si>
  <si>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</si>
  <si>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</si>
  <si>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</si>
  <si>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</si>
  <si>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</si>
  <si>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</si>
  <si>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</si>
  <si>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</si>
  <si>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</si>
  <si>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</si>
  <si>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</si>
  <si>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</si>
  <si>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</si>
  <si>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</si>
  <si>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</si>
  <si>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</si>
  <si>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</si>
  <si>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</si>
  <si>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</si>
  <si>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</si>
  <si>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</si>
  <si>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</si>
  <si>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</si>
  <si>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</si>
  <si>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</si>
  <si>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</si>
  <si>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</si>
  <si>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</si>
  <si>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</si>
  <si>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</si>
  <si>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</si>
  <si>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</si>
  <si>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</si>
  <si>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</si>
  <si>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</si>
  <si>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</si>
  <si>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</si>
  <si>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</si>
  <si>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</si>
  <si>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</si>
  <si>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</si>
  <si>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</si>
  <si>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</si>
  <si>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</si>
  <si>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</si>
  <si>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</si>
  <si>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</si>
  <si>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</si>
  <si>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</si>
  <si>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</si>
  <si>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</si>
  <si>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</si>
  <si>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</si>
  <si>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</si>
  <si>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</si>
  <si>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</si>
  <si>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</si>
  <si>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</si>
  <si>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</si>
  <si>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</si>
  <si>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</si>
  <si>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</si>
  <si>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</si>
  <si>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</si>
  <si>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</si>
  <si>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</si>
  <si>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</si>
  <si>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</si>
  <si>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</si>
  <si>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</si>
  <si>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</si>
  <si>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</si>
  <si>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</si>
  <si>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</si>
  <si>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</si>
  <si>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</si>
  <si>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</si>
  <si>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</si>
  <si>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</si>
  <si>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</si>
  <si>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</si>
  <si>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</si>
  <si>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</si>
  <si>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</si>
  <si>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</si>
  <si>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</si>
  <si>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</si>
  <si>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</si>
  <si>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</si>
  <si>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</si>
  <si>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</si>
  <si>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</si>
  <si>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</si>
  <si>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</si>
  <si>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</si>
  <si>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</si>
  <si>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</si>
  <si>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</si>
  <si>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</si>
  <si>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</si>
  <si>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</si>
  <si>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</si>
  <si>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</si>
  <si>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</si>
  <si>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</si>
  <si>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</si>
  <si>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</si>
  <si>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</si>
  <si>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</si>
  <si>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</si>
  <si>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</si>
  <si>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</si>
  <si>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</si>
  <si>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</si>
  <si>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</si>
  <si>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</si>
  <si>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</si>
  <si>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</si>
  <si>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</si>
  <si>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</si>
  <si>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</si>
  <si>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</si>
  <si>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</si>
  <si>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</si>
  <si>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</si>
  <si>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</si>
  <si>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</si>
  <si>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</si>
  <si>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</si>
  <si>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</si>
  <si>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</si>
  <si>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</si>
  <si>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</si>
  <si>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</si>
  <si>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</si>
  <si>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</si>
  <si>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</si>
  <si>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</si>
  <si>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</si>
  <si>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</si>
  <si>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</si>
  <si>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</si>
  <si>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</si>
  <si>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</si>
  <si>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</si>
  <si>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</si>
  <si>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</si>
  <si>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</si>
  <si>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</si>
  <si>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</si>
  <si>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</si>
  <si>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</si>
  <si>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</si>
  <si>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</si>
  <si>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</si>
  <si>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</si>
  <si>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</si>
  <si>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</si>
  <si>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</si>
  <si>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</si>
  <si>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</si>
  <si>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</si>
  <si>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</si>
  <si>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</si>
  <si>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</si>
  <si>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</si>
  <si>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</si>
  <si>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</si>
  <si>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</si>
  <si>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</si>
  <si>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</si>
  <si>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</si>
  <si>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</si>
  <si>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</si>
  <si>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</si>
  <si>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</si>
  <si>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</si>
  <si>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</si>
  <si>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</si>
  <si>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</si>
  <si>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</si>
  <si>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</si>
  <si>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</si>
  <si>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</si>
  <si>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</si>
  <si>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</si>
  <si>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</si>
  <si>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</si>
  <si>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</si>
  <si>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</si>
  <si>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</si>
  <si>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</si>
  <si>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</si>
  <si>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</si>
  <si>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</si>
  <si>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</si>
  <si>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</si>
  <si>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</si>
  <si>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</si>
  <si>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</si>
  <si>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</si>
  <si>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</si>
  <si>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</si>
  <si>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</si>
  <si>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</si>
  <si>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</si>
  <si>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</si>
  <si>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</si>
  <si>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</si>
  <si>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</si>
  <si>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</si>
  <si>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</si>
  <si>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</si>
  <si>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</si>
  <si>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</si>
  <si>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</si>
  <si>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</si>
  <si>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</si>
  <si>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</si>
  <si>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</si>
  <si>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</si>
  <si>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</si>
  <si>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</si>
  <si>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</si>
  <si>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</si>
  <si>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</si>
  <si>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</si>
  <si>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</si>
  <si>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</si>
  <si>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</si>
  <si>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</si>
  <si>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</si>
  <si>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</si>
  <si>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</si>
  <si>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</si>
  <si>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</si>
  <si>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</si>
  <si>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</si>
  <si>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</si>
  <si>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</si>
  <si>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</si>
  <si>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</si>
  <si>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</si>
  <si>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</si>
  <si>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</si>
  <si>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</si>
  <si>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</si>
  <si>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</si>
  <si>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</si>
  <si>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</si>
  <si>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</si>
  <si>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</si>
  <si>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</si>
  <si>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</si>
  <si>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</si>
  <si>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</si>
  <si>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</si>
  <si>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</si>
  <si>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</si>
  <si>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</si>
  <si>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</si>
  <si>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</si>
  <si>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</si>
  <si>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</si>
  <si>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</si>
  <si>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</si>
  <si>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</si>
  <si>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</si>
  <si>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</si>
  <si>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</si>
  <si>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</si>
  <si>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</si>
  <si>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</si>
  <si>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</si>
  <si>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</si>
  <si>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</si>
  <si>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</si>
  <si>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</si>
  <si>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</si>
  <si>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</si>
  <si>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</si>
  <si>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</si>
  <si>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</si>
  <si>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</si>
  <si>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</si>
  <si>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</si>
  <si>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</si>
  <si>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</si>
  <si>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</si>
  <si>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</si>
  <si>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</si>
  <si>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</si>
  <si>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</si>
  <si>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</si>
  <si>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</si>
  <si>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</si>
  <si>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</si>
  <si>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</si>
  <si>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</si>
  <si>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</si>
  <si>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</si>
  <si>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</si>
  <si>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</si>
  <si>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</si>
  <si>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</si>
  <si>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</si>
  <si>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</si>
  <si>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</si>
  <si>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</si>
  <si>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</si>
  <si>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</si>
  <si>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</si>
  <si>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</si>
  <si>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</si>
  <si>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</si>
  <si>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</si>
  <si>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</si>
  <si>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</si>
  <si>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</si>
  <si>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</si>
  <si>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</si>
  <si>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</si>
  <si>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</si>
  <si>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</si>
  <si>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</si>
  <si>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</si>
  <si>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</si>
  <si>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</si>
  <si>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</si>
  <si>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</si>
  <si>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</si>
  <si>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</si>
  <si>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</si>
  <si>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</si>
  <si>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</si>
  <si>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</si>
  <si>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</si>
  <si>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</si>
  <si>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</si>
  <si>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</si>
  <si>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</si>
  <si>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</si>
  <si>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</si>
  <si>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</si>
  <si>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</si>
  <si>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</si>
  <si>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</si>
  <si>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</si>
  <si>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</si>
  <si>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</si>
  <si>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</si>
  <si>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</si>
  <si>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</si>
  <si>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</si>
  <si>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</si>
  <si>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</si>
  <si>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</si>
  <si>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</si>
  <si>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</si>
  <si>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</si>
  <si>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</si>
  <si>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</si>
  <si>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</si>
  <si>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</si>
  <si>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</si>
  <si>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</si>
  <si>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</si>
  <si>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</si>
  <si>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</si>
  <si>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</si>
  <si>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</si>
  <si>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</si>
  <si>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</si>
  <si>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</si>
  <si>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</si>
  <si>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</si>
  <si>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</si>
  <si>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</si>
  <si>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</si>
  <si>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</si>
  <si>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</si>
  <si>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</si>
  <si>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</si>
  <si>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</si>
  <si>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</si>
  <si>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</si>
  <si>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</si>
  <si>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</si>
  <si>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</si>
  <si>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</si>
  <si>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</si>
  <si>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</si>
  <si>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</si>
  <si>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</si>
  <si>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</si>
  <si>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</si>
  <si>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</si>
  <si>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</si>
  <si>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</si>
  <si>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</si>
  <si>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</si>
  <si>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</si>
  <si>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</si>
  <si>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</si>
  <si>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</si>
  <si>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</si>
  <si>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</si>
  <si>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</si>
  <si>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</si>
  <si>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</si>
  <si>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</si>
  <si>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</si>
  <si>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</si>
  <si>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</si>
  <si>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</si>
  <si>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</si>
  <si>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</si>
  <si>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</si>
  <si>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</si>
  <si>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</si>
  <si>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</si>
  <si>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</si>
  <si>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</si>
  <si>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</si>
  <si>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</si>
  <si>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</si>
  <si>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</si>
  <si>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</si>
  <si>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</si>
  <si>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</si>
  <si>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</si>
  <si>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</si>
  <si>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</si>
  <si>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</si>
  <si>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</si>
  <si>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</si>
  <si>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</si>
  <si>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</si>
  <si>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</si>
  <si>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</si>
  <si>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</si>
  <si>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</si>
  <si>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</si>
  <si>
    <t>Reported Positive</t>
  </si>
  <si>
    <t>Calculated Positive</t>
  </si>
  <si>
    <t>0-17</t>
  </si>
  <si>
    <t>18-29</t>
  </si>
  <si>
    <t>30-39</t>
  </si>
  <si>
    <t>40-49</t>
  </si>
  <si>
    <t>60-69</t>
  </si>
  <si>
    <t>70-79</t>
  </si>
  <si>
    <t>80+</t>
  </si>
  <si>
    <t>50-59</t>
  </si>
  <si>
    <t>New Positive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</si>
</sst>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Border="1" applyAlignment="1">
      <alignment horizontal="right" wrapText="1"/>
    </xf>
    <xf numFmtId="164" fontId="0" fillId="0" borderId="0" xfId="1" applyNumberFormat="1" applyFont="1"/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1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S813"/>
  <sheetViews>
    <sheetView zoomScale="112" zoomScaleNormal="112" workbookViewId="0">
      <pane xSplit="1" ySplit="1" topLeftCell="C802" activePane="bottomRight" state="frozen"/>
      <selection pane="topRight" activeCell="B1" sqref="B1"/>
      <selection pane="bottomLeft" activeCell="A2" sqref="A2"/>
      <selection pane="bottomRight" activeCell="W813" sqref="W813"/>
    </sheetView>
  </sheetViews>
  <sheetFormatPr defaultRowHeight="14.5" x14ac:dyDescent="0.35"/>
  <cols>
    <col min="1" max="1" width="12.26953125" style="1" customWidth="1"/>
    <col min="2" max="2" width="11" hidden="1" customWidth="1"/>
    <col min="5" max="5" width="9.453125" bestFit="1" customWidth="1"/>
    <col min="7" max="7" width="8.7265625" customWidth="1"/>
    <col min="9" max="9" width="8.7265625" customWidth="1"/>
    <col min="10" max="13" width="8.7265625" hidden="1" customWidth="1"/>
    <col min="14" max="22" width="0" hidden="1" customWidth="1"/>
    <col min="25" max="26" width="8.7265625" customWidth="1"/>
    <col min="34" max="34" width="8.81640625" customWidth="1"/>
    <col min="35" max="40" width="8.7265625" customWidth="1"/>
    <col min="41" max="43" width="8.7265625" hidden="1" customWidth="1"/>
    <col min="44" max="62" width="8.7265625" customWidth="1"/>
    <col min="63" max="65" width="0" style="15" hidden="1" customWidth="1"/>
  </cols>
  <sheetData>
    <row r="1" spans="1:97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53</v>
      </c>
      <c r="J1" t="s">
        <v>49</v>
      </c>
      <c r="K1" t="s">
        <v>50</v>
      </c>
      <c r="L1" t="s">
        <v>51</v>
      </c>
      <c r="M1" t="s">
        <v>52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48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41</v>
      </c>
      <c r="AB1" t="s">
        <v>42</v>
      </c>
      <c r="AC1" t="s">
        <v>20</v>
      </c>
      <c r="AD1" t="s">
        <v>43</v>
      </c>
      <c r="AE1" t="s">
        <v>39</v>
      </c>
      <c r="AF1" t="s">
        <v>44</v>
      </c>
      <c r="AG1" t="s">
        <v>38</v>
      </c>
      <c r="AH1" t="s">
        <v>40</v>
      </c>
      <c r="AI1" t="s">
        <v>45</v>
      </c>
      <c r="AJ1" t="s">
        <v>46</v>
      </c>
      <c r="AK1" t="s">
        <v>47</v>
      </c>
      <c r="AL1" t="s">
        <v>54</v>
      </c>
      <c r="AM1" t="s">
        <v>55</v>
      </c>
      <c r="AN1" t="s">
        <v>56</v>
      </c>
      <c r="AO1" t="s">
        <v>32</v>
      </c>
      <c r="AP1" t="s">
        <v>33</v>
      </c>
      <c r="AQ1" t="s">
        <v>34</v>
      </c>
      <c r="AR1" t="s">
        <v>35</v>
      </c>
      <c r="AS1" t="s">
        <v>460</v>
      </c>
      <c r="AT1" t="s">
        <v>207</v>
      </c>
      <c r="AU1" t="s">
        <v>208</v>
      </c>
      <c r="AW1" t="s">
        <v>209</v>
      </c>
      <c r="AX1" t="s">
        <v>210</v>
      </c>
      <c r="AY1" t="s">
        <v>211</v>
      </c>
      <c r="AZ1" t="s">
        <v>212</v>
      </c>
      <c r="BA1" t="s">
        <v>213</v>
      </c>
      <c r="BB1" t="s">
        <v>214</v>
      </c>
      <c r="BC1" t="s">
        <v>215</v>
      </c>
      <c r="BD1" t="s">
        <v>216</v>
      </c>
      <c r="BE1" t="s">
        <v>217</v>
      </c>
      <c r="BF1" t="s">
        <v>395</v>
      </c>
      <c r="BG1" t="s">
        <v>396</v>
      </c>
      <c r="BH1" t="s">
        <v>390</v>
      </c>
      <c r="BI1" t="s">
        <v>391</v>
      </c>
      <c r="BJ1" t="s">
        <v>392</v>
      </c>
      <c r="BK1" s="15" t="s">
        <v>393</v>
      </c>
      <c r="BL1" s="15" t="s">
        <v>394</v>
      </c>
      <c r="BM1" s="15" t="s">
        <v>443</v>
      </c>
      <c r="BN1" t="s">
        <v>440</v>
      </c>
      <c r="BO1" t="s">
        <v>441</v>
      </c>
      <c r="BP1" t="s">
        <v>448</v>
      </c>
      <c r="BQ1" t="s">
        <v>449</v>
      </c>
      <c r="BR1" t="str">
        <f>"Positive "&amp;BP1</f>
        <v>Positive PCR Individuals</v>
      </c>
      <c r="BS1" t="str">
        <f>"Positive "&amp;BQ1</f>
        <v>Positive Antigen Individuals</v>
      </c>
      <c r="BT1" t="s">
        <v>240</v>
      </c>
      <c r="BU1" t="s">
        <v>442</v>
      </c>
      <c r="BV1" t="str">
        <f t="shared" ref="BV1:CC1" si="0">"Bremer "&amp;BN1</f>
        <v>Bremer Total Tests</v>
      </c>
      <c r="BW1" t="str">
        <f t="shared" si="0"/>
        <v>Bremer Positive Tests</v>
      </c>
      <c r="BX1" t="str">
        <f t="shared" si="0"/>
        <v>Bremer PCR Individuals</v>
      </c>
      <c r="BY1" t="str">
        <f t="shared" si="0"/>
        <v>Bremer Antigen Individuals</v>
      </c>
      <c r="BZ1" t="str">
        <f t="shared" si="0"/>
        <v>Bremer Positive PCR Individuals</v>
      </c>
      <c r="CA1" t="str">
        <f t="shared" si="0"/>
        <v>Bremer Positive Antigen Individuals</v>
      </c>
      <c r="CB1" t="str">
        <f t="shared" si="0"/>
        <v>Bremer Individuals Tested</v>
      </c>
      <c r="CC1" t="str">
        <f t="shared" si="0"/>
        <v>Bremer Individuals Postive</v>
      </c>
      <c r="CD1" t="str">
        <f>"Butler "&amp;BN1</f>
        <v>Butler Total Tests</v>
      </c>
      <c r="CE1" t="str">
        <f>"Butler "&amp;BO1</f>
        <v>Butler Positive Tests</v>
      </c>
      <c r="CF1" t="s">
        <v>446</v>
      </c>
      <c r="CG1" t="s">
        <v>447</v>
      </c>
      <c r="CH1" t="str">
        <f>"Positive "&amp;CF1</f>
        <v>Positive Butler PCR Individuals</v>
      </c>
      <c r="CI1" t="str">
        <f>"Positive "&amp;CG1</f>
        <v>Positive ButlerAntigen Individuals</v>
      </c>
      <c r="CJ1" t="str">
        <f>"Butler "&amp;BT1</f>
        <v>Butler Individuals Tested</v>
      </c>
      <c r="CK1" t="str">
        <f>"Butler "&amp;BU1</f>
        <v>Butler Individuals Postive</v>
      </c>
      <c r="CL1" t="str">
        <f>"Black Hawk "&amp;BN1</f>
        <v>Black Hawk Total Tests</v>
      </c>
      <c r="CM1" t="str">
        <f>"Black Hawk "&amp;BO1</f>
        <v>Black Hawk Positive Tests</v>
      </c>
      <c r="CN1" t="s">
        <v>444</v>
      </c>
      <c r="CO1" t="s">
        <v>445</v>
      </c>
      <c r="CP1" t="str">
        <f>"Positive "&amp;CN1</f>
        <v>Positive BH PCR Individuals</v>
      </c>
      <c r="CQ1" t="str">
        <f>"Positive "&amp;CO1</f>
        <v>Positive BH Antigen Individuals</v>
      </c>
      <c r="CR1" t="str">
        <f t="shared" ref="CR1:CS1" si="1">"Positive "&amp;CP1</f>
        <v>Positive Positive BH PCR Individuals</v>
      </c>
      <c r="CS1" t="str">
        <f t="shared" si="1"/>
        <v>Positive Positive BH Antigen Individuals</v>
      </c>
    </row>
    <row r="2" spans="1:97" x14ac:dyDescent="0.35">
      <c r="A2" s="1">
        <v>43898</v>
      </c>
      <c r="C2">
        <v>3</v>
      </c>
      <c r="E2">
        <v>0</v>
      </c>
      <c r="AO2">
        <f>Sheet1!M2</f>
        <v>10</v>
      </c>
      <c r="AP2">
        <f>Sheet1!Q2</f>
        <v>0</v>
      </c>
      <c r="AQ2">
        <f>Sheet1!I2</f>
        <v>0</v>
      </c>
    </row>
    <row r="3" spans="1:97" x14ac:dyDescent="0.35">
      <c r="A3" s="1">
        <v>43899</v>
      </c>
      <c r="C3">
        <v>5</v>
      </c>
      <c r="E3">
        <v>0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7" x14ac:dyDescent="0.35">
      <c r="A4" s="1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7" x14ac:dyDescent="0.35">
      <c r="A5" s="1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7" x14ac:dyDescent="0.35">
      <c r="A6" s="1">
        <v>43903</v>
      </c>
      <c r="C6">
        <v>17</v>
      </c>
      <c r="E6">
        <v>0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7" x14ac:dyDescent="0.35">
      <c r="A7" s="1">
        <v>43904</v>
      </c>
      <c r="C7">
        <v>18</v>
      </c>
      <c r="E7">
        <v>0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7" x14ac:dyDescent="0.35">
      <c r="A8" s="1">
        <v>43908</v>
      </c>
      <c r="C8">
        <v>38</v>
      </c>
      <c r="D8">
        <f>AQ8</f>
        <v>4</v>
      </c>
      <c r="E8">
        <v>0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7" x14ac:dyDescent="0.35">
      <c r="A9" s="1">
        <v>43909</v>
      </c>
      <c r="B9">
        <v>686</v>
      </c>
      <c r="C9">
        <v>44</v>
      </c>
      <c r="D9">
        <f t="shared" ref="D9:D71" si="2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7" x14ac:dyDescent="0.35">
      <c r="A10" s="1">
        <v>43913</v>
      </c>
      <c r="B10">
        <v>2148</v>
      </c>
      <c r="C10">
        <v>105</v>
      </c>
      <c r="D10">
        <f t="shared" si="2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7" x14ac:dyDescent="0.35">
      <c r="A11" s="1">
        <v>43914</v>
      </c>
      <c r="D11">
        <f t="shared" si="2"/>
        <v>13</v>
      </c>
      <c r="E11">
        <v>1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7" x14ac:dyDescent="0.35">
      <c r="A12" s="1">
        <v>43917</v>
      </c>
      <c r="B12">
        <v>3975</v>
      </c>
      <c r="C12">
        <v>235</v>
      </c>
      <c r="D12">
        <f t="shared" si="2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7" x14ac:dyDescent="0.35">
      <c r="A13" s="1">
        <v>43918</v>
      </c>
      <c r="B13">
        <v>4673</v>
      </c>
      <c r="C13">
        <v>298</v>
      </c>
      <c r="D13">
        <f t="shared" si="2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7" x14ac:dyDescent="0.35">
      <c r="A14" s="1">
        <v>43919</v>
      </c>
      <c r="B14">
        <v>5349</v>
      </c>
      <c r="C14">
        <v>336</v>
      </c>
      <c r="D14">
        <f t="shared" si="2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7" x14ac:dyDescent="0.35">
      <c r="A15" s="1">
        <v>43920</v>
      </c>
      <c r="B15">
        <v>6586</v>
      </c>
      <c r="C15">
        <v>424</v>
      </c>
      <c r="D15">
        <f t="shared" si="2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7" x14ac:dyDescent="0.35">
      <c r="A16" s="1">
        <v>43921</v>
      </c>
      <c r="B16">
        <v>7385</v>
      </c>
      <c r="C16">
        <v>497</v>
      </c>
      <c r="D16">
        <f t="shared" si="2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">
        <v>43922</v>
      </c>
      <c r="B17">
        <v>7853</v>
      </c>
      <c r="C17">
        <v>549</v>
      </c>
      <c r="D17">
        <f t="shared" si="2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">
        <v>43923</v>
      </c>
      <c r="B18">
        <v>8668</v>
      </c>
      <c r="C18">
        <v>614</v>
      </c>
      <c r="D18">
        <f t="shared" si="2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">
        <v>43924</v>
      </c>
      <c r="B19">
        <v>699</v>
      </c>
      <c r="C19">
        <v>699</v>
      </c>
      <c r="D19">
        <f t="shared" si="2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U19" s="6">
        <f>Sheet2!D8</f>
        <v>9.8870658427445135E-2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">
        <v>43925</v>
      </c>
      <c r="B20">
        <v>10240</v>
      </c>
      <c r="C20">
        <v>786</v>
      </c>
      <c r="D20">
        <f t="shared" si="2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6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">
        <v>43926</v>
      </c>
      <c r="B21">
        <v>10841</v>
      </c>
      <c r="C21">
        <v>868</v>
      </c>
      <c r="D21">
        <f t="shared" si="2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6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">
        <v>43927</v>
      </c>
      <c r="B22">
        <v>11599</v>
      </c>
      <c r="C22">
        <v>946</v>
      </c>
      <c r="D22">
        <f t="shared" si="2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6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">
        <v>43928</v>
      </c>
      <c r="B23">
        <v>12718</v>
      </c>
      <c r="C23">
        <v>1048</v>
      </c>
      <c r="D23">
        <f t="shared" si="2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6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">
        <v>43929</v>
      </c>
      <c r="B24">
        <v>13966</v>
      </c>
      <c r="C24">
        <v>1145</v>
      </c>
      <c r="D24">
        <f t="shared" si="2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6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">
        <v>43930</v>
      </c>
      <c r="B25">
        <v>14973</v>
      </c>
      <c r="C25">
        <v>1270</v>
      </c>
      <c r="D25">
        <f t="shared" si="2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6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">
        <v>43931</v>
      </c>
      <c r="B26">
        <v>15953</v>
      </c>
      <c r="C26">
        <v>1388</v>
      </c>
      <c r="D26">
        <f t="shared" si="2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6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">
        <v>43932</v>
      </c>
      <c r="B27">
        <v>17132</v>
      </c>
      <c r="C27">
        <v>1510</v>
      </c>
      <c r="D27">
        <f t="shared" si="2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6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">
        <v>43933</v>
      </c>
      <c r="B28">
        <v>17592</v>
      </c>
      <c r="C28">
        <v>1587</v>
      </c>
      <c r="D28">
        <f t="shared" si="2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6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">
        <v>43934</v>
      </c>
      <c r="B29">
        <v>18696</v>
      </c>
      <c r="C29">
        <v>1710</v>
      </c>
      <c r="D29">
        <f t="shared" si="2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6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">
        <v>43935</v>
      </c>
      <c r="B30">
        <v>19366</v>
      </c>
      <c r="C30">
        <v>1899</v>
      </c>
      <c r="D30">
        <f t="shared" si="2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6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">
        <v>43936</v>
      </c>
      <c r="B31">
        <v>19869</v>
      </c>
      <c r="C31">
        <v>1995</v>
      </c>
      <c r="D31">
        <f t="shared" si="2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6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">
        <v>43937</v>
      </c>
      <c r="B32">
        <v>20675</v>
      </c>
      <c r="C32">
        <v>2141</v>
      </c>
      <c r="D32">
        <f t="shared" si="2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6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">
        <v>43938</v>
      </c>
      <c r="B33">
        <v>21792</v>
      </c>
      <c r="C33">
        <v>2332</v>
      </c>
      <c r="D33">
        <f t="shared" si="2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6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">
        <v>43939</v>
      </c>
      <c r="B34">
        <v>22947</v>
      </c>
      <c r="C34">
        <v>2513</v>
      </c>
      <c r="D34">
        <f t="shared" si="2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6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">
        <v>43940</v>
      </c>
      <c r="B35">
        <v>24550</v>
      </c>
      <c r="C35">
        <v>2902</v>
      </c>
      <c r="D35">
        <f t="shared" si="2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6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">
        <v>43941</v>
      </c>
      <c r="B36">
        <v>25820</v>
      </c>
      <c r="C36">
        <v>3159</v>
      </c>
      <c r="D36">
        <f t="shared" si="2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6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">
        <v>43942</v>
      </c>
      <c r="B37">
        <v>27615</v>
      </c>
      <c r="C37">
        <v>3641</v>
      </c>
      <c r="D37">
        <f t="shared" si="2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6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">
        <v>43943</v>
      </c>
      <c r="B38">
        <v>28244</v>
      </c>
      <c r="C38">
        <v>3748</v>
      </c>
      <c r="D38">
        <f t="shared" si="2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6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">
        <v>43944</v>
      </c>
      <c r="B39">
        <v>29262</v>
      </c>
      <c r="C39">
        <v>3924</v>
      </c>
      <c r="D39">
        <f t="shared" si="2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6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">
        <v>43945</v>
      </c>
      <c r="B40">
        <v>31973</v>
      </c>
      <c r="C40">
        <v>4445</v>
      </c>
      <c r="D40">
        <f t="shared" si="2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6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">
        <v>43946</v>
      </c>
      <c r="B41">
        <v>34350</v>
      </c>
      <c r="C41">
        <v>5092</v>
      </c>
      <c r="D41">
        <f t="shared" si="2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6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">
        <v>43947</v>
      </c>
      <c r="B42">
        <v>36090</v>
      </c>
      <c r="C42">
        <v>5476</v>
      </c>
      <c r="D42">
        <f t="shared" si="2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6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">
        <v>43948</v>
      </c>
      <c r="B43">
        <v>38150</v>
      </c>
      <c r="C43">
        <v>5868</v>
      </c>
      <c r="D43">
        <f t="shared" si="2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6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">
        <v>43949</v>
      </c>
      <c r="B44">
        <v>39823</v>
      </c>
      <c r="C44">
        <v>6376</v>
      </c>
      <c r="D44">
        <f t="shared" si="2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6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">
        <v>43950</v>
      </c>
      <c r="B45">
        <v>41337</v>
      </c>
      <c r="C45">
        <v>6843</v>
      </c>
      <c r="D45">
        <f t="shared" si="2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6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">
        <v>43951</v>
      </c>
      <c r="B46">
        <v>42667</v>
      </c>
      <c r="C46">
        <v>7145</v>
      </c>
      <c r="D46">
        <f t="shared" si="2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6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">
        <v>43952</v>
      </c>
      <c r="B47">
        <v>45593</v>
      </c>
      <c r="C47">
        <v>7884</v>
      </c>
      <c r="D47">
        <f t="shared" si="2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6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">
        <v>43953</v>
      </c>
      <c r="B48">
        <v>49727</v>
      </c>
      <c r="C48">
        <v>8641</v>
      </c>
      <c r="D48">
        <f t="shared" si="2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6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">
        <v>43954</v>
      </c>
      <c r="B49">
        <v>53186</v>
      </c>
      <c r="C49">
        <v>9169</v>
      </c>
      <c r="D49">
        <f t="shared" si="2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6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">
        <v>43955</v>
      </c>
      <c r="B50">
        <v>57161</v>
      </c>
      <c r="C50">
        <v>9703</v>
      </c>
      <c r="D50">
        <f t="shared" si="2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6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">
        <v>43956</v>
      </c>
      <c r="B51">
        <v>60569</v>
      </c>
      <c r="C51">
        <v>10111</v>
      </c>
      <c r="D51">
        <f t="shared" si="2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6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">
        <v>43957</v>
      </c>
      <c r="B52">
        <v>63171</v>
      </c>
      <c r="C52">
        <v>10404</v>
      </c>
      <c r="D52">
        <f t="shared" si="2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6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">
        <v>43958</v>
      </c>
      <c r="B53">
        <v>66427</v>
      </c>
      <c r="C53">
        <v>11059</v>
      </c>
      <c r="D53">
        <f t="shared" si="2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6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">
        <v>43959</v>
      </c>
      <c r="B54">
        <v>70261</v>
      </c>
      <c r="C54">
        <v>11457</v>
      </c>
      <c r="D54">
        <f t="shared" si="2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6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">
        <v>43960</v>
      </c>
      <c r="B55">
        <v>71476</v>
      </c>
      <c r="C55">
        <v>11671</v>
      </c>
      <c r="D55">
        <f t="shared" si="2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6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">
        <v>43961</v>
      </c>
      <c r="B56">
        <v>74174</v>
      </c>
      <c r="C56">
        <v>11959</v>
      </c>
      <c r="D56">
        <f t="shared" si="2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6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">
        <v>43962</v>
      </c>
      <c r="B57">
        <v>77792</v>
      </c>
      <c r="C57">
        <v>12373</v>
      </c>
      <c r="D57">
        <f t="shared" si="2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6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">
        <v>43963</v>
      </c>
      <c r="B58">
        <v>81288</v>
      </c>
      <c r="C58">
        <v>12912</v>
      </c>
      <c r="D58">
        <f t="shared" si="2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6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">
        <v>43964</v>
      </c>
      <c r="B59">
        <v>85719</v>
      </c>
      <c r="C59">
        <v>13289</v>
      </c>
      <c r="D59">
        <f t="shared" si="2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6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">
        <v>43965</v>
      </c>
      <c r="B60">
        <v>89294</v>
      </c>
      <c r="C60">
        <v>13675</v>
      </c>
      <c r="D60">
        <f t="shared" si="2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6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">
        <v>43966</v>
      </c>
      <c r="B61">
        <v>93556</v>
      </c>
      <c r="C61">
        <v>14049</v>
      </c>
      <c r="D61">
        <f t="shared" si="2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6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">
        <v>43967</v>
      </c>
      <c r="B62">
        <v>96300</v>
      </c>
      <c r="C62">
        <v>14328</v>
      </c>
      <c r="D62">
        <f t="shared" si="2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6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">
        <v>43968</v>
      </c>
      <c r="B63">
        <v>100241</v>
      </c>
      <c r="C63">
        <v>14651</v>
      </c>
      <c r="D63">
        <f t="shared" si="2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6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">
        <v>43969</v>
      </c>
      <c r="B64">
        <v>103148</v>
      </c>
      <c r="C64">
        <v>14955</v>
      </c>
      <c r="D64">
        <f t="shared" si="2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6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">
        <v>43970</v>
      </c>
      <c r="B65">
        <v>107196</v>
      </c>
      <c r="C65">
        <v>15296</v>
      </c>
      <c r="D65">
        <f t="shared" si="2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6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">
        <v>43971</v>
      </c>
      <c r="B66">
        <v>110213</v>
      </c>
      <c r="C66">
        <v>15534</v>
      </c>
      <c r="D66">
        <f t="shared" si="2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6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">
        <v>43972</v>
      </c>
      <c r="B67">
        <v>115031</v>
      </c>
      <c r="C67">
        <v>15954</v>
      </c>
      <c r="D67">
        <f t="shared" si="2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6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">
        <v>43973</v>
      </c>
      <c r="B68">
        <v>119469</v>
      </c>
      <c r="C68">
        <v>16415</v>
      </c>
      <c r="D68">
        <f t="shared" si="2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6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">
        <v>43974</v>
      </c>
      <c r="B69">
        <v>122990</v>
      </c>
      <c r="C69">
        <v>16767</v>
      </c>
      <c r="D69">
        <f t="shared" si="2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6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">
        <f>A69+1</f>
        <v>43975</v>
      </c>
      <c r="B70">
        <f>114795+C70</f>
        <v>132352</v>
      </c>
      <c r="C70">
        <v>17557</v>
      </c>
      <c r="D70">
        <f t="shared" si="2"/>
        <v>10338</v>
      </c>
      <c r="E70">
        <v>456</v>
      </c>
      <c r="F70">
        <f t="shared" ref="F70:F76" si="3">G70</f>
        <v>377</v>
      </c>
      <c r="G70">
        <v>377</v>
      </c>
      <c r="H70">
        <v>118</v>
      </c>
      <c r="N70">
        <f t="shared" ref="N70:N100" si="4">B70-C70</f>
        <v>114795</v>
      </c>
      <c r="O70" s="3">
        <f t="shared" ref="O70:O100" si="5">C70/B70</f>
        <v>0.13265383220502902</v>
      </c>
      <c r="R70">
        <v>352</v>
      </c>
      <c r="S70">
        <v>3169</v>
      </c>
      <c r="T70" s="2">
        <v>0.1</v>
      </c>
      <c r="U70" s="6">
        <f>Sheet2!D59</f>
        <v>9.3947468595355924E-2</v>
      </c>
      <c r="V70">
        <v>3521</v>
      </c>
      <c r="W70">
        <f t="shared" ref="W70:W100" si="6">C70-D70-E70</f>
        <v>6763</v>
      </c>
      <c r="X70" s="3">
        <f t="shared" ref="X70:X100" si="7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">
        <f t="shared" ref="A71:A76" si="8">A70+1</f>
        <v>43976</v>
      </c>
      <c r="B71">
        <v>134985</v>
      </c>
      <c r="C71">
        <v>17659</v>
      </c>
      <c r="D71">
        <f t="shared" si="2"/>
        <v>10518</v>
      </c>
      <c r="E71">
        <v>466</v>
      </c>
      <c r="F71">
        <f t="shared" si="3"/>
        <v>379</v>
      </c>
      <c r="G71">
        <v>379</v>
      </c>
      <c r="H71">
        <v>115</v>
      </c>
      <c r="N71">
        <f t="shared" si="4"/>
        <v>117326</v>
      </c>
      <c r="O71" s="3">
        <f t="shared" si="5"/>
        <v>0.13082194317887172</v>
      </c>
      <c r="R71">
        <f t="shared" ref="R71:R100" si="9">C71-C70</f>
        <v>102</v>
      </c>
      <c r="S71">
        <f t="shared" ref="S71:S100" si="10">N71-N70</f>
        <v>2531</v>
      </c>
      <c r="T71" s="3">
        <f t="shared" ref="T71:T100" si="11">R71/V71</f>
        <v>3.8739080896315989E-2</v>
      </c>
      <c r="U71" s="6">
        <f>Sheet2!D60</f>
        <v>8.7167256501000157E-2</v>
      </c>
      <c r="V71">
        <f t="shared" ref="V71:V100" si="12">B71-B70</f>
        <v>2633</v>
      </c>
      <c r="W71">
        <f t="shared" si="6"/>
        <v>6675</v>
      </c>
      <c r="X71" s="3">
        <f t="shared" si="7"/>
        <v>5.6779026217228468E-2</v>
      </c>
      <c r="Y71">
        <f t="shared" ref="Y71:Y100" si="13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">
        <f t="shared" si="8"/>
        <v>43977</v>
      </c>
      <c r="B72">
        <v>139157</v>
      </c>
      <c r="C72">
        <v>18273</v>
      </c>
      <c r="D72">
        <f t="shared" ref="D72:D116" si="14">AQ72</f>
        <v>10679</v>
      </c>
      <c r="E72">
        <v>488</v>
      </c>
      <c r="F72">
        <f t="shared" si="3"/>
        <v>393</v>
      </c>
      <c r="G72">
        <v>393</v>
      </c>
      <c r="H72">
        <v>109</v>
      </c>
      <c r="N72">
        <f t="shared" si="4"/>
        <v>120884</v>
      </c>
      <c r="O72" s="3">
        <f t="shared" si="5"/>
        <v>0.13131211509302443</v>
      </c>
      <c r="R72">
        <f t="shared" si="9"/>
        <v>614</v>
      </c>
      <c r="S72">
        <f t="shared" si="10"/>
        <v>3558</v>
      </c>
      <c r="T72" s="3">
        <f t="shared" si="11"/>
        <v>0.14717162032598274</v>
      </c>
      <c r="U72" s="6">
        <f>Sheet2!D61</f>
        <v>9.7205206738131697E-2</v>
      </c>
      <c r="V72">
        <f t="shared" si="12"/>
        <v>4172</v>
      </c>
      <c r="W72">
        <f t="shared" si="6"/>
        <v>7106</v>
      </c>
      <c r="X72" s="3">
        <f t="shared" si="7"/>
        <v>5.5305375738812272E-2</v>
      </c>
      <c r="Y72">
        <f t="shared" si="13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">
        <f t="shared" si="8"/>
        <v>43978</v>
      </c>
      <c r="B73">
        <v>142321</v>
      </c>
      <c r="C73">
        <v>18502</v>
      </c>
      <c r="D73">
        <f t="shared" si="14"/>
        <v>10905</v>
      </c>
      <c r="E73">
        <v>500</v>
      </c>
      <c r="F73">
        <f t="shared" si="3"/>
        <v>383</v>
      </c>
      <c r="G73">
        <v>383</v>
      </c>
      <c r="H73">
        <v>112</v>
      </c>
      <c r="N73">
        <f t="shared" si="4"/>
        <v>123819</v>
      </c>
      <c r="O73" s="3">
        <f t="shared" si="5"/>
        <v>0.13000189711989096</v>
      </c>
      <c r="R73">
        <f t="shared" si="9"/>
        <v>229</v>
      </c>
      <c r="S73">
        <f t="shared" si="10"/>
        <v>2935</v>
      </c>
      <c r="T73" s="3">
        <f t="shared" si="11"/>
        <v>7.2376738305941851E-2</v>
      </c>
      <c r="U73" s="6">
        <f>Sheet2!D62</f>
        <v>9.6318574637377696E-2</v>
      </c>
      <c r="V73">
        <f t="shared" si="12"/>
        <v>3164</v>
      </c>
      <c r="W73">
        <f t="shared" si="6"/>
        <v>7097</v>
      </c>
      <c r="X73" s="3">
        <f t="shared" si="7"/>
        <v>5.3966464703395799E-2</v>
      </c>
      <c r="Y73">
        <f t="shared" si="13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">
        <f t="shared" si="8"/>
        <v>43979</v>
      </c>
      <c r="B74">
        <v>146275</v>
      </c>
      <c r="C74">
        <v>18792</v>
      </c>
      <c r="D74">
        <f t="shared" si="14"/>
        <v>11445</v>
      </c>
      <c r="E74">
        <v>520</v>
      </c>
      <c r="F74">
        <f t="shared" si="3"/>
        <v>376</v>
      </c>
      <c r="G74">
        <v>376</v>
      </c>
      <c r="H74">
        <v>117</v>
      </c>
      <c r="N74">
        <f t="shared" si="4"/>
        <v>127483</v>
      </c>
      <c r="O74" s="3">
        <f t="shared" si="5"/>
        <v>0.12847034694923945</v>
      </c>
      <c r="R74">
        <f t="shared" si="9"/>
        <v>290</v>
      </c>
      <c r="S74">
        <f t="shared" si="10"/>
        <v>3664</v>
      </c>
      <c r="T74" s="3">
        <f t="shared" si="11"/>
        <v>7.3343449671219016E-2</v>
      </c>
      <c r="U74" s="6">
        <f>Sheet2!D63</f>
        <v>9.4477030272015122E-2</v>
      </c>
      <c r="V74">
        <f t="shared" si="12"/>
        <v>3954</v>
      </c>
      <c r="W74">
        <f t="shared" si="6"/>
        <v>6827</v>
      </c>
      <c r="X74" s="3">
        <f t="shared" si="7"/>
        <v>5.5075435769737807E-2</v>
      </c>
      <c r="Y74">
        <f t="shared" si="13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">
        <f t="shared" si="8"/>
        <v>43980</v>
      </c>
      <c r="B75">
        <v>150110</v>
      </c>
      <c r="C75">
        <v>19135</v>
      </c>
      <c r="D75">
        <f t="shared" si="14"/>
        <v>11872</v>
      </c>
      <c r="E75">
        <v>527</v>
      </c>
      <c r="F75">
        <f t="shared" si="3"/>
        <v>368</v>
      </c>
      <c r="G75">
        <v>368</v>
      </c>
      <c r="H75">
        <v>118</v>
      </c>
      <c r="N75">
        <f t="shared" si="4"/>
        <v>130975</v>
      </c>
      <c r="O75" s="3">
        <f t="shared" si="5"/>
        <v>0.12747318633002463</v>
      </c>
      <c r="R75">
        <f t="shared" si="9"/>
        <v>343</v>
      </c>
      <c r="S75">
        <f t="shared" si="10"/>
        <v>3492</v>
      </c>
      <c r="T75" s="3">
        <f t="shared" si="11"/>
        <v>8.9439374185136894E-2</v>
      </c>
      <c r="U75" s="6">
        <f>Sheet2!D64</f>
        <v>9.2016129032258059E-2</v>
      </c>
      <c r="V75">
        <f t="shared" si="12"/>
        <v>3835</v>
      </c>
      <c r="W75">
        <f t="shared" si="6"/>
        <v>6736</v>
      </c>
      <c r="X75" s="3">
        <f t="shared" si="7"/>
        <v>5.4631828978622329E-2</v>
      </c>
      <c r="Y75">
        <f t="shared" si="13"/>
        <v>7</v>
      </c>
      <c r="Z75">
        <v>69</v>
      </c>
      <c r="AC75">
        <v>59</v>
      </c>
      <c r="AF75">
        <v>6</v>
      </c>
      <c r="AI75">
        <f t="shared" ref="AI75:AI122" si="15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">
        <f t="shared" si="8"/>
        <v>43981</v>
      </c>
      <c r="B76">
        <v>156713</v>
      </c>
      <c r="C76">
        <v>19551</v>
      </c>
      <c r="D76">
        <f t="shared" si="14"/>
        <v>12275</v>
      </c>
      <c r="E76">
        <v>534</v>
      </c>
      <c r="F76">
        <f t="shared" si="3"/>
        <v>341</v>
      </c>
      <c r="G76">
        <v>341</v>
      </c>
      <c r="H76">
        <v>116</v>
      </c>
      <c r="N76">
        <f t="shared" si="4"/>
        <v>137162</v>
      </c>
      <c r="O76" s="3">
        <f t="shared" si="5"/>
        <v>0.12475672088467453</v>
      </c>
      <c r="R76">
        <f t="shared" si="9"/>
        <v>416</v>
      </c>
      <c r="S76">
        <f t="shared" si="10"/>
        <v>6187</v>
      </c>
      <c r="T76" s="3">
        <f t="shared" si="11"/>
        <v>6.3001665909435109E-2</v>
      </c>
      <c r="U76" s="6">
        <f>Sheet2!D65</f>
        <v>8.4140305573488269E-2</v>
      </c>
      <c r="V76">
        <f t="shared" si="12"/>
        <v>6603</v>
      </c>
      <c r="W76">
        <f t="shared" si="6"/>
        <v>6742</v>
      </c>
      <c r="X76" s="3">
        <f t="shared" si="7"/>
        <v>5.0578463363986949E-2</v>
      </c>
      <c r="Y76">
        <f t="shared" si="13"/>
        <v>7</v>
      </c>
      <c r="Z76">
        <v>70</v>
      </c>
      <c r="AC76">
        <v>59</v>
      </c>
      <c r="AF76">
        <v>6</v>
      </c>
      <c r="AI76">
        <f t="shared" si="15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">
        <v>43983</v>
      </c>
      <c r="B77">
        <v>159292</v>
      </c>
      <c r="C77">
        <v>19688</v>
      </c>
      <c r="D77">
        <f t="shared" si="14"/>
        <v>12784</v>
      </c>
      <c r="E77">
        <v>538</v>
      </c>
      <c r="F77">
        <v>339</v>
      </c>
      <c r="G77">
        <v>339</v>
      </c>
      <c r="H77">
        <v>125</v>
      </c>
      <c r="N77">
        <f t="shared" si="4"/>
        <v>139604</v>
      </c>
      <c r="O77" s="3">
        <f t="shared" si="5"/>
        <v>0.1235969163548703</v>
      </c>
      <c r="R77">
        <f t="shared" si="9"/>
        <v>137</v>
      </c>
      <c r="S77">
        <f t="shared" si="10"/>
        <v>2442</v>
      </c>
      <c r="T77" s="3">
        <f t="shared" si="11"/>
        <v>5.3121364870104694E-2</v>
      </c>
      <c r="U77" s="6">
        <f>Sheet2!D66</f>
        <v>7.9101707498144019E-2</v>
      </c>
      <c r="V77">
        <f t="shared" si="12"/>
        <v>2579</v>
      </c>
      <c r="W77">
        <f t="shared" si="6"/>
        <v>6366</v>
      </c>
      <c r="X77" s="3">
        <f t="shared" si="7"/>
        <v>5.3251649387370405E-2</v>
      </c>
      <c r="Y77">
        <f t="shared" si="13"/>
        <v>4</v>
      </c>
      <c r="Z77">
        <v>70</v>
      </c>
      <c r="AC77">
        <v>59</v>
      </c>
      <c r="AF77">
        <v>6</v>
      </c>
      <c r="AI77">
        <f t="shared" si="15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">
        <f t="shared" ref="A78:A151" si="16">A77+1</f>
        <v>43984</v>
      </c>
      <c r="B78">
        <v>163969</v>
      </c>
      <c r="C78">
        <v>19956</v>
      </c>
      <c r="D78">
        <f t="shared" si="14"/>
        <v>13025</v>
      </c>
      <c r="E78">
        <v>560</v>
      </c>
      <c r="F78">
        <v>327</v>
      </c>
      <c r="H78">
        <v>114</v>
      </c>
      <c r="N78">
        <f t="shared" si="4"/>
        <v>144013</v>
      </c>
      <c r="O78" s="3">
        <f t="shared" si="5"/>
        <v>0.12170593221889503</v>
      </c>
      <c r="R78">
        <f t="shared" si="9"/>
        <v>268</v>
      </c>
      <c r="S78">
        <f t="shared" si="10"/>
        <v>4409</v>
      </c>
      <c r="T78" s="3">
        <f t="shared" si="11"/>
        <v>5.7301689116955316E-2</v>
      </c>
      <c r="U78" s="6">
        <f>Sheet2!D67</f>
        <v>7.9250621032293675E-2</v>
      </c>
      <c r="V78">
        <f t="shared" si="12"/>
        <v>4677</v>
      </c>
      <c r="W78">
        <f t="shared" si="6"/>
        <v>6371</v>
      </c>
      <c r="X78" s="3">
        <f t="shared" si="7"/>
        <v>5.1326322398367603E-2</v>
      </c>
      <c r="Y78">
        <f t="shared" si="13"/>
        <v>22</v>
      </c>
      <c r="Z78">
        <v>69</v>
      </c>
      <c r="AC78">
        <v>59</v>
      </c>
      <c r="AF78">
        <v>6</v>
      </c>
      <c r="AI78">
        <f t="shared" si="15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">
        <f t="shared" si="16"/>
        <v>43985</v>
      </c>
      <c r="B79">
        <f>B78+3732</f>
        <v>167701</v>
      </c>
      <c r="C79">
        <f>C78+201</f>
        <v>20157</v>
      </c>
      <c r="D79">
        <f t="shared" si="14"/>
        <v>13243</v>
      </c>
      <c r="E79">
        <v>566</v>
      </c>
      <c r="F79">
        <v>314</v>
      </c>
      <c r="H79">
        <v>116</v>
      </c>
      <c r="N79">
        <f t="shared" si="4"/>
        <v>147544</v>
      </c>
      <c r="O79" s="3">
        <f t="shared" si="5"/>
        <v>0.12019606323158478</v>
      </c>
      <c r="R79">
        <f t="shared" si="9"/>
        <v>201</v>
      </c>
      <c r="S79">
        <f t="shared" si="10"/>
        <v>3531</v>
      </c>
      <c r="T79" s="3">
        <f t="shared" si="11"/>
        <v>5.3858520900321546E-2</v>
      </c>
      <c r="U79" s="6">
        <f>Sheet2!D68</f>
        <v>6.6003363228699555E-2</v>
      </c>
      <c r="V79">
        <f t="shared" si="12"/>
        <v>3732</v>
      </c>
      <c r="W79">
        <f t="shared" si="6"/>
        <v>6348</v>
      </c>
      <c r="X79" s="3">
        <f t="shared" si="7"/>
        <v>4.9464398235664779E-2</v>
      </c>
      <c r="Y79">
        <f t="shared" si="13"/>
        <v>6</v>
      </c>
      <c r="Z79">
        <v>69</v>
      </c>
      <c r="AC79">
        <v>59</v>
      </c>
      <c r="AF79">
        <v>6</v>
      </c>
      <c r="AI79">
        <f t="shared" si="15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">
        <f t="shared" si="16"/>
        <v>43986</v>
      </c>
      <c r="B80">
        <v>174127</v>
      </c>
      <c r="C80">
        <v>20706</v>
      </c>
      <c r="D80">
        <f t="shared" si="14"/>
        <v>13650</v>
      </c>
      <c r="E80">
        <v>579</v>
      </c>
      <c r="F80">
        <v>310</v>
      </c>
      <c r="H80">
        <v>105</v>
      </c>
      <c r="N80">
        <f t="shared" si="4"/>
        <v>153421</v>
      </c>
      <c r="O80" s="3">
        <f t="shared" si="5"/>
        <v>0.11891320702705496</v>
      </c>
      <c r="R80">
        <f t="shared" si="9"/>
        <v>549</v>
      </c>
      <c r="S80">
        <f t="shared" si="10"/>
        <v>5877</v>
      </c>
      <c r="T80" s="3">
        <f t="shared" si="11"/>
        <v>8.5434173669467789E-2</v>
      </c>
      <c r="U80" s="6">
        <f>Sheet2!D69</f>
        <v>6.9295101553166066E-2</v>
      </c>
      <c r="V80">
        <f t="shared" si="12"/>
        <v>6426</v>
      </c>
      <c r="W80">
        <f t="shared" si="6"/>
        <v>6477</v>
      </c>
      <c r="X80" s="3">
        <f t="shared" si="7"/>
        <v>4.7861664350779681E-2</v>
      </c>
      <c r="Y80">
        <f t="shared" si="13"/>
        <v>13</v>
      </c>
      <c r="Z80">
        <v>70</v>
      </c>
      <c r="AC80">
        <v>61</v>
      </c>
      <c r="AF80">
        <v>6</v>
      </c>
      <c r="AI80">
        <f t="shared" si="15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">
        <f t="shared" si="16"/>
        <v>43987</v>
      </c>
      <c r="B81">
        <v>179816</v>
      </c>
      <c r="C81">
        <v>21096</v>
      </c>
      <c r="D81">
        <f t="shared" si="14"/>
        <v>14027</v>
      </c>
      <c r="E81">
        <v>591</v>
      </c>
      <c r="F81">
        <v>299</v>
      </c>
      <c r="H81">
        <v>102</v>
      </c>
      <c r="N81">
        <f t="shared" si="4"/>
        <v>158720</v>
      </c>
      <c r="O81" s="3">
        <f t="shared" si="5"/>
        <v>0.11731992703652623</v>
      </c>
      <c r="R81">
        <f t="shared" si="9"/>
        <v>390</v>
      </c>
      <c r="S81">
        <f t="shared" si="10"/>
        <v>5299</v>
      </c>
      <c r="T81" s="3">
        <f t="shared" si="11"/>
        <v>6.8553348567410799E-2</v>
      </c>
      <c r="U81" s="6">
        <f>Sheet2!D70</f>
        <v>6.8692048537610684E-2</v>
      </c>
      <c r="V81">
        <f t="shared" si="12"/>
        <v>5689</v>
      </c>
      <c r="W81">
        <f t="shared" si="6"/>
        <v>6478</v>
      </c>
      <c r="X81" s="3">
        <f t="shared" si="7"/>
        <v>4.6156221055881443E-2</v>
      </c>
      <c r="Y81">
        <f t="shared" si="13"/>
        <v>12</v>
      </c>
      <c r="Z81">
        <v>71</v>
      </c>
      <c r="AC81">
        <v>61</v>
      </c>
      <c r="AF81">
        <v>6</v>
      </c>
      <c r="AI81">
        <f t="shared" si="15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">
        <f t="shared" si="16"/>
        <v>43988</v>
      </c>
      <c r="B82">
        <v>184554</v>
      </c>
      <c r="C82">
        <v>21438</v>
      </c>
      <c r="D82">
        <f t="shared" si="14"/>
        <v>14398</v>
      </c>
      <c r="E82">
        <v>597</v>
      </c>
      <c r="F82">
        <v>288</v>
      </c>
      <c r="H82">
        <v>92</v>
      </c>
      <c r="N82">
        <f t="shared" si="4"/>
        <v>163116</v>
      </c>
      <c r="O82" s="3">
        <f t="shared" si="5"/>
        <v>0.11616112357358822</v>
      </c>
      <c r="R82">
        <f t="shared" si="9"/>
        <v>342</v>
      </c>
      <c r="S82">
        <f t="shared" si="10"/>
        <v>4396</v>
      </c>
      <c r="T82" s="3">
        <f t="shared" si="11"/>
        <v>7.2182355424229627E-2</v>
      </c>
      <c r="U82" s="6">
        <f>Sheet2!D71</f>
        <v>6.6862153060039481E-2</v>
      </c>
      <c r="V82">
        <f t="shared" si="12"/>
        <v>4738</v>
      </c>
      <c r="W82">
        <f t="shared" si="6"/>
        <v>6443</v>
      </c>
      <c r="X82" s="3">
        <f t="shared" si="7"/>
        <v>4.4699674064876613E-2</v>
      </c>
      <c r="Y82">
        <f t="shared" si="13"/>
        <v>6</v>
      </c>
      <c r="Z82">
        <v>71</v>
      </c>
      <c r="AC82">
        <v>61</v>
      </c>
      <c r="AF82">
        <v>6</v>
      </c>
      <c r="AI82">
        <f t="shared" si="15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">
        <f t="shared" si="16"/>
        <v>43989</v>
      </c>
      <c r="B83">
        <v>187939</v>
      </c>
      <c r="C83">
        <v>21635</v>
      </c>
      <c r="D83">
        <f t="shared" si="14"/>
        <v>14733</v>
      </c>
      <c r="E83">
        <v>604</v>
      </c>
      <c r="F83">
        <v>269</v>
      </c>
      <c r="H83">
        <v>86</v>
      </c>
      <c r="N83">
        <f t="shared" si="4"/>
        <v>166304</v>
      </c>
      <c r="O83" s="3">
        <f t="shared" si="5"/>
        <v>0.11511713907172008</v>
      </c>
      <c r="R83">
        <f t="shared" si="9"/>
        <v>197</v>
      </c>
      <c r="S83">
        <f t="shared" si="10"/>
        <v>3188</v>
      </c>
      <c r="T83" s="3">
        <f t="shared" si="11"/>
        <v>5.8197932053175777E-2</v>
      </c>
      <c r="U83" s="6">
        <f>Sheet2!D72</f>
        <v>6.6739255748414786E-2</v>
      </c>
      <c r="V83">
        <f t="shared" si="12"/>
        <v>3385</v>
      </c>
      <c r="W83">
        <f t="shared" si="6"/>
        <v>6298</v>
      </c>
      <c r="X83" s="3">
        <f t="shared" si="7"/>
        <v>4.2711972054620517E-2</v>
      </c>
      <c r="Y83">
        <f t="shared" si="13"/>
        <v>7</v>
      </c>
      <c r="Z83">
        <v>71</v>
      </c>
      <c r="AC83">
        <v>61</v>
      </c>
      <c r="AF83">
        <v>6</v>
      </c>
      <c r="AI83">
        <f t="shared" si="15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">
        <f t="shared" si="16"/>
        <v>43990</v>
      </c>
      <c r="B84">
        <v>192950</v>
      </c>
      <c r="C84">
        <v>21919</v>
      </c>
      <c r="D84">
        <f t="shared" si="14"/>
        <v>15165</v>
      </c>
      <c r="E84">
        <v>606</v>
      </c>
      <c r="F84">
        <v>265</v>
      </c>
      <c r="H84">
        <v>85</v>
      </c>
      <c r="N84">
        <f t="shared" si="4"/>
        <v>171031</v>
      </c>
      <c r="O84" s="3">
        <f t="shared" si="5"/>
        <v>0.11359937807722208</v>
      </c>
      <c r="R84">
        <f t="shared" si="9"/>
        <v>284</v>
      </c>
      <c r="S84">
        <f t="shared" si="10"/>
        <v>4727</v>
      </c>
      <c r="T84" s="3">
        <f t="shared" si="11"/>
        <v>5.6675314308521255E-2</v>
      </c>
      <c r="U84" s="6">
        <f>Sheet2!D73</f>
        <v>6.628439004100066E-2</v>
      </c>
      <c r="V84">
        <f t="shared" si="12"/>
        <v>5011</v>
      </c>
      <c r="W84">
        <f t="shared" si="6"/>
        <v>6148</v>
      </c>
      <c r="X84" s="3">
        <f t="shared" si="7"/>
        <v>4.3103448275862072E-2</v>
      </c>
      <c r="Y84">
        <f t="shared" si="13"/>
        <v>2</v>
      </c>
      <c r="Z84">
        <v>74</v>
      </c>
      <c r="AC84">
        <v>61</v>
      </c>
      <c r="AF84">
        <v>6</v>
      </c>
      <c r="AI84">
        <f t="shared" si="15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">
        <f t="shared" si="16"/>
        <v>43991</v>
      </c>
      <c r="B85">
        <v>197340</v>
      </c>
      <c r="C85">
        <v>22179</v>
      </c>
      <c r="D85">
        <f t="shared" si="14"/>
        <v>15352</v>
      </c>
      <c r="E85">
        <v>622</v>
      </c>
      <c r="F85">
        <v>255</v>
      </c>
      <c r="H85">
        <v>82</v>
      </c>
      <c r="N85">
        <f t="shared" si="4"/>
        <v>175161</v>
      </c>
      <c r="O85" s="3">
        <f t="shared" si="5"/>
        <v>0.11238978412891457</v>
      </c>
      <c r="R85">
        <f t="shared" si="9"/>
        <v>260</v>
      </c>
      <c r="S85">
        <f t="shared" si="10"/>
        <v>4130</v>
      </c>
      <c r="T85" s="3">
        <f t="shared" si="11"/>
        <v>5.9225512528473807E-2</v>
      </c>
      <c r="U85" s="6">
        <f>Sheet2!D74</f>
        <v>6.6614725360342811E-2</v>
      </c>
      <c r="V85">
        <f t="shared" si="12"/>
        <v>4390</v>
      </c>
      <c r="W85">
        <f t="shared" si="6"/>
        <v>6205</v>
      </c>
      <c r="X85" s="3">
        <f t="shared" si="7"/>
        <v>4.1095890410958902E-2</v>
      </c>
      <c r="Y85">
        <f t="shared" si="13"/>
        <v>16</v>
      </c>
      <c r="Z85">
        <v>74</v>
      </c>
      <c r="AC85">
        <v>63</v>
      </c>
      <c r="AF85">
        <v>6</v>
      </c>
      <c r="AI85">
        <f t="shared" si="15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">
        <f t="shared" si="16"/>
        <v>43992</v>
      </c>
      <c r="B86">
        <v>202594</v>
      </c>
      <c r="C86">
        <v>22454</v>
      </c>
      <c r="D86">
        <f t="shared" si="14"/>
        <v>15483</v>
      </c>
      <c r="E86">
        <v>629</v>
      </c>
      <c r="F86">
        <v>245</v>
      </c>
      <c r="H86">
        <v>73</v>
      </c>
      <c r="N86">
        <f t="shared" si="4"/>
        <v>180140</v>
      </c>
      <c r="O86" s="3">
        <f t="shared" si="5"/>
        <v>0.11083250244331026</v>
      </c>
      <c r="R86">
        <f t="shared" si="9"/>
        <v>275</v>
      </c>
      <c r="S86">
        <f t="shared" si="10"/>
        <v>4979</v>
      </c>
      <c r="T86" s="3">
        <f t="shared" si="11"/>
        <v>5.234107346783403E-2</v>
      </c>
      <c r="U86" s="6">
        <f>Sheet2!D75</f>
        <v>6.5829822600521601E-2</v>
      </c>
      <c r="V86">
        <f t="shared" si="12"/>
        <v>5254</v>
      </c>
      <c r="W86">
        <f t="shared" si="6"/>
        <v>6342</v>
      </c>
      <c r="X86" s="3">
        <f t="shared" si="7"/>
        <v>3.8631346578366449E-2</v>
      </c>
      <c r="Y86">
        <f t="shared" si="13"/>
        <v>7</v>
      </c>
      <c r="Z86">
        <v>74</v>
      </c>
      <c r="AC86">
        <v>63</v>
      </c>
      <c r="AF86">
        <v>6</v>
      </c>
      <c r="AI86">
        <f t="shared" si="15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">
        <f t="shared" si="16"/>
        <v>43993</v>
      </c>
      <c r="B87">
        <v>207057</v>
      </c>
      <c r="C87">
        <v>22785</v>
      </c>
      <c r="D87">
        <f t="shared" si="14"/>
        <v>15906</v>
      </c>
      <c r="E87">
        <v>638</v>
      </c>
      <c r="F87">
        <v>242</v>
      </c>
      <c r="H87">
        <v>75</v>
      </c>
      <c r="N87">
        <f t="shared" si="4"/>
        <v>184272</v>
      </c>
      <c r="O87" s="3">
        <f t="shared" si="5"/>
        <v>0.11004216230313392</v>
      </c>
      <c r="R87">
        <f t="shared" si="9"/>
        <v>331</v>
      </c>
      <c r="S87">
        <f t="shared" si="10"/>
        <v>4132</v>
      </c>
      <c r="T87" s="3">
        <f t="shared" si="11"/>
        <v>7.4165359623571583E-2</v>
      </c>
      <c r="U87" s="6">
        <f>Sheet2!D76</f>
        <v>6.3133920437291227E-2</v>
      </c>
      <c r="V87">
        <f t="shared" si="12"/>
        <v>4463</v>
      </c>
      <c r="W87">
        <f t="shared" si="6"/>
        <v>6241</v>
      </c>
      <c r="X87" s="3">
        <f t="shared" si="7"/>
        <v>3.8775837205576029E-2</v>
      </c>
      <c r="Y87">
        <f t="shared" si="13"/>
        <v>9</v>
      </c>
      <c r="Z87">
        <v>74</v>
      </c>
      <c r="AC87">
        <v>64</v>
      </c>
      <c r="AF87">
        <v>6</v>
      </c>
      <c r="AI87">
        <f t="shared" si="15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">
        <f t="shared" si="16"/>
        <v>43994</v>
      </c>
      <c r="B88">
        <v>212827</v>
      </c>
      <c r="C88">
        <v>23166</v>
      </c>
      <c r="D88">
        <f t="shared" si="14"/>
        <v>16256</v>
      </c>
      <c r="E88">
        <v>641</v>
      </c>
      <c r="F88">
        <v>225</v>
      </c>
      <c r="H88">
        <v>81</v>
      </c>
      <c r="N88">
        <f t="shared" si="4"/>
        <v>189661</v>
      </c>
      <c r="O88" s="3">
        <f t="shared" si="5"/>
        <v>0.10884897123015407</v>
      </c>
      <c r="R88">
        <f t="shared" si="9"/>
        <v>381</v>
      </c>
      <c r="S88">
        <f t="shared" si="10"/>
        <v>5389</v>
      </c>
      <c r="T88" s="3">
        <f t="shared" si="11"/>
        <v>6.6031195840554599E-2</v>
      </c>
      <c r="U88" s="6">
        <f>Sheet2!D77</f>
        <v>6.2706370603738154E-2</v>
      </c>
      <c r="V88">
        <f t="shared" si="12"/>
        <v>5770</v>
      </c>
      <c r="W88">
        <f t="shared" si="6"/>
        <v>6269</v>
      </c>
      <c r="X88" s="3">
        <f t="shared" si="7"/>
        <v>3.5890891689264633E-2</v>
      </c>
      <c r="Y88">
        <f t="shared" si="13"/>
        <v>3</v>
      </c>
      <c r="Z88">
        <v>74</v>
      </c>
      <c r="AC88">
        <v>65</v>
      </c>
      <c r="AF88">
        <v>6</v>
      </c>
      <c r="AI88">
        <f t="shared" si="15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">
        <f t="shared" si="16"/>
        <v>43995</v>
      </c>
      <c r="B89">
        <v>218960</v>
      </c>
      <c r="C89">
        <v>23551</v>
      </c>
      <c r="D89">
        <f t="shared" si="14"/>
        <v>16599</v>
      </c>
      <c r="E89">
        <v>650</v>
      </c>
      <c r="F89">
        <v>200</v>
      </c>
      <c r="H89">
        <v>76</v>
      </c>
      <c r="N89">
        <f t="shared" si="4"/>
        <v>195409</v>
      </c>
      <c r="O89" s="3">
        <f t="shared" si="5"/>
        <v>0.10755845816587505</v>
      </c>
      <c r="R89">
        <f t="shared" si="9"/>
        <v>385</v>
      </c>
      <c r="S89">
        <f t="shared" si="10"/>
        <v>5748</v>
      </c>
      <c r="T89" s="3">
        <f t="shared" si="11"/>
        <v>6.2775150823414311E-2</v>
      </c>
      <c r="U89" s="6">
        <f>Sheet2!D78</f>
        <v>6.1413706911585188E-2</v>
      </c>
      <c r="V89">
        <f t="shared" si="12"/>
        <v>6133</v>
      </c>
      <c r="W89">
        <f t="shared" si="6"/>
        <v>6302</v>
      </c>
      <c r="X89" s="3">
        <f t="shared" si="7"/>
        <v>3.1735956839098696E-2</v>
      </c>
      <c r="Y89">
        <f t="shared" si="13"/>
        <v>9</v>
      </c>
      <c r="Z89">
        <v>74</v>
      </c>
      <c r="AC89">
        <v>65</v>
      </c>
      <c r="AF89">
        <v>6</v>
      </c>
      <c r="AI89">
        <f t="shared" si="15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">
        <f t="shared" si="16"/>
        <v>43996</v>
      </c>
      <c r="B90" s="4">
        <v>224663</v>
      </c>
      <c r="C90" s="4">
        <v>23879</v>
      </c>
      <c r="D90">
        <f t="shared" si="14"/>
        <v>16913</v>
      </c>
      <c r="E90" s="4">
        <v>651</v>
      </c>
      <c r="F90" s="4">
        <v>203</v>
      </c>
      <c r="G90" s="4">
        <v>77</v>
      </c>
      <c r="H90" s="5">
        <v>77</v>
      </c>
      <c r="I90" s="5"/>
      <c r="N90">
        <f t="shared" si="4"/>
        <v>200784</v>
      </c>
      <c r="O90" s="3">
        <f t="shared" si="5"/>
        <v>0.10628808482037541</v>
      </c>
      <c r="R90">
        <f t="shared" si="9"/>
        <v>328</v>
      </c>
      <c r="S90">
        <f t="shared" si="10"/>
        <v>5375</v>
      </c>
      <c r="T90" s="3">
        <f t="shared" si="11"/>
        <v>5.7513589338944418E-2</v>
      </c>
      <c r="U90" s="6">
        <f>Sheet2!D79</f>
        <v>6.1104454852412594E-2</v>
      </c>
      <c r="V90">
        <f t="shared" si="12"/>
        <v>5703</v>
      </c>
      <c r="W90">
        <f t="shared" si="6"/>
        <v>6315</v>
      </c>
      <c r="X90" s="3">
        <f t="shared" si="7"/>
        <v>3.2145684877276329E-2</v>
      </c>
      <c r="Y90">
        <f t="shared" si="13"/>
        <v>1</v>
      </c>
      <c r="Z90">
        <v>74</v>
      </c>
      <c r="AC90">
        <v>65</v>
      </c>
      <c r="AF90">
        <v>6</v>
      </c>
      <c r="AI90">
        <f t="shared" si="15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">
        <f t="shared" si="16"/>
        <v>43997</v>
      </c>
      <c r="B91">
        <v>227409</v>
      </c>
      <c r="C91">
        <v>24041</v>
      </c>
      <c r="D91">
        <f t="shared" si="14"/>
        <v>17270</v>
      </c>
      <c r="E91">
        <v>653</v>
      </c>
      <c r="F91">
        <v>197</v>
      </c>
      <c r="H91">
        <v>71</v>
      </c>
      <c r="N91">
        <f t="shared" si="4"/>
        <v>203368</v>
      </c>
      <c r="O91" s="3">
        <f t="shared" si="5"/>
        <v>0.1057170120795571</v>
      </c>
      <c r="R91">
        <f t="shared" si="9"/>
        <v>162</v>
      </c>
      <c r="S91">
        <f t="shared" si="10"/>
        <v>2584</v>
      </c>
      <c r="T91" s="3">
        <f t="shared" si="11"/>
        <v>5.8994901675163872E-2</v>
      </c>
      <c r="U91" s="6">
        <f>Sheet2!D80</f>
        <v>6.1580428915522796E-2</v>
      </c>
      <c r="V91">
        <f t="shared" si="12"/>
        <v>2746</v>
      </c>
      <c r="W91">
        <f t="shared" si="6"/>
        <v>6118</v>
      </c>
      <c r="X91" s="3">
        <f t="shared" si="7"/>
        <v>3.2200065380843412E-2</v>
      </c>
      <c r="Y91">
        <f t="shared" si="13"/>
        <v>2</v>
      </c>
      <c r="Z91">
        <v>74</v>
      </c>
      <c r="AC91">
        <v>66</v>
      </c>
      <c r="AF91">
        <v>6</v>
      </c>
      <c r="AI91">
        <f t="shared" si="15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">
        <f t="shared" si="16"/>
        <v>43998</v>
      </c>
      <c r="B92">
        <v>230263</v>
      </c>
      <c r="C92">
        <v>24161</v>
      </c>
      <c r="D92">
        <f t="shared" si="14"/>
        <v>17432</v>
      </c>
      <c r="E92">
        <v>661</v>
      </c>
      <c r="F92">
        <v>193</v>
      </c>
      <c r="H92">
        <v>71</v>
      </c>
      <c r="N92">
        <f t="shared" si="4"/>
        <v>206102</v>
      </c>
      <c r="O92" s="3">
        <f t="shared" si="5"/>
        <v>0.1049278433790926</v>
      </c>
      <c r="R92">
        <f t="shared" si="9"/>
        <v>120</v>
      </c>
      <c r="S92">
        <f t="shared" si="10"/>
        <v>2734</v>
      </c>
      <c r="T92" s="3">
        <f t="shared" si="11"/>
        <v>4.2046250875963559E-2</v>
      </c>
      <c r="U92" s="6">
        <f>Sheet2!D81</f>
        <v>6.0201075236157094E-2</v>
      </c>
      <c r="V92">
        <f t="shared" si="12"/>
        <v>2854</v>
      </c>
      <c r="W92">
        <f t="shared" si="6"/>
        <v>6068</v>
      </c>
      <c r="X92" s="3">
        <f t="shared" si="7"/>
        <v>3.1806196440342785E-2</v>
      </c>
      <c r="Y92">
        <f t="shared" si="13"/>
        <v>8</v>
      </c>
      <c r="Z92">
        <v>74</v>
      </c>
      <c r="AC92">
        <v>66</v>
      </c>
      <c r="AF92">
        <v>6</v>
      </c>
      <c r="AI92">
        <f t="shared" si="15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">
        <f t="shared" si="16"/>
        <v>43999</v>
      </c>
      <c r="B93">
        <v>234405</v>
      </c>
      <c r="C93">
        <v>24379</v>
      </c>
      <c r="D93">
        <f t="shared" si="14"/>
        <v>17586</v>
      </c>
      <c r="E93">
        <v>671</v>
      </c>
      <c r="F93">
        <v>188</v>
      </c>
      <c r="H93">
        <v>64</v>
      </c>
      <c r="N93">
        <f t="shared" si="4"/>
        <v>210026</v>
      </c>
      <c r="O93" s="3">
        <f t="shared" si="5"/>
        <v>0.10400375418613084</v>
      </c>
      <c r="R93">
        <f t="shared" si="9"/>
        <v>218</v>
      </c>
      <c r="S93">
        <f t="shared" si="10"/>
        <v>3924</v>
      </c>
      <c r="T93" s="3">
        <f t="shared" si="11"/>
        <v>5.2631578947368418E-2</v>
      </c>
      <c r="U93" s="6">
        <f>Sheet2!D82</f>
        <v>6.0513658797271386E-2</v>
      </c>
      <c r="V93">
        <f t="shared" si="12"/>
        <v>4142</v>
      </c>
      <c r="W93">
        <f t="shared" si="6"/>
        <v>6122</v>
      </c>
      <c r="X93" s="3">
        <f t="shared" si="7"/>
        <v>3.070891865403463E-2</v>
      </c>
      <c r="Y93">
        <f t="shared" si="13"/>
        <v>10</v>
      </c>
      <c r="Z93">
        <v>75</v>
      </c>
      <c r="AC93">
        <v>66</v>
      </c>
      <c r="AF93">
        <v>6</v>
      </c>
      <c r="AI93">
        <f t="shared" si="15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">
        <f t="shared" si="16"/>
        <v>44000</v>
      </c>
      <c r="B94">
        <v>239596</v>
      </c>
      <c r="C94">
        <v>24735</v>
      </c>
      <c r="D94">
        <f t="shared" si="14"/>
        <v>18022</v>
      </c>
      <c r="E94">
        <v>677</v>
      </c>
      <c r="F94">
        <v>176</v>
      </c>
      <c r="H94">
        <v>63</v>
      </c>
      <c r="N94">
        <f t="shared" si="4"/>
        <v>214861</v>
      </c>
      <c r="O94" s="3">
        <f t="shared" si="5"/>
        <v>0.10323628107313979</v>
      </c>
      <c r="R94">
        <f t="shared" si="9"/>
        <v>356</v>
      </c>
      <c r="S94">
        <f t="shared" si="10"/>
        <v>4835</v>
      </c>
      <c r="T94" s="3">
        <f t="shared" si="11"/>
        <v>6.8580235022153727E-2</v>
      </c>
      <c r="U94" s="6">
        <f>Sheet2!D83</f>
        <v>5.9928086296444263E-2</v>
      </c>
      <c r="V94">
        <f t="shared" si="12"/>
        <v>5191</v>
      </c>
      <c r="W94">
        <f t="shared" si="6"/>
        <v>6036</v>
      </c>
      <c r="X94" s="3">
        <f t="shared" si="7"/>
        <v>2.9158383035122599E-2</v>
      </c>
      <c r="Y94">
        <f t="shared" si="13"/>
        <v>6</v>
      </c>
      <c r="Z94">
        <v>81</v>
      </c>
      <c r="AC94">
        <v>66</v>
      </c>
      <c r="AF94">
        <v>6</v>
      </c>
      <c r="AI94">
        <f t="shared" si="15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">
        <f t="shared" si="16"/>
        <v>44001</v>
      </c>
      <c r="B95">
        <v>245278</v>
      </c>
      <c r="C95">
        <v>25127</v>
      </c>
      <c r="D95">
        <f t="shared" si="14"/>
        <v>18352</v>
      </c>
      <c r="E95">
        <v>680</v>
      </c>
      <c r="F95">
        <v>197</v>
      </c>
      <c r="H95">
        <v>60</v>
      </c>
      <c r="N95">
        <f t="shared" si="4"/>
        <v>220151</v>
      </c>
      <c r="O95" s="3">
        <f t="shared" si="5"/>
        <v>0.10244294229405002</v>
      </c>
      <c r="R95">
        <f t="shared" si="9"/>
        <v>392</v>
      </c>
      <c r="S95">
        <f t="shared" si="10"/>
        <v>5290</v>
      </c>
      <c r="T95" s="3">
        <f t="shared" si="11"/>
        <v>6.8989792326645552E-2</v>
      </c>
      <c r="U95" s="6">
        <f>Sheet2!D84</f>
        <v>6.0429570737419495E-2</v>
      </c>
      <c r="V95">
        <f t="shared" si="12"/>
        <v>5682</v>
      </c>
      <c r="W95">
        <f t="shared" si="6"/>
        <v>6095</v>
      </c>
      <c r="X95" s="3">
        <f t="shared" si="7"/>
        <v>3.2321575061525838E-2</v>
      </c>
      <c r="Y95">
        <f t="shared" si="13"/>
        <v>3</v>
      </c>
      <c r="Z95">
        <v>81</v>
      </c>
      <c r="AC95">
        <v>66</v>
      </c>
      <c r="AF95">
        <v>6</v>
      </c>
      <c r="AI95">
        <f t="shared" si="15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">
        <f t="shared" si="16"/>
        <v>44002</v>
      </c>
      <c r="B96">
        <v>249207</v>
      </c>
      <c r="C96">
        <v>25424</v>
      </c>
      <c r="D96">
        <f t="shared" si="14"/>
        <v>18741</v>
      </c>
      <c r="E96">
        <v>681</v>
      </c>
      <c r="F96">
        <v>182</v>
      </c>
      <c r="H96">
        <v>58</v>
      </c>
      <c r="N96">
        <f t="shared" si="4"/>
        <v>223783</v>
      </c>
      <c r="O96" s="3">
        <f t="shared" si="5"/>
        <v>0.10201960619083733</v>
      </c>
      <c r="R96">
        <f t="shared" si="9"/>
        <v>297</v>
      </c>
      <c r="S96">
        <f t="shared" si="10"/>
        <v>3632</v>
      </c>
      <c r="T96" s="3">
        <f t="shared" si="11"/>
        <v>7.5591753626877062E-2</v>
      </c>
      <c r="U96" s="6">
        <f>Sheet2!D85</f>
        <v>6.1923496545111908E-2</v>
      </c>
      <c r="V96">
        <f t="shared" si="12"/>
        <v>3929</v>
      </c>
      <c r="W96">
        <f t="shared" si="6"/>
        <v>6002</v>
      </c>
      <c r="X96" s="3">
        <f t="shared" si="7"/>
        <v>3.0323225591469511E-2</v>
      </c>
      <c r="Y96">
        <f t="shared" si="13"/>
        <v>1</v>
      </c>
      <c r="Z96">
        <v>81</v>
      </c>
      <c r="AC96">
        <v>68</v>
      </c>
      <c r="AF96">
        <v>6</v>
      </c>
      <c r="AI96">
        <f t="shared" si="15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">
        <f t="shared" si="16"/>
        <v>44003</v>
      </c>
      <c r="B97">
        <v>256960</v>
      </c>
      <c r="C97">
        <v>25865</v>
      </c>
      <c r="D97">
        <f t="shared" si="14"/>
        <v>19086</v>
      </c>
      <c r="E97">
        <v>685</v>
      </c>
      <c r="F97">
        <v>170</v>
      </c>
      <c r="H97">
        <v>53</v>
      </c>
      <c r="N97">
        <f t="shared" si="4"/>
        <v>231095</v>
      </c>
      <c r="O97" s="3">
        <f t="shared" si="5"/>
        <v>0.10065768991282691</v>
      </c>
      <c r="R97">
        <f t="shared" si="9"/>
        <v>441</v>
      </c>
      <c r="S97">
        <f t="shared" si="10"/>
        <v>7312</v>
      </c>
      <c r="T97" s="6">
        <f t="shared" si="11"/>
        <v>5.6881207274603378E-2</v>
      </c>
      <c r="U97" s="6">
        <f>Sheet2!D86</f>
        <v>6.149177942223736E-2</v>
      </c>
      <c r="V97">
        <f t="shared" si="12"/>
        <v>7753</v>
      </c>
      <c r="W97">
        <f t="shared" si="6"/>
        <v>6094</v>
      </c>
      <c r="X97" s="3">
        <f t="shared" si="7"/>
        <v>2.789629143419757E-2</v>
      </c>
      <c r="Y97">
        <f t="shared" si="13"/>
        <v>4</v>
      </c>
      <c r="Z97">
        <v>82</v>
      </c>
      <c r="AC97">
        <v>68</v>
      </c>
      <c r="AF97">
        <v>6</v>
      </c>
      <c r="AI97">
        <f t="shared" si="15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">
        <f t="shared" si="16"/>
        <v>44004</v>
      </c>
      <c r="B98">
        <v>259002</v>
      </c>
      <c r="C98">
        <v>26048</v>
      </c>
      <c r="D98">
        <f t="shared" si="14"/>
        <v>19466</v>
      </c>
      <c r="E98">
        <v>686</v>
      </c>
      <c r="F98">
        <v>169</v>
      </c>
      <c r="H98">
        <v>51</v>
      </c>
      <c r="N98">
        <f t="shared" si="4"/>
        <v>232954</v>
      </c>
      <c r="O98" s="3">
        <f t="shared" si="5"/>
        <v>0.1005706519640775</v>
      </c>
      <c r="R98">
        <f t="shared" si="9"/>
        <v>183</v>
      </c>
      <c r="S98">
        <f t="shared" si="10"/>
        <v>1859</v>
      </c>
      <c r="T98" s="6">
        <f t="shared" si="11"/>
        <v>8.9618021547502452E-2</v>
      </c>
      <c r="U98" s="6">
        <f>Sheet2!D87</f>
        <v>6.3526730604880829E-2</v>
      </c>
      <c r="V98">
        <f t="shared" si="12"/>
        <v>2042</v>
      </c>
      <c r="W98">
        <f t="shared" si="6"/>
        <v>5896</v>
      </c>
      <c r="X98" s="3">
        <f t="shared" si="7"/>
        <v>2.8663500678426053E-2</v>
      </c>
      <c r="Y98">
        <f t="shared" si="13"/>
        <v>1</v>
      </c>
      <c r="Z98">
        <v>82</v>
      </c>
      <c r="AC98">
        <v>68</v>
      </c>
      <c r="AF98">
        <v>6</v>
      </c>
      <c r="AI98">
        <f t="shared" si="15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">
        <f t="shared" si="16"/>
        <v>44005</v>
      </c>
      <c r="B99">
        <v>264265</v>
      </c>
      <c r="C99">
        <v>26343</v>
      </c>
      <c r="D99">
        <f t="shared" si="14"/>
        <v>19713</v>
      </c>
      <c r="E99">
        <v>688</v>
      </c>
      <c r="F99">
        <v>163</v>
      </c>
      <c r="H99">
        <v>47</v>
      </c>
      <c r="N99">
        <f t="shared" si="4"/>
        <v>237922</v>
      </c>
      <c r="O99" s="3">
        <f t="shared" si="5"/>
        <v>9.9684029288782089E-2</v>
      </c>
      <c r="R99">
        <f t="shared" si="9"/>
        <v>295</v>
      </c>
      <c r="S99">
        <f t="shared" si="10"/>
        <v>4968</v>
      </c>
      <c r="T99" s="6">
        <f t="shared" si="11"/>
        <v>5.6051681550446514E-2</v>
      </c>
      <c r="U99" s="6">
        <f>Sheet2!D88</f>
        <v>6.4172695723780954E-2</v>
      </c>
      <c r="V99">
        <f t="shared" si="12"/>
        <v>5263</v>
      </c>
      <c r="W99">
        <f t="shared" si="6"/>
        <v>5942</v>
      </c>
      <c r="X99" s="3">
        <f t="shared" si="7"/>
        <v>2.7431841130932347E-2</v>
      </c>
      <c r="Y99">
        <f t="shared" si="13"/>
        <v>2</v>
      </c>
      <c r="Z99">
        <v>82</v>
      </c>
      <c r="AC99">
        <v>68</v>
      </c>
      <c r="AF99">
        <v>6</v>
      </c>
      <c r="AI99">
        <f t="shared" si="15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">
        <f t="shared" si="16"/>
        <v>44006</v>
      </c>
      <c r="B100">
        <v>268435</v>
      </c>
      <c r="C100">
        <v>26601</v>
      </c>
      <c r="D100">
        <f t="shared" si="14"/>
        <v>19954</v>
      </c>
      <c r="E100">
        <v>690</v>
      </c>
      <c r="F100">
        <v>140</v>
      </c>
      <c r="H100">
        <v>43</v>
      </c>
      <c r="N100">
        <f t="shared" si="4"/>
        <v>241834</v>
      </c>
      <c r="O100" s="3">
        <f t="shared" si="5"/>
        <v>9.9096615568014607E-2</v>
      </c>
      <c r="R100">
        <f t="shared" si="9"/>
        <v>258</v>
      </c>
      <c r="S100">
        <f t="shared" si="10"/>
        <v>3912</v>
      </c>
      <c r="T100" s="6">
        <f t="shared" si="11"/>
        <v>6.1870503597122303E-2</v>
      </c>
      <c r="U100" s="6">
        <f>Sheet2!D89</f>
        <v>6.5295327652071702E-2</v>
      </c>
      <c r="V100">
        <f t="shared" si="12"/>
        <v>4170</v>
      </c>
      <c r="W100">
        <f t="shared" si="6"/>
        <v>5957</v>
      </c>
      <c r="X100" s="3">
        <f t="shared" si="7"/>
        <v>2.3501762632197415E-2</v>
      </c>
      <c r="Y100">
        <f t="shared" si="13"/>
        <v>2</v>
      </c>
      <c r="Z100">
        <v>85</v>
      </c>
      <c r="AC100">
        <v>69</v>
      </c>
      <c r="AF100">
        <v>6</v>
      </c>
      <c r="AI100">
        <f t="shared" si="15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">
        <f t="shared" si="16"/>
        <v>44007</v>
      </c>
      <c r="B101">
        <v>275442</v>
      </c>
      <c r="C101">
        <v>27062</v>
      </c>
      <c r="D101">
        <f t="shared" si="14"/>
        <v>20260</v>
      </c>
      <c r="E101">
        <v>694</v>
      </c>
      <c r="F101">
        <v>137</v>
      </c>
      <c r="H101">
        <v>42</v>
      </c>
      <c r="N101">
        <f t="shared" ref="N101:N132" si="17">B101-C101</f>
        <v>248380</v>
      </c>
      <c r="O101" s="3">
        <f t="shared" ref="O101:O132" si="18">C101/B101</f>
        <v>9.8249359211739676E-2</v>
      </c>
      <c r="R101">
        <f t="shared" ref="R101:R132" si="19">C101-C100</f>
        <v>461</v>
      </c>
      <c r="S101">
        <f t="shared" ref="S101:S122" si="20">N101-N100</f>
        <v>6546</v>
      </c>
      <c r="T101" s="6">
        <f t="shared" ref="T101:T122" si="21">R101/V101</f>
        <v>6.5791351505637224E-2</v>
      </c>
      <c r="U101" s="6">
        <f>Sheet2!D90</f>
        <v>6.4916587624839595E-2</v>
      </c>
      <c r="V101">
        <f t="shared" ref="V101:V132" si="22">B101-B100</f>
        <v>7007</v>
      </c>
      <c r="W101">
        <f t="shared" ref="W101:W132" si="23">C101-D101-E101</f>
        <v>6108</v>
      </c>
      <c r="X101" s="3">
        <f t="shared" ref="X101:X132" si="24">F101/W101</f>
        <v>2.2429600523903078E-2</v>
      </c>
      <c r="Y101">
        <f t="shared" ref="Y101:Y132" si="25">E101-E100</f>
        <v>4</v>
      </c>
      <c r="Z101">
        <v>85</v>
      </c>
      <c r="AC101">
        <v>70</v>
      </c>
      <c r="AF101">
        <v>6</v>
      </c>
      <c r="AI101">
        <f t="shared" si="15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">
        <f t="shared" si="16"/>
        <v>44008</v>
      </c>
      <c r="B102">
        <v>282023</v>
      </c>
      <c r="C102">
        <v>27593</v>
      </c>
      <c r="D102">
        <f t="shared" si="14"/>
        <v>20655</v>
      </c>
      <c r="E102">
        <v>702</v>
      </c>
      <c r="F102">
        <v>141</v>
      </c>
      <c r="H102">
        <v>42</v>
      </c>
      <c r="N102">
        <f t="shared" si="17"/>
        <v>254430</v>
      </c>
      <c r="O102" s="3">
        <f t="shared" si="18"/>
        <v>9.7839537910028612E-2</v>
      </c>
      <c r="R102">
        <f t="shared" si="19"/>
        <v>531</v>
      </c>
      <c r="S102">
        <f t="shared" si="20"/>
        <v>6050</v>
      </c>
      <c r="T102" s="6">
        <f t="shared" si="21"/>
        <v>8.0686825710378357E-2</v>
      </c>
      <c r="U102" s="6">
        <f>Sheet2!D91</f>
        <v>6.7111171587971155E-2</v>
      </c>
      <c r="V102">
        <f t="shared" si="22"/>
        <v>6581</v>
      </c>
      <c r="W102">
        <f t="shared" si="23"/>
        <v>6236</v>
      </c>
      <c r="X102" s="3">
        <f t="shared" si="24"/>
        <v>2.2610647851186657E-2</v>
      </c>
      <c r="Y102">
        <f t="shared" si="25"/>
        <v>8</v>
      </c>
      <c r="Z102">
        <v>85</v>
      </c>
      <c r="AC102">
        <v>70</v>
      </c>
      <c r="AF102">
        <v>6</v>
      </c>
      <c r="AI102">
        <f t="shared" si="15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">
        <f t="shared" si="16"/>
        <v>44009</v>
      </c>
      <c r="B103">
        <v>288212</v>
      </c>
      <c r="C103">
        <v>27934</v>
      </c>
      <c r="D103">
        <f t="shared" si="14"/>
        <v>20893</v>
      </c>
      <c r="E103">
        <v>704</v>
      </c>
      <c r="F103">
        <v>131</v>
      </c>
      <c r="H103">
        <v>40</v>
      </c>
      <c r="N103">
        <f t="shared" si="17"/>
        <v>260278</v>
      </c>
      <c r="O103" s="3">
        <f t="shared" si="18"/>
        <v>9.6921710407616615E-2</v>
      </c>
      <c r="R103">
        <f t="shared" si="19"/>
        <v>341</v>
      </c>
      <c r="S103">
        <f t="shared" si="20"/>
        <v>5848</v>
      </c>
      <c r="T103" s="6">
        <f t="shared" si="21"/>
        <v>5.5097754079819032E-2</v>
      </c>
      <c r="U103" s="6">
        <f>Sheet2!D92</f>
        <v>6.4350724266119722E-2</v>
      </c>
      <c r="V103">
        <f t="shared" si="22"/>
        <v>6189</v>
      </c>
      <c r="W103">
        <f t="shared" si="23"/>
        <v>6337</v>
      </c>
      <c r="X103" s="3">
        <f t="shared" si="24"/>
        <v>2.0672242385987059E-2</v>
      </c>
      <c r="Y103">
        <f t="shared" si="25"/>
        <v>2</v>
      </c>
      <c r="Z103">
        <v>85</v>
      </c>
      <c r="AC103">
        <v>70</v>
      </c>
      <c r="AF103">
        <v>6</v>
      </c>
      <c r="AI103">
        <f t="shared" si="15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">
        <f t="shared" si="16"/>
        <v>44010</v>
      </c>
      <c r="B104">
        <v>295920</v>
      </c>
      <c r="C104">
        <v>28478</v>
      </c>
      <c r="D104">
        <f t="shared" si="14"/>
        <v>21195</v>
      </c>
      <c r="E104">
        <v>704</v>
      </c>
      <c r="F104">
        <v>118</v>
      </c>
      <c r="H104">
        <v>36</v>
      </c>
      <c r="N104">
        <f t="shared" si="17"/>
        <v>267442</v>
      </c>
      <c r="O104" s="3">
        <f t="shared" si="18"/>
        <v>9.6235469045688027E-2</v>
      </c>
      <c r="R104">
        <f t="shared" si="19"/>
        <v>544</v>
      </c>
      <c r="S104">
        <f t="shared" si="20"/>
        <v>7164</v>
      </c>
      <c r="T104" s="6">
        <f t="shared" si="21"/>
        <v>7.0576024909185256E-2</v>
      </c>
      <c r="U104" s="6">
        <f>Sheet2!D93</f>
        <v>6.7068788501026697E-2</v>
      </c>
      <c r="V104">
        <f t="shared" si="22"/>
        <v>7708</v>
      </c>
      <c r="W104">
        <f t="shared" si="23"/>
        <v>6579</v>
      </c>
      <c r="X104" s="3">
        <f t="shared" si="24"/>
        <v>1.7935856513147896E-2</v>
      </c>
      <c r="Y104">
        <f t="shared" si="25"/>
        <v>0</v>
      </c>
      <c r="Z104">
        <v>85</v>
      </c>
      <c r="AC104">
        <v>70</v>
      </c>
      <c r="AF104">
        <v>6</v>
      </c>
      <c r="AI104">
        <f t="shared" si="15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">
        <f t="shared" si="16"/>
        <v>44011</v>
      </c>
      <c r="B105">
        <v>300437</v>
      </c>
      <c r="C105">
        <v>28735</v>
      </c>
      <c r="D105">
        <f t="shared" si="14"/>
        <v>21585</v>
      </c>
      <c r="E105">
        <v>707</v>
      </c>
      <c r="F105">
        <v>119</v>
      </c>
      <c r="H105">
        <v>35</v>
      </c>
      <c r="N105">
        <f t="shared" si="17"/>
        <v>271702</v>
      </c>
      <c r="O105" s="3">
        <f t="shared" si="18"/>
        <v>9.5644011889347846E-2</v>
      </c>
      <c r="R105">
        <f t="shared" si="19"/>
        <v>257</v>
      </c>
      <c r="S105">
        <f t="shared" si="20"/>
        <v>4260</v>
      </c>
      <c r="T105" s="6">
        <f t="shared" si="21"/>
        <v>5.6896170024352447E-2</v>
      </c>
      <c r="U105" s="6">
        <f>Sheet2!D94</f>
        <v>6.4848557982382038E-2</v>
      </c>
      <c r="V105">
        <f t="shared" si="22"/>
        <v>4517</v>
      </c>
      <c r="W105">
        <f t="shared" si="23"/>
        <v>6443</v>
      </c>
      <c r="X105" s="3">
        <f t="shared" si="24"/>
        <v>1.8469656992084433E-2</v>
      </c>
      <c r="Y105">
        <f t="shared" si="25"/>
        <v>3</v>
      </c>
      <c r="Z105">
        <v>85</v>
      </c>
      <c r="AC105">
        <v>70</v>
      </c>
      <c r="AF105">
        <v>6</v>
      </c>
      <c r="AI105">
        <f t="shared" si="15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">
        <f t="shared" si="16"/>
        <v>44012</v>
      </c>
      <c r="B106">
        <v>303775</v>
      </c>
      <c r="C106">
        <v>28944</v>
      </c>
      <c r="D106">
        <f t="shared" si="14"/>
        <v>21829</v>
      </c>
      <c r="E106">
        <v>713</v>
      </c>
      <c r="F106">
        <v>133</v>
      </c>
      <c r="H106">
        <v>34</v>
      </c>
      <c r="N106">
        <f t="shared" si="17"/>
        <v>274831</v>
      </c>
      <c r="O106" s="3">
        <f t="shared" si="18"/>
        <v>9.5281046827421612E-2</v>
      </c>
      <c r="R106">
        <f t="shared" si="19"/>
        <v>209</v>
      </c>
      <c r="S106">
        <f t="shared" si="20"/>
        <v>3129</v>
      </c>
      <c r="T106" s="6">
        <f t="shared" si="21"/>
        <v>6.2612342720191727E-2</v>
      </c>
      <c r="U106" s="6">
        <f>Sheet2!D95</f>
        <v>6.583143507972665E-2</v>
      </c>
      <c r="V106">
        <f t="shared" si="22"/>
        <v>3338</v>
      </c>
      <c r="W106">
        <f t="shared" si="23"/>
        <v>6402</v>
      </c>
      <c r="X106" s="3">
        <f t="shared" si="24"/>
        <v>2.077475788815995E-2</v>
      </c>
      <c r="Y106">
        <f t="shared" si="25"/>
        <v>6</v>
      </c>
      <c r="Z106">
        <v>87</v>
      </c>
      <c r="AC106">
        <v>78</v>
      </c>
      <c r="AF106">
        <v>6</v>
      </c>
      <c r="AI106">
        <f t="shared" si="15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">
        <f t="shared" si="16"/>
        <v>44013</v>
      </c>
      <c r="B107">
        <v>308680</v>
      </c>
      <c r="C107">
        <v>29347</v>
      </c>
      <c r="D107">
        <f t="shared" si="14"/>
        <v>22052</v>
      </c>
      <c r="E107">
        <v>717</v>
      </c>
      <c r="F107">
        <v>149</v>
      </c>
      <c r="H107">
        <v>37</v>
      </c>
      <c r="N107">
        <f t="shared" si="17"/>
        <v>279333</v>
      </c>
      <c r="O107" s="3">
        <f t="shared" si="18"/>
        <v>9.5072567059738239E-2</v>
      </c>
      <c r="R107">
        <f t="shared" si="19"/>
        <v>403</v>
      </c>
      <c r="S107">
        <f t="shared" si="20"/>
        <v>4502</v>
      </c>
      <c r="T107" s="6">
        <f t="shared" si="21"/>
        <v>8.2161060142711517E-2</v>
      </c>
      <c r="U107" s="6">
        <f>Sheet2!D96</f>
        <v>6.8232078519070691E-2</v>
      </c>
      <c r="V107">
        <f t="shared" si="22"/>
        <v>4905</v>
      </c>
      <c r="W107">
        <f t="shared" si="23"/>
        <v>6578</v>
      </c>
      <c r="X107" s="3">
        <f t="shared" si="24"/>
        <v>2.2651261781696564E-2</v>
      </c>
      <c r="Y107">
        <f t="shared" si="25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5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">
        <f t="shared" si="16"/>
        <v>44014</v>
      </c>
      <c r="B108">
        <v>316405</v>
      </c>
      <c r="C108">
        <v>30060</v>
      </c>
      <c r="D108">
        <f t="shared" si="14"/>
        <v>22436</v>
      </c>
      <c r="E108">
        <v>717</v>
      </c>
      <c r="F108">
        <v>145</v>
      </c>
      <c r="H108">
        <v>36</v>
      </c>
      <c r="N108">
        <f t="shared" si="17"/>
        <v>286345</v>
      </c>
      <c r="O108" s="3">
        <f t="shared" si="18"/>
        <v>9.5004819772127491E-2</v>
      </c>
      <c r="R108">
        <f t="shared" si="19"/>
        <v>713</v>
      </c>
      <c r="S108">
        <f t="shared" si="20"/>
        <v>7012</v>
      </c>
      <c r="T108" s="6">
        <f t="shared" si="21"/>
        <v>9.229773462783171E-2</v>
      </c>
      <c r="U108" s="6">
        <f>Sheet2!D97</f>
        <v>7.3187998925859921E-2</v>
      </c>
      <c r="V108">
        <f t="shared" si="22"/>
        <v>7725</v>
      </c>
      <c r="W108">
        <f t="shared" si="23"/>
        <v>6907</v>
      </c>
      <c r="X108" s="3">
        <f t="shared" si="24"/>
        <v>2.0993195309106705E-2</v>
      </c>
      <c r="Y108">
        <f t="shared" si="25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5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">
        <f t="shared" si="16"/>
        <v>44015</v>
      </c>
      <c r="B109">
        <v>320924</v>
      </c>
      <c r="C109">
        <v>30355</v>
      </c>
      <c r="D109">
        <f t="shared" si="14"/>
        <v>22791</v>
      </c>
      <c r="E109">
        <v>720</v>
      </c>
      <c r="F109">
        <v>146</v>
      </c>
      <c r="H109">
        <v>40</v>
      </c>
      <c r="N109">
        <f t="shared" si="17"/>
        <v>290569</v>
      </c>
      <c r="O109" s="3">
        <f t="shared" si="18"/>
        <v>9.4586257182385863E-2</v>
      </c>
      <c r="R109">
        <f t="shared" si="19"/>
        <v>295</v>
      </c>
      <c r="S109">
        <f t="shared" si="20"/>
        <v>4224</v>
      </c>
      <c r="T109" s="6">
        <f t="shared" si="21"/>
        <v>6.5279929187873426E-2</v>
      </c>
      <c r="U109" s="6">
        <f>Sheet2!D98</f>
        <v>7.1000745482121277E-2</v>
      </c>
      <c r="V109">
        <f t="shared" si="22"/>
        <v>4519</v>
      </c>
      <c r="W109">
        <f t="shared" si="23"/>
        <v>6844</v>
      </c>
      <c r="X109" s="3">
        <f t="shared" si="24"/>
        <v>2.1332554061952076E-2</v>
      </c>
      <c r="Y109">
        <f t="shared" si="25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5"/>
        <v>6</v>
      </c>
      <c r="AQ109">
        <f>Sheet1!I110</f>
        <v>22791</v>
      </c>
    </row>
    <row r="110" spans="1:43" x14ac:dyDescent="0.35">
      <c r="A110" s="1">
        <f t="shared" si="16"/>
        <v>44016</v>
      </c>
      <c r="B110">
        <v>327936</v>
      </c>
      <c r="C110">
        <v>30922</v>
      </c>
      <c r="D110">
        <f t="shared" si="14"/>
        <v>23120</v>
      </c>
      <c r="E110">
        <v>721</v>
      </c>
      <c r="F110">
        <v>134</v>
      </c>
      <c r="H110">
        <v>40</v>
      </c>
      <c r="N110">
        <f t="shared" si="17"/>
        <v>297014</v>
      </c>
      <c r="O110" s="3">
        <f t="shared" si="18"/>
        <v>9.429278883684622E-2</v>
      </c>
      <c r="R110">
        <f t="shared" si="19"/>
        <v>567</v>
      </c>
      <c r="S110">
        <f t="shared" si="20"/>
        <v>6445</v>
      </c>
      <c r="T110" s="6">
        <f t="shared" si="21"/>
        <v>8.0861380490587567E-2</v>
      </c>
      <c r="U110" s="6">
        <f>Sheet2!D99</f>
        <v>7.5219011177122139E-2</v>
      </c>
      <c r="V110">
        <f t="shared" si="22"/>
        <v>7012</v>
      </c>
      <c r="W110">
        <f t="shared" si="23"/>
        <v>7081</v>
      </c>
      <c r="X110" s="3">
        <f t="shared" si="24"/>
        <v>1.8923880807795508E-2</v>
      </c>
      <c r="Y110">
        <f t="shared" si="25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5"/>
        <v>7</v>
      </c>
      <c r="AQ110">
        <f>Sheet1!I111</f>
        <v>23120</v>
      </c>
    </row>
    <row r="111" spans="1:43" x14ac:dyDescent="0.35">
      <c r="A111" s="1">
        <f t="shared" si="16"/>
        <v>44017</v>
      </c>
      <c r="B111">
        <v>332114</v>
      </c>
      <c r="C111">
        <v>31243</v>
      </c>
      <c r="D111">
        <f t="shared" si="14"/>
        <v>23576</v>
      </c>
      <c r="E111">
        <v>721</v>
      </c>
      <c r="F111">
        <v>141</v>
      </c>
      <c r="H111">
        <v>43</v>
      </c>
      <c r="N111">
        <f t="shared" si="17"/>
        <v>300871</v>
      </c>
      <c r="O111" s="3">
        <f t="shared" si="18"/>
        <v>9.4073119471025007E-2</v>
      </c>
      <c r="R111">
        <f t="shared" si="19"/>
        <v>321</v>
      </c>
      <c r="S111">
        <f t="shared" si="20"/>
        <v>3857</v>
      </c>
      <c r="T111" s="6">
        <f t="shared" si="21"/>
        <v>7.6831019626615607E-2</v>
      </c>
      <c r="U111" s="6">
        <f>Sheet2!D100</f>
        <v>7.6393877438249436E-2</v>
      </c>
      <c r="V111">
        <f t="shared" si="22"/>
        <v>4178</v>
      </c>
      <c r="W111">
        <f t="shared" si="23"/>
        <v>6946</v>
      </c>
      <c r="X111" s="3">
        <f t="shared" si="24"/>
        <v>2.0299452922545348E-2</v>
      </c>
      <c r="Y111">
        <f t="shared" si="25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5"/>
        <v>8</v>
      </c>
      <c r="AQ111">
        <f>Sheet1!I112</f>
        <v>23576</v>
      </c>
    </row>
    <row r="112" spans="1:43" x14ac:dyDescent="0.35">
      <c r="A112" s="1">
        <f t="shared" si="16"/>
        <v>44018</v>
      </c>
      <c r="B112">
        <v>335716</v>
      </c>
      <c r="C112">
        <v>31656</v>
      </c>
      <c r="D112">
        <f t="shared" si="14"/>
        <v>23862</v>
      </c>
      <c r="E112">
        <v>721</v>
      </c>
      <c r="F112">
        <v>151</v>
      </c>
      <c r="H112">
        <v>41</v>
      </c>
      <c r="N112">
        <f t="shared" si="17"/>
        <v>304060</v>
      </c>
      <c r="O112" s="3">
        <f t="shared" si="18"/>
        <v>9.4293986583898301E-2</v>
      </c>
      <c r="R112">
        <f t="shared" si="19"/>
        <v>413</v>
      </c>
      <c r="S112">
        <f t="shared" si="20"/>
        <v>3189</v>
      </c>
      <c r="T112" s="6">
        <f t="shared" si="21"/>
        <v>0.11465852304275402</v>
      </c>
      <c r="U112" s="6">
        <f>Sheet2!D101</f>
        <v>8.2797131437965923E-2</v>
      </c>
      <c r="V112">
        <f t="shared" si="22"/>
        <v>3602</v>
      </c>
      <c r="W112">
        <f t="shared" si="23"/>
        <v>7073</v>
      </c>
      <c r="X112" s="3">
        <f t="shared" si="24"/>
        <v>2.1348791177718082E-2</v>
      </c>
      <c r="Y112">
        <f t="shared" si="25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5"/>
        <v>9</v>
      </c>
      <c r="AQ112">
        <f>Sheet1!I113</f>
        <v>23862</v>
      </c>
    </row>
    <row r="113" spans="1:43" x14ac:dyDescent="0.35">
      <c r="A113" s="1">
        <f t="shared" si="16"/>
        <v>44019</v>
      </c>
      <c r="B113">
        <v>339040</v>
      </c>
      <c r="C113">
        <v>31929</v>
      </c>
      <c r="D113">
        <f t="shared" si="14"/>
        <v>24045</v>
      </c>
      <c r="E113">
        <v>725</v>
      </c>
      <c r="F113">
        <v>165</v>
      </c>
      <c r="H113">
        <v>44</v>
      </c>
      <c r="N113">
        <f t="shared" si="17"/>
        <v>307111</v>
      </c>
      <c r="O113" s="3">
        <f t="shared" si="18"/>
        <v>9.4174728645587541E-2</v>
      </c>
      <c r="R113">
        <f t="shared" si="19"/>
        <v>273</v>
      </c>
      <c r="S113">
        <f t="shared" si="20"/>
        <v>3051</v>
      </c>
      <c r="T113" s="6">
        <f t="shared" si="21"/>
        <v>8.2129963898916969E-2</v>
      </c>
      <c r="U113" s="6">
        <f>Sheet2!D102</f>
        <v>8.4644831986388766E-2</v>
      </c>
      <c r="V113">
        <f t="shared" si="22"/>
        <v>3324</v>
      </c>
      <c r="W113">
        <f t="shared" si="23"/>
        <v>7159</v>
      </c>
      <c r="X113" s="3">
        <f t="shared" si="24"/>
        <v>2.3047911719513897E-2</v>
      </c>
      <c r="Y113">
        <f t="shared" si="25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5"/>
        <v>9</v>
      </c>
      <c r="AQ113">
        <f>Sheet1!I114</f>
        <v>24045</v>
      </c>
    </row>
    <row r="114" spans="1:43" x14ac:dyDescent="0.35">
      <c r="A114" s="1">
        <f t="shared" si="16"/>
        <v>44020</v>
      </c>
      <c r="B114">
        <v>344474</v>
      </c>
      <c r="C114">
        <v>32343</v>
      </c>
      <c r="D114">
        <f t="shared" si="14"/>
        <v>24235</v>
      </c>
      <c r="E114">
        <v>732</v>
      </c>
      <c r="F114">
        <v>165</v>
      </c>
      <c r="H114">
        <v>44</v>
      </c>
      <c r="N114">
        <f t="shared" si="17"/>
        <v>312131</v>
      </c>
      <c r="O114" s="3">
        <f t="shared" si="18"/>
        <v>9.3890975806592086E-2</v>
      </c>
      <c r="R114">
        <f t="shared" si="19"/>
        <v>414</v>
      </c>
      <c r="S114">
        <f t="shared" si="20"/>
        <v>5020</v>
      </c>
      <c r="T114" s="6">
        <f t="shared" si="21"/>
        <v>7.6186970923813033E-2</v>
      </c>
      <c r="U114" s="6">
        <f>Sheet2!D103</f>
        <v>8.370117896854222E-2</v>
      </c>
      <c r="V114">
        <f t="shared" si="22"/>
        <v>5434</v>
      </c>
      <c r="W114">
        <f t="shared" si="23"/>
        <v>7376</v>
      </c>
      <c r="X114" s="3">
        <f t="shared" si="24"/>
        <v>2.2369848156182214E-2</v>
      </c>
      <c r="Y114">
        <f t="shared" si="25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5"/>
        <v>10</v>
      </c>
      <c r="AQ114">
        <f>Sheet1!I115</f>
        <v>24235</v>
      </c>
    </row>
    <row r="115" spans="1:43" x14ac:dyDescent="0.35">
      <c r="A115" s="1">
        <f t="shared" si="16"/>
        <v>44021</v>
      </c>
      <c r="B115">
        <v>352106</v>
      </c>
      <c r="C115">
        <v>33012</v>
      </c>
      <c r="D115">
        <f t="shared" si="14"/>
        <v>24651</v>
      </c>
      <c r="E115">
        <v>739</v>
      </c>
      <c r="F115">
        <v>168</v>
      </c>
      <c r="H115">
        <v>49</v>
      </c>
      <c r="N115">
        <f t="shared" si="17"/>
        <v>319094</v>
      </c>
      <c r="O115" s="3">
        <f t="shared" si="18"/>
        <v>9.3755857611060311E-2</v>
      </c>
      <c r="R115">
        <f t="shared" si="19"/>
        <v>669</v>
      </c>
      <c r="S115">
        <f t="shared" si="20"/>
        <v>6963</v>
      </c>
      <c r="T115" s="6">
        <f t="shared" si="21"/>
        <v>8.765723270440251E-2</v>
      </c>
      <c r="U115" s="6">
        <f>Sheet2!D104</f>
        <v>8.2686759474524529E-2</v>
      </c>
      <c r="V115">
        <f t="shared" si="22"/>
        <v>7632</v>
      </c>
      <c r="W115">
        <f t="shared" si="23"/>
        <v>7622</v>
      </c>
      <c r="X115" s="3">
        <f t="shared" si="24"/>
        <v>2.2041458934662819E-2</v>
      </c>
      <c r="Y115">
        <f t="shared" si="25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5"/>
        <v>15</v>
      </c>
      <c r="AQ115">
        <f>Sheet1!I116</f>
        <v>24651</v>
      </c>
    </row>
    <row r="116" spans="1:43" x14ac:dyDescent="0.35">
      <c r="A116" s="1">
        <f t="shared" si="16"/>
        <v>44022</v>
      </c>
      <c r="B116">
        <v>361252</v>
      </c>
      <c r="C116">
        <v>33756</v>
      </c>
      <c r="D116">
        <f t="shared" si="14"/>
        <v>25051</v>
      </c>
      <c r="E116">
        <v>742</v>
      </c>
      <c r="F116">
        <v>169</v>
      </c>
      <c r="H116">
        <v>54</v>
      </c>
      <c r="N116">
        <f t="shared" si="17"/>
        <v>327496</v>
      </c>
      <c r="O116" s="3">
        <f t="shared" si="18"/>
        <v>9.3441697208596769E-2</v>
      </c>
      <c r="R116">
        <f t="shared" si="19"/>
        <v>744</v>
      </c>
      <c r="S116">
        <f t="shared" si="20"/>
        <v>8402</v>
      </c>
      <c r="T116" s="6">
        <f t="shared" si="21"/>
        <v>8.1347036956046365E-2</v>
      </c>
      <c r="U116" s="6">
        <f>Sheet2!D105</f>
        <v>8.433346558222575E-2</v>
      </c>
      <c r="V116">
        <f t="shared" si="22"/>
        <v>9146</v>
      </c>
      <c r="W116">
        <f t="shared" si="23"/>
        <v>7963</v>
      </c>
      <c r="X116" s="3">
        <f t="shared" si="24"/>
        <v>2.1223157101594878E-2</v>
      </c>
      <c r="Y116">
        <f t="shared" si="25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5"/>
        <v>19</v>
      </c>
      <c r="AQ116">
        <f>Sheet1!I117</f>
        <v>25051</v>
      </c>
    </row>
    <row r="117" spans="1:43" x14ac:dyDescent="0.35">
      <c r="A117" s="1">
        <f t="shared" si="16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>
        <f t="shared" si="17"/>
        <v>333323</v>
      </c>
      <c r="O117" s="3">
        <f t="shared" si="18"/>
        <v>9.3792649705564099E-2</v>
      </c>
      <c r="R117">
        <f t="shared" si="19"/>
        <v>743</v>
      </c>
      <c r="S117">
        <f t="shared" si="20"/>
        <v>5827</v>
      </c>
      <c r="T117" s="6">
        <f t="shared" si="21"/>
        <v>0.11308980213089802</v>
      </c>
      <c r="U117" s="6">
        <f>Sheet2!D106</f>
        <v>8.9680589680589687E-2</v>
      </c>
      <c r="V117">
        <f t="shared" si="22"/>
        <v>6570</v>
      </c>
      <c r="W117">
        <f t="shared" si="23"/>
        <v>7670</v>
      </c>
      <c r="X117" s="3">
        <f t="shared" si="24"/>
        <v>2.3207301173402868E-2</v>
      </c>
      <c r="Y117">
        <f t="shared" si="25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5"/>
        <v>23</v>
      </c>
      <c r="AQ117">
        <f>Sheet1!I118</f>
        <v>25371</v>
      </c>
    </row>
    <row r="118" spans="1:43" x14ac:dyDescent="0.35">
      <c r="A118" s="1">
        <f t="shared" si="16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>
        <f t="shared" si="17"/>
        <v>339815</v>
      </c>
      <c r="O118" s="3">
        <f t="shared" si="18"/>
        <v>9.3384238174896023E-2</v>
      </c>
      <c r="R118">
        <f t="shared" si="19"/>
        <v>503</v>
      </c>
      <c r="S118">
        <f t="shared" si="20"/>
        <v>6492</v>
      </c>
      <c r="T118" s="6">
        <f t="shared" si="21"/>
        <v>7.1908506075768402E-2</v>
      </c>
      <c r="U118" s="6">
        <f>Sheet2!D107</f>
        <v>8.8026602346439359E-2</v>
      </c>
      <c r="V118">
        <f t="shared" si="22"/>
        <v>6995</v>
      </c>
      <c r="W118">
        <f t="shared" si="23"/>
        <v>8047</v>
      </c>
      <c r="X118" s="3">
        <f t="shared" si="24"/>
        <v>2.1995774822915374E-2</v>
      </c>
      <c r="Y118">
        <f t="shared" si="25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5"/>
        <v>26</v>
      </c>
      <c r="AJ118">
        <f t="shared" ref="AJ118:AK122" si="26">AA118-AD118-AG118</f>
        <v>16</v>
      </c>
      <c r="AK118">
        <f t="shared" si="26"/>
        <v>569</v>
      </c>
    </row>
    <row r="119" spans="1:43" x14ac:dyDescent="0.35">
      <c r="A119" s="1">
        <f t="shared" si="16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>
        <f t="shared" si="17"/>
        <v>342106</v>
      </c>
      <c r="O119" s="3">
        <f t="shared" si="18"/>
        <v>9.4018135208999806E-2</v>
      </c>
      <c r="R119">
        <f t="shared" si="19"/>
        <v>500</v>
      </c>
      <c r="S119">
        <f t="shared" si="20"/>
        <v>2291</v>
      </c>
      <c r="T119" s="6">
        <f t="shared" si="21"/>
        <v>0.17914725904693657</v>
      </c>
      <c r="U119" s="6">
        <f>Sheet2!D108</f>
        <v>9.1807505012890284E-2</v>
      </c>
      <c r="V119">
        <f t="shared" si="22"/>
        <v>2791</v>
      </c>
      <c r="W119">
        <f t="shared" si="23"/>
        <v>8144</v>
      </c>
      <c r="X119" s="3">
        <f t="shared" si="24"/>
        <v>2.1242632612966602E-2</v>
      </c>
      <c r="Y119">
        <f t="shared" si="25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5"/>
        <v>30</v>
      </c>
      <c r="AJ119">
        <f t="shared" si="26"/>
        <v>14</v>
      </c>
      <c r="AK119">
        <f t="shared" si="26"/>
        <v>573</v>
      </c>
    </row>
    <row r="120" spans="1:43" x14ac:dyDescent="0.35">
      <c r="A120" s="1">
        <f t="shared" si="16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>
        <f t="shared" si="17"/>
        <v>345469</v>
      </c>
      <c r="O120" s="3">
        <f t="shared" si="18"/>
        <v>9.3968250637950793E-2</v>
      </c>
      <c r="R120">
        <f t="shared" si="19"/>
        <v>328</v>
      </c>
      <c r="S120">
        <f t="shared" si="20"/>
        <v>3363</v>
      </c>
      <c r="T120" s="6">
        <f t="shared" si="21"/>
        <v>8.8864806285559469E-2</v>
      </c>
      <c r="U120" s="6">
        <f>Sheet2!D109</f>
        <v>9.2311696916633143E-2</v>
      </c>
      <c r="V120">
        <f t="shared" si="22"/>
        <v>3691</v>
      </c>
      <c r="W120">
        <f t="shared" si="23"/>
        <v>8176</v>
      </c>
      <c r="X120" s="3">
        <f t="shared" si="24"/>
        <v>2.2749510763209392E-2</v>
      </c>
      <c r="Y120">
        <f t="shared" si="25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5"/>
        <v>30</v>
      </c>
      <c r="AJ120">
        <f t="shared" si="26"/>
        <v>14</v>
      </c>
      <c r="AK120">
        <f t="shared" si="26"/>
        <v>582</v>
      </c>
    </row>
    <row r="121" spans="1:43" x14ac:dyDescent="0.35">
      <c r="A121" s="1">
        <f t="shared" si="16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>
        <f t="shared" si="17"/>
        <v>348729</v>
      </c>
      <c r="O121" s="3">
        <f t="shared" si="18"/>
        <v>9.3657167361896221E-2</v>
      </c>
      <c r="R121">
        <f t="shared" si="19"/>
        <v>206</v>
      </c>
      <c r="S121">
        <f t="shared" si="20"/>
        <v>3260</v>
      </c>
      <c r="T121" s="6">
        <f t="shared" si="21"/>
        <v>5.9434506635891518E-2</v>
      </c>
      <c r="U121" s="6">
        <f>Sheet2!D110</f>
        <v>9.1658186691817037E-2</v>
      </c>
      <c r="V121">
        <f t="shared" si="22"/>
        <v>3466</v>
      </c>
      <c r="W121">
        <f t="shared" si="23"/>
        <v>8175</v>
      </c>
      <c r="X121" s="3">
        <f t="shared" si="24"/>
        <v>2.3241590214067277E-2</v>
      </c>
      <c r="Y121">
        <f t="shared" si="25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5"/>
        <v>30</v>
      </c>
      <c r="AJ121">
        <f t="shared" si="26"/>
        <v>14</v>
      </c>
      <c r="AK121">
        <f t="shared" si="26"/>
        <v>594</v>
      </c>
    </row>
    <row r="122" spans="1:43" x14ac:dyDescent="0.35">
      <c r="A122" s="1">
        <f t="shared" si="16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>
        <f t="shared" si="17"/>
        <v>356175</v>
      </c>
      <c r="O122" s="3">
        <f t="shared" si="18"/>
        <v>9.349930773302928E-2</v>
      </c>
      <c r="R122">
        <f t="shared" si="19"/>
        <v>701</v>
      </c>
      <c r="S122">
        <f t="shared" si="20"/>
        <v>7446</v>
      </c>
      <c r="T122" s="6">
        <f t="shared" si="21"/>
        <v>8.6043942555541916E-2</v>
      </c>
      <c r="U122" s="6">
        <f>Sheet2!D111</f>
        <v>9.1285595255599664E-2</v>
      </c>
      <c r="V122">
        <f t="shared" si="22"/>
        <v>8147</v>
      </c>
      <c r="W122">
        <f t="shared" si="23"/>
        <v>8607</v>
      </c>
      <c r="X122" s="3">
        <f t="shared" si="24"/>
        <v>2.265597769257581E-2</v>
      </c>
      <c r="Y122">
        <f t="shared" si="25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5"/>
        <v>39</v>
      </c>
      <c r="AJ122">
        <f t="shared" si="26"/>
        <v>16</v>
      </c>
      <c r="AK122">
        <f t="shared" si="26"/>
        <v>615</v>
      </c>
    </row>
    <row r="123" spans="1:43" x14ac:dyDescent="0.35">
      <c r="A123" s="1">
        <f t="shared" si="16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>
        <f t="shared" si="17"/>
        <v>365396</v>
      </c>
      <c r="O123" s="3">
        <f t="shared" si="18"/>
        <v>9.3337171101604915E-2</v>
      </c>
      <c r="R123">
        <f t="shared" si="19"/>
        <v>879</v>
      </c>
      <c r="S123">
        <f t="shared" ref="S123:S154" si="27">N123-N122</f>
        <v>9221</v>
      </c>
      <c r="T123" s="6">
        <f t="shared" ref="T123:T154" si="28">R123/V123</f>
        <v>8.7029702970297024E-2</v>
      </c>
      <c r="U123" s="6">
        <f>Sheet2!D112</f>
        <v>9.2432950191570884E-2</v>
      </c>
      <c r="V123">
        <f t="shared" si="22"/>
        <v>10100</v>
      </c>
      <c r="W123">
        <f t="shared" si="23"/>
        <v>9283</v>
      </c>
      <c r="X123" s="3">
        <f t="shared" si="24"/>
        <v>2.2621997199181298E-2</v>
      </c>
      <c r="Y123">
        <f t="shared" si="25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9">Z123-AC123-AF123</f>
        <v>45</v>
      </c>
      <c r="AJ123">
        <f t="shared" ref="AJ123:AJ154" si="30">AA123-AD123-AG123</f>
        <v>17</v>
      </c>
      <c r="AK123">
        <f t="shared" ref="AK123:AK154" si="31">AB123-AE123-AH123</f>
        <v>668</v>
      </c>
    </row>
    <row r="124" spans="1:43" x14ac:dyDescent="0.35">
      <c r="A124" s="1">
        <f t="shared" si="16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>
        <f t="shared" si="17"/>
        <v>365823</v>
      </c>
      <c r="O124" s="3">
        <f t="shared" si="18"/>
        <v>9.3882980040918843E-2</v>
      </c>
      <c r="R124">
        <f t="shared" si="19"/>
        <v>287</v>
      </c>
      <c r="S124">
        <f t="shared" si="27"/>
        <v>427</v>
      </c>
      <c r="T124" s="6">
        <f t="shared" si="28"/>
        <v>0.40196078431372551</v>
      </c>
      <c r="U124" s="6">
        <f>Sheet2!D113</f>
        <v>9.4808377896613186E-2</v>
      </c>
      <c r="V124">
        <f t="shared" si="22"/>
        <v>714</v>
      </c>
      <c r="W124">
        <f t="shared" si="23"/>
        <v>9318</v>
      </c>
      <c r="X124" s="3">
        <f t="shared" si="24"/>
        <v>2.2537025112685124E-2</v>
      </c>
      <c r="Y124">
        <f t="shared" si="25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9"/>
        <v>45</v>
      </c>
      <c r="AJ124">
        <f t="shared" si="30"/>
        <v>19</v>
      </c>
      <c r="AK124">
        <f t="shared" si="31"/>
        <v>669</v>
      </c>
    </row>
    <row r="125" spans="1:43" x14ac:dyDescent="0.35">
      <c r="A125" s="1">
        <f t="shared" si="16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>
        <f t="shared" si="17"/>
        <v>375933</v>
      </c>
      <c r="O125" s="3">
        <f t="shared" si="18"/>
        <v>9.3038067826787654E-2</v>
      </c>
      <c r="R125">
        <f t="shared" si="19"/>
        <v>661</v>
      </c>
      <c r="S125">
        <f t="shared" si="27"/>
        <v>10110</v>
      </c>
      <c r="T125" s="6">
        <f t="shared" si="28"/>
        <v>6.1368489462445455E-2</v>
      </c>
      <c r="U125" s="6">
        <f>Sheet2!D114</f>
        <v>8.9768145161290322E-2</v>
      </c>
      <c r="V125">
        <f t="shared" si="22"/>
        <v>10771</v>
      </c>
      <c r="W125">
        <f t="shared" si="23"/>
        <v>9897</v>
      </c>
      <c r="X125" s="3">
        <f t="shared" si="24"/>
        <v>2.1622713953723352E-2</v>
      </c>
      <c r="Y125">
        <f t="shared" si="25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9"/>
        <v>49</v>
      </c>
      <c r="AJ125">
        <f t="shared" si="30"/>
        <v>15</v>
      </c>
      <c r="AK125">
        <f t="shared" si="31"/>
        <v>693</v>
      </c>
    </row>
    <row r="126" spans="1:43" x14ac:dyDescent="0.35">
      <c r="A126" s="1">
        <f t="shared" si="16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>
        <f t="shared" si="17"/>
        <v>380360</v>
      </c>
      <c r="O126" s="3">
        <f t="shared" si="18"/>
        <v>9.2797668311600967E-2</v>
      </c>
      <c r="R126">
        <f t="shared" si="19"/>
        <v>343</v>
      </c>
      <c r="S126">
        <f t="shared" si="27"/>
        <v>4427</v>
      </c>
      <c r="T126" s="6">
        <f t="shared" si="28"/>
        <v>7.1907756813417184E-2</v>
      </c>
      <c r="U126" s="6">
        <f t="shared" ref="U126:U133" si="32">SUM(R120:R126)/SUM(V120:V126)</f>
        <v>8.1735039247221489E-2</v>
      </c>
      <c r="V126">
        <f t="shared" si="22"/>
        <v>4770</v>
      </c>
      <c r="W126">
        <f t="shared" si="23"/>
        <v>10164</v>
      </c>
      <c r="X126" s="3">
        <f t="shared" si="24"/>
        <v>2.1743408107044469E-2</v>
      </c>
      <c r="Y126">
        <f t="shared" si="25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9"/>
        <v>49</v>
      </c>
      <c r="AJ126">
        <f t="shared" si="30"/>
        <v>15</v>
      </c>
      <c r="AK126">
        <f t="shared" si="31"/>
        <v>702</v>
      </c>
    </row>
    <row r="127" spans="1:43" x14ac:dyDescent="0.35">
      <c r="A127" s="1">
        <f t="shared" si="16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>
        <f t="shared" si="17"/>
        <v>383802</v>
      </c>
      <c r="O127" s="3">
        <f t="shared" si="18"/>
        <v>9.3140463256785461E-2</v>
      </c>
      <c r="R127">
        <f t="shared" si="19"/>
        <v>512</v>
      </c>
      <c r="S127">
        <f t="shared" si="27"/>
        <v>3442</v>
      </c>
      <c r="T127" s="6">
        <f t="shared" si="28"/>
        <v>0.12948912493677289</v>
      </c>
      <c r="U127" s="6">
        <f t="shared" si="32"/>
        <v>8.5611373503172564E-2</v>
      </c>
      <c r="V127">
        <f t="shared" si="22"/>
        <v>3954</v>
      </c>
      <c r="W127">
        <f t="shared" si="23"/>
        <v>10314</v>
      </c>
      <c r="X127" s="3">
        <f t="shared" si="24"/>
        <v>2.1621097537327903E-2</v>
      </c>
      <c r="Y127">
        <f t="shared" si="25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9"/>
        <v>54</v>
      </c>
      <c r="AJ127">
        <f t="shared" si="30"/>
        <v>17</v>
      </c>
      <c r="AK127">
        <f t="shared" si="31"/>
        <v>713</v>
      </c>
    </row>
    <row r="128" spans="1:43" x14ac:dyDescent="0.35">
      <c r="A128" s="1">
        <f t="shared" si="16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3">-(J128-J127)+L128</f>
        <v>2</v>
      </c>
      <c r="N128">
        <f t="shared" si="17"/>
        <v>388115</v>
      </c>
      <c r="O128" s="3">
        <f t="shared" si="18"/>
        <v>9.299428849191882E-2</v>
      </c>
      <c r="R128">
        <f t="shared" si="19"/>
        <v>374</v>
      </c>
      <c r="S128">
        <f t="shared" si="27"/>
        <v>4313</v>
      </c>
      <c r="T128" s="6">
        <f t="shared" si="28"/>
        <v>7.9795178152336249E-2</v>
      </c>
      <c r="U128" s="6">
        <f t="shared" si="32"/>
        <v>8.7082493104327474E-2</v>
      </c>
      <c r="V128">
        <f t="shared" si="22"/>
        <v>4687</v>
      </c>
      <c r="W128">
        <f t="shared" si="23"/>
        <v>10378</v>
      </c>
      <c r="X128" s="3">
        <f t="shared" si="24"/>
        <v>2.1584120254384276E-2</v>
      </c>
      <c r="Y128">
        <f t="shared" si="25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9"/>
        <v>57</v>
      </c>
      <c r="AJ128">
        <f t="shared" si="30"/>
        <v>18</v>
      </c>
      <c r="AK128">
        <f t="shared" si="31"/>
        <v>712</v>
      </c>
    </row>
    <row r="129" spans="1:37" x14ac:dyDescent="0.35">
      <c r="A129" s="1">
        <f t="shared" si="16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3"/>
        <v>5</v>
      </c>
      <c r="N129">
        <f t="shared" si="17"/>
        <v>396225</v>
      </c>
      <c r="O129" s="3">
        <f t="shared" si="18"/>
        <v>9.2754399703251861E-2</v>
      </c>
      <c r="R129">
        <f t="shared" si="19"/>
        <v>716</v>
      </c>
      <c r="S129">
        <f t="shared" si="27"/>
        <v>8110</v>
      </c>
      <c r="T129" s="6">
        <f t="shared" si="28"/>
        <v>8.1123951960117832E-2</v>
      </c>
      <c r="U129" s="6">
        <f t="shared" si="32"/>
        <v>8.607548719821094E-2</v>
      </c>
      <c r="V129">
        <f t="shared" si="22"/>
        <v>8826</v>
      </c>
      <c r="W129">
        <f t="shared" si="23"/>
        <v>10831</v>
      </c>
      <c r="X129" s="3">
        <f t="shared" si="24"/>
        <v>2.1419998153448434E-2</v>
      </c>
      <c r="Y129">
        <f t="shared" si="25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9"/>
        <v>65</v>
      </c>
      <c r="AJ129">
        <f t="shared" si="30"/>
        <v>19</v>
      </c>
      <c r="AK129">
        <f t="shared" si="31"/>
        <v>740</v>
      </c>
    </row>
    <row r="130" spans="1:37" x14ac:dyDescent="0.35">
      <c r="A130" s="1">
        <f t="shared" si="16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3"/>
        <v>9</v>
      </c>
      <c r="N130">
        <f t="shared" si="17"/>
        <v>400296</v>
      </c>
      <c r="O130" s="3">
        <f t="shared" si="18"/>
        <v>9.2825933245100356E-2</v>
      </c>
      <c r="R130">
        <f t="shared" si="19"/>
        <v>451</v>
      </c>
      <c r="S130">
        <f t="shared" si="27"/>
        <v>4071</v>
      </c>
      <c r="T130" s="6">
        <f t="shared" si="28"/>
        <v>9.9734630694383014E-2</v>
      </c>
      <c r="U130" s="6">
        <f t="shared" si="32"/>
        <v>8.7438552452672319E-2</v>
      </c>
      <c r="V130">
        <f t="shared" si="22"/>
        <v>4522</v>
      </c>
      <c r="W130">
        <f t="shared" si="23"/>
        <v>10992</v>
      </c>
      <c r="X130" s="3">
        <f t="shared" si="24"/>
        <v>2.0924308588064048E-2</v>
      </c>
      <c r="Y130">
        <f t="shared" si="25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9"/>
        <v>68</v>
      </c>
      <c r="AJ130">
        <f t="shared" si="30"/>
        <v>16</v>
      </c>
      <c r="AK130">
        <f t="shared" si="31"/>
        <v>744</v>
      </c>
    </row>
    <row r="131" spans="1:37" x14ac:dyDescent="0.35">
      <c r="A131" s="1">
        <f t="shared" si="16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3"/>
        <v>4</v>
      </c>
      <c r="N131">
        <f t="shared" si="17"/>
        <v>405623</v>
      </c>
      <c r="O131" s="3">
        <f t="shared" si="18"/>
        <v>9.3075253045828851E-2</v>
      </c>
      <c r="R131">
        <f t="shared" si="19"/>
        <v>668</v>
      </c>
      <c r="S131">
        <f t="shared" si="27"/>
        <v>5327</v>
      </c>
      <c r="T131" s="6">
        <f t="shared" si="28"/>
        <v>0.11142618849040867</v>
      </c>
      <c r="U131" s="6">
        <f t="shared" si="32"/>
        <v>8.5582998276852382E-2</v>
      </c>
      <c r="V131">
        <f t="shared" si="22"/>
        <v>5995</v>
      </c>
      <c r="W131">
        <f t="shared" si="23"/>
        <v>11340</v>
      </c>
      <c r="X131" s="3">
        <f t="shared" si="24"/>
        <v>1.9400352733686066E-2</v>
      </c>
      <c r="Y131">
        <f t="shared" si="25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9"/>
        <v>77</v>
      </c>
      <c r="AJ131">
        <f t="shared" si="30"/>
        <v>15</v>
      </c>
      <c r="AK131">
        <f t="shared" si="31"/>
        <v>744</v>
      </c>
    </row>
    <row r="132" spans="1:37" x14ac:dyDescent="0.35">
      <c r="A132" s="1">
        <f t="shared" si="16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3"/>
        <v>3</v>
      </c>
      <c r="N132">
        <f t="shared" si="17"/>
        <v>409321</v>
      </c>
      <c r="O132" s="3">
        <f t="shared" si="18"/>
        <v>9.3092301318083825E-2</v>
      </c>
      <c r="R132">
        <f t="shared" si="19"/>
        <v>388</v>
      </c>
      <c r="S132">
        <f t="shared" si="27"/>
        <v>3698</v>
      </c>
      <c r="T132" s="6">
        <f t="shared" si="28"/>
        <v>9.4958394517865877E-2</v>
      </c>
      <c r="U132" s="6">
        <f t="shared" si="32"/>
        <v>9.3702497285559169E-2</v>
      </c>
      <c r="V132">
        <f t="shared" si="22"/>
        <v>4086</v>
      </c>
      <c r="W132">
        <f t="shared" si="23"/>
        <v>11586</v>
      </c>
      <c r="X132" s="3">
        <f t="shared" si="24"/>
        <v>1.9506300707750734E-2</v>
      </c>
      <c r="Y132">
        <f t="shared" si="25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9"/>
        <v>80</v>
      </c>
      <c r="AJ132">
        <f t="shared" si="30"/>
        <v>15</v>
      </c>
      <c r="AK132">
        <f t="shared" si="31"/>
        <v>758</v>
      </c>
    </row>
    <row r="133" spans="1:37" x14ac:dyDescent="0.35">
      <c r="A133" s="1">
        <f t="shared" si="16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3"/>
        <v>2</v>
      </c>
      <c r="N133">
        <f t="shared" ref="N133:N150" si="34">B133-C133</f>
        <v>413315</v>
      </c>
      <c r="O133" s="3">
        <f t="shared" ref="O133:O150" si="35">C133/B133</f>
        <v>9.3084388583766511E-2</v>
      </c>
      <c r="R133">
        <f t="shared" ref="R133:R150" si="36">C133-C132</f>
        <v>406</v>
      </c>
      <c r="S133">
        <f t="shared" si="27"/>
        <v>3994</v>
      </c>
      <c r="T133" s="6">
        <f t="shared" si="28"/>
        <v>9.227272727272727E-2</v>
      </c>
      <c r="U133" s="6">
        <f t="shared" si="32"/>
        <v>9.6380586783657796E-2</v>
      </c>
      <c r="V133">
        <f t="shared" ref="V133:V150" si="37">B133-B132</f>
        <v>4400</v>
      </c>
      <c r="W133">
        <f t="shared" ref="W133:W150" si="38">C133-D133-E133</f>
        <v>11866</v>
      </c>
      <c r="X133" s="3">
        <f t="shared" ref="X133:X150" si="39">F133/W133</f>
        <v>2.0310129782572055E-2</v>
      </c>
      <c r="Y133">
        <f t="shared" ref="Y133:Y150" si="40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9"/>
        <v>78</v>
      </c>
      <c r="AJ133">
        <f t="shared" si="30"/>
        <v>17</v>
      </c>
      <c r="AK133">
        <f t="shared" si="31"/>
        <v>764</v>
      </c>
    </row>
    <row r="134" spans="1:37" x14ac:dyDescent="0.35">
      <c r="A134" s="1">
        <f t="shared" si="16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3"/>
        <v>9</v>
      </c>
      <c r="N134">
        <f t="shared" si="34"/>
        <v>416054</v>
      </c>
      <c r="O134" s="3">
        <f t="shared" si="35"/>
        <v>9.3153324382290889E-2</v>
      </c>
      <c r="R134">
        <f t="shared" si="36"/>
        <v>316</v>
      </c>
      <c r="S134">
        <f t="shared" si="27"/>
        <v>2739</v>
      </c>
      <c r="T134" s="6">
        <f t="shared" si="28"/>
        <v>0.10343698854337152</v>
      </c>
      <c r="U134" s="6">
        <f t="shared" ref="U134:U172" si="41">SUM(R128:R134)/SUM(V128:V134)</f>
        <v>9.3306345056366147E-2</v>
      </c>
      <c r="V134">
        <f t="shared" si="37"/>
        <v>3055</v>
      </c>
      <c r="W134">
        <f t="shared" si="38"/>
        <v>11426</v>
      </c>
      <c r="X134" s="3">
        <f t="shared" si="39"/>
        <v>2.2142482058463153E-2</v>
      </c>
      <c r="Y134">
        <f t="shared" si="40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9"/>
        <v>80</v>
      </c>
      <c r="AJ134">
        <f t="shared" si="30"/>
        <v>16</v>
      </c>
      <c r="AK134">
        <f t="shared" si="31"/>
        <v>770</v>
      </c>
    </row>
    <row r="135" spans="1:37" x14ac:dyDescent="0.35">
      <c r="A135" s="1">
        <f t="shared" si="16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3"/>
        <v>1</v>
      </c>
      <c r="N135">
        <f t="shared" si="34"/>
        <v>420769</v>
      </c>
      <c r="O135" s="3">
        <f t="shared" si="35"/>
        <v>9.3099895681561504E-2</v>
      </c>
      <c r="R135">
        <f t="shared" si="36"/>
        <v>457</v>
      </c>
      <c r="S135">
        <f t="shared" si="27"/>
        <v>4715</v>
      </c>
      <c r="T135" s="6">
        <f t="shared" si="28"/>
        <v>8.8360402165506571E-2</v>
      </c>
      <c r="U135" s="6">
        <f t="shared" si="41"/>
        <v>9.4353228311515422E-2</v>
      </c>
      <c r="V135">
        <f t="shared" si="37"/>
        <v>5172</v>
      </c>
      <c r="W135">
        <f t="shared" si="38"/>
        <v>11137</v>
      </c>
      <c r="X135" s="3">
        <f t="shared" si="39"/>
        <v>2.2088533716440692E-2</v>
      </c>
      <c r="Y135">
        <f t="shared" si="40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9"/>
        <v>79</v>
      </c>
      <c r="AJ135">
        <f t="shared" si="30"/>
        <v>17</v>
      </c>
      <c r="AK135">
        <f t="shared" si="31"/>
        <v>754</v>
      </c>
    </row>
    <row r="136" spans="1:37" x14ac:dyDescent="0.35">
      <c r="A136" s="1">
        <f t="shared" si="16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3"/>
        <v>11</v>
      </c>
      <c r="N136">
        <f t="shared" si="34"/>
        <v>425833</v>
      </c>
      <c r="O136" s="3">
        <f t="shared" si="35"/>
        <v>9.3129143480214588E-2</v>
      </c>
      <c r="R136">
        <f t="shared" si="36"/>
        <v>535</v>
      </c>
      <c r="S136">
        <f t="shared" si="27"/>
        <v>5064</v>
      </c>
      <c r="T136" s="6">
        <f t="shared" si="28"/>
        <v>9.5552777281657439E-2</v>
      </c>
      <c r="U136" s="6">
        <f t="shared" si="41"/>
        <v>9.8114471960766392E-2</v>
      </c>
      <c r="V136">
        <f t="shared" si="37"/>
        <v>5599</v>
      </c>
      <c r="W136">
        <f t="shared" si="38"/>
        <v>11140</v>
      </c>
      <c r="X136" s="3">
        <f t="shared" si="39"/>
        <v>2.1274685816876124E-2</v>
      </c>
      <c r="Y136">
        <f t="shared" si="40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9"/>
        <v>80</v>
      </c>
      <c r="AJ136">
        <f t="shared" si="30"/>
        <v>17</v>
      </c>
      <c r="AK136">
        <f t="shared" si="31"/>
        <v>714</v>
      </c>
    </row>
    <row r="137" spans="1:37" x14ac:dyDescent="0.35">
      <c r="A137" s="1">
        <f t="shared" si="16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3"/>
        <v>3</v>
      </c>
      <c r="N137">
        <f t="shared" si="34"/>
        <v>431023</v>
      </c>
      <c r="O137" s="3">
        <f t="shared" si="35"/>
        <v>9.3531610083764982E-2</v>
      </c>
      <c r="R137">
        <f t="shared" si="36"/>
        <v>744</v>
      </c>
      <c r="S137">
        <f t="shared" si="27"/>
        <v>5190</v>
      </c>
      <c r="T137" s="6">
        <f t="shared" si="28"/>
        <v>0.12537917087967643</v>
      </c>
      <c r="U137" s="6">
        <f t="shared" si="41"/>
        <v>0.10262550743261004</v>
      </c>
      <c r="V137">
        <f t="shared" si="37"/>
        <v>5934</v>
      </c>
      <c r="W137">
        <f t="shared" si="38"/>
        <v>11114</v>
      </c>
      <c r="X137" s="3">
        <f t="shared" si="39"/>
        <v>2.0244736368544177E-2</v>
      </c>
      <c r="Y137">
        <f t="shared" si="40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9"/>
        <v>84</v>
      </c>
      <c r="AJ137">
        <f t="shared" si="30"/>
        <v>21</v>
      </c>
      <c r="AK137">
        <f t="shared" si="31"/>
        <v>710</v>
      </c>
    </row>
    <row r="138" spans="1:37" x14ac:dyDescent="0.35">
      <c r="A138" s="1">
        <f t="shared" si="16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3"/>
        <v>9</v>
      </c>
      <c r="N138">
        <f t="shared" si="34"/>
        <v>435488</v>
      </c>
      <c r="O138" s="3">
        <f t="shared" si="35"/>
        <v>9.353593172711662E-2</v>
      </c>
      <c r="R138">
        <f t="shared" si="36"/>
        <v>463</v>
      </c>
      <c r="S138">
        <f t="shared" si="27"/>
        <v>4465</v>
      </c>
      <c r="T138" s="6">
        <f t="shared" si="28"/>
        <v>9.395292207792208E-2</v>
      </c>
      <c r="U138" s="6">
        <f t="shared" si="41"/>
        <v>9.9746789654548737E-2</v>
      </c>
      <c r="V138">
        <f t="shared" si="37"/>
        <v>4928</v>
      </c>
      <c r="W138">
        <f t="shared" si="38"/>
        <v>11263</v>
      </c>
      <c r="X138" s="3">
        <f t="shared" si="39"/>
        <v>2.1486282517979224E-2</v>
      </c>
      <c r="Y138">
        <f t="shared" si="40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9"/>
        <v>85</v>
      </c>
      <c r="AJ138">
        <f t="shared" si="30"/>
        <v>20</v>
      </c>
      <c r="AK138">
        <f t="shared" si="31"/>
        <v>663</v>
      </c>
    </row>
    <row r="139" spans="1:37" x14ac:dyDescent="0.35">
      <c r="A139" s="1">
        <f t="shared" si="16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3"/>
        <v>10</v>
      </c>
      <c r="N139">
        <f t="shared" si="34"/>
        <v>440348</v>
      </c>
      <c r="O139" s="3">
        <f t="shared" si="35"/>
        <v>9.3613377573956214E-2</v>
      </c>
      <c r="R139">
        <f t="shared" si="36"/>
        <v>543</v>
      </c>
      <c r="S139">
        <f t="shared" si="27"/>
        <v>4860</v>
      </c>
      <c r="T139" s="6">
        <f t="shared" si="28"/>
        <v>0.10049972237645752</v>
      </c>
      <c r="U139" s="6">
        <f t="shared" si="41"/>
        <v>0.10043199675277609</v>
      </c>
      <c r="V139">
        <f t="shared" si="37"/>
        <v>5403</v>
      </c>
      <c r="W139">
        <f t="shared" si="38"/>
        <v>11689</v>
      </c>
      <c r="X139" s="3">
        <f t="shared" si="39"/>
        <v>1.9762169561125843E-2</v>
      </c>
      <c r="Y139">
        <f t="shared" si="40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9"/>
        <v>89</v>
      </c>
      <c r="AJ139">
        <f t="shared" si="30"/>
        <v>17</v>
      </c>
      <c r="AK139">
        <f t="shared" si="31"/>
        <v>672</v>
      </c>
    </row>
    <row r="140" spans="1:37" x14ac:dyDescent="0.35">
      <c r="A140" s="1">
        <f t="shared" si="16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3"/>
        <v>1</v>
      </c>
      <c r="N140">
        <f t="shared" si="34"/>
        <v>442356</v>
      </c>
      <c r="O140" s="3">
        <f t="shared" si="35"/>
        <v>9.3789051456760184E-2</v>
      </c>
      <c r="R140">
        <f t="shared" si="36"/>
        <v>302</v>
      </c>
      <c r="S140">
        <f t="shared" si="27"/>
        <v>2008</v>
      </c>
      <c r="T140" s="6">
        <f t="shared" si="28"/>
        <v>0.13073593073593073</v>
      </c>
      <c r="U140" s="6">
        <f t="shared" si="41"/>
        <v>0.10370050307089287</v>
      </c>
      <c r="V140">
        <f t="shared" si="37"/>
        <v>2310</v>
      </c>
      <c r="W140">
        <f t="shared" si="38"/>
        <v>11802</v>
      </c>
      <c r="X140" s="3">
        <f t="shared" si="39"/>
        <v>2.0420267751228606E-2</v>
      </c>
      <c r="Y140">
        <f t="shared" si="40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9"/>
        <v>88</v>
      </c>
      <c r="AJ140">
        <f t="shared" si="30"/>
        <v>17</v>
      </c>
      <c r="AK140">
        <f t="shared" si="31"/>
        <v>676</v>
      </c>
    </row>
    <row r="141" spans="1:37" x14ac:dyDescent="0.35">
      <c r="A141" s="1">
        <f t="shared" si="16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3"/>
        <v>12</v>
      </c>
      <c r="N141">
        <f t="shared" si="34"/>
        <v>445947</v>
      </c>
      <c r="O141" s="3">
        <f t="shared" si="35"/>
        <v>9.3472838560036103E-2</v>
      </c>
      <c r="R141">
        <f t="shared" si="36"/>
        <v>200</v>
      </c>
      <c r="S141">
        <f t="shared" si="27"/>
        <v>3591</v>
      </c>
      <c r="T141" s="6">
        <f t="shared" si="28"/>
        <v>5.2756528620416777E-2</v>
      </c>
      <c r="U141" s="6">
        <f t="shared" si="41"/>
        <v>9.7896611039019824E-2</v>
      </c>
      <c r="V141">
        <f t="shared" si="37"/>
        <v>3791</v>
      </c>
      <c r="W141">
        <f t="shared" si="38"/>
        <v>11174</v>
      </c>
      <c r="X141" s="3">
        <f t="shared" si="39"/>
        <v>2.1746912475389298E-2</v>
      </c>
      <c r="Y141">
        <f t="shared" si="40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9"/>
        <v>89</v>
      </c>
      <c r="AJ141">
        <f t="shared" si="30"/>
        <v>16</v>
      </c>
      <c r="AK141">
        <f t="shared" si="31"/>
        <v>619</v>
      </c>
    </row>
    <row r="142" spans="1:37" x14ac:dyDescent="0.35">
      <c r="A142" s="1">
        <f t="shared" si="16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3"/>
        <v>5</v>
      </c>
      <c r="N142">
        <f t="shared" si="34"/>
        <v>450768</v>
      </c>
      <c r="O142" s="3">
        <f t="shared" si="35"/>
        <v>9.335049680196307E-2</v>
      </c>
      <c r="R142">
        <f t="shared" si="36"/>
        <v>430</v>
      </c>
      <c r="S142">
        <f t="shared" si="27"/>
        <v>4821</v>
      </c>
      <c r="T142" s="6">
        <f t="shared" si="28"/>
        <v>8.1889163968767859E-2</v>
      </c>
      <c r="U142" s="6">
        <f t="shared" si="41"/>
        <v>9.6850915221579958E-2</v>
      </c>
      <c r="V142">
        <f t="shared" si="37"/>
        <v>5251</v>
      </c>
      <c r="W142">
        <f t="shared" si="38"/>
        <v>10860</v>
      </c>
      <c r="X142" s="3">
        <f t="shared" si="39"/>
        <v>2.2836095764272559E-2</v>
      </c>
      <c r="Y142">
        <f t="shared" si="40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9"/>
        <v>83</v>
      </c>
      <c r="AJ142">
        <f t="shared" si="30"/>
        <v>16</v>
      </c>
      <c r="AK142">
        <f t="shared" si="31"/>
        <v>593</v>
      </c>
    </row>
    <row r="143" spans="1:37" x14ac:dyDescent="0.35">
      <c r="A143" s="1">
        <f t="shared" si="16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3"/>
        <v>7</v>
      </c>
      <c r="N143">
        <f t="shared" si="34"/>
        <v>456637</v>
      </c>
      <c r="O143" s="3">
        <f t="shared" si="35"/>
        <v>9.335718554492442E-2</v>
      </c>
      <c r="R143">
        <f t="shared" si="36"/>
        <v>608</v>
      </c>
      <c r="S143">
        <f t="shared" si="27"/>
        <v>5869</v>
      </c>
      <c r="T143" s="6">
        <f t="shared" si="28"/>
        <v>9.3870619113787246E-2</v>
      </c>
      <c r="U143" s="6">
        <f t="shared" si="41"/>
        <v>9.6497917522144663E-2</v>
      </c>
      <c r="V143">
        <f t="shared" si="37"/>
        <v>6477</v>
      </c>
      <c r="W143">
        <f t="shared" si="38"/>
        <v>10646</v>
      </c>
      <c r="X143" s="3">
        <f t="shared" si="39"/>
        <v>2.2261882397144467E-2</v>
      </c>
      <c r="Y143">
        <f t="shared" si="40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9"/>
        <v>86</v>
      </c>
      <c r="AJ143">
        <f t="shared" si="30"/>
        <v>15</v>
      </c>
      <c r="AK143">
        <f t="shared" si="31"/>
        <v>579</v>
      </c>
    </row>
    <row r="144" spans="1:37" x14ac:dyDescent="0.35">
      <c r="A144" s="1">
        <f t="shared" si="16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3"/>
        <v>12</v>
      </c>
      <c r="N144">
        <f t="shared" si="34"/>
        <v>462794</v>
      </c>
      <c r="O144" s="3">
        <f t="shared" si="35"/>
        <v>9.3488625367760841E-2</v>
      </c>
      <c r="R144">
        <f t="shared" si="36"/>
        <v>708</v>
      </c>
      <c r="S144">
        <f t="shared" si="27"/>
        <v>6157</v>
      </c>
      <c r="T144" s="6">
        <f t="shared" si="28"/>
        <v>0.10313182811361982</v>
      </c>
      <c r="U144" s="6">
        <f t="shared" si="41"/>
        <v>9.2905067808708067E-2</v>
      </c>
      <c r="V144">
        <f t="shared" si="37"/>
        <v>6865</v>
      </c>
      <c r="W144">
        <f t="shared" si="38"/>
        <v>10568</v>
      </c>
      <c r="X144" s="3">
        <f t="shared" si="39"/>
        <v>2.1101438304314914E-2</v>
      </c>
      <c r="Y144">
        <f t="shared" si="40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9"/>
        <v>91</v>
      </c>
      <c r="AJ144">
        <f t="shared" si="30"/>
        <v>14</v>
      </c>
      <c r="AK144">
        <f t="shared" si="31"/>
        <v>569</v>
      </c>
    </row>
    <row r="145" spans="1:40" x14ac:dyDescent="0.35">
      <c r="A145" s="1">
        <f t="shared" si="16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3"/>
        <v>10</v>
      </c>
      <c r="N145">
        <f t="shared" si="34"/>
        <v>466339</v>
      </c>
      <c r="O145" s="3">
        <f t="shared" si="35"/>
        <v>9.3521054483322999E-2</v>
      </c>
      <c r="R145">
        <f t="shared" si="36"/>
        <v>384</v>
      </c>
      <c r="S145">
        <f t="shared" si="27"/>
        <v>3545</v>
      </c>
      <c r="T145" s="6">
        <f t="shared" si="28"/>
        <v>9.7734792568083484E-2</v>
      </c>
      <c r="U145" s="6">
        <f t="shared" si="41"/>
        <v>9.3310997472521015E-2</v>
      </c>
      <c r="V145">
        <f t="shared" si="37"/>
        <v>3929</v>
      </c>
      <c r="W145">
        <f t="shared" si="38"/>
        <v>10337</v>
      </c>
      <c r="X145" s="3">
        <f t="shared" si="39"/>
        <v>2.2153429428267389E-2</v>
      </c>
      <c r="Y145">
        <f t="shared" si="40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9"/>
        <v>97</v>
      </c>
      <c r="AJ145">
        <f t="shared" si="30"/>
        <v>13</v>
      </c>
      <c r="AK145">
        <f t="shared" si="31"/>
        <v>549</v>
      </c>
    </row>
    <row r="146" spans="1:40" x14ac:dyDescent="0.35">
      <c r="A146" s="1">
        <f t="shared" si="16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3"/>
        <v>12</v>
      </c>
      <c r="N146">
        <f t="shared" si="34"/>
        <v>472650</v>
      </c>
      <c r="O146" s="3">
        <f t="shared" si="35"/>
        <v>9.3466978146541313E-2</v>
      </c>
      <c r="R146">
        <f t="shared" si="36"/>
        <v>620</v>
      </c>
      <c r="S146">
        <f t="shared" si="27"/>
        <v>6311</v>
      </c>
      <c r="T146" s="6">
        <f t="shared" si="28"/>
        <v>8.9453181359111233E-2</v>
      </c>
      <c r="U146" s="6">
        <f t="shared" si="41"/>
        <v>9.1466501659447599E-2</v>
      </c>
      <c r="V146">
        <f t="shared" si="37"/>
        <v>6931</v>
      </c>
      <c r="W146">
        <f t="shared" si="38"/>
        <v>10716</v>
      </c>
      <c r="X146" s="3">
        <f t="shared" si="39"/>
        <v>2.0623366927958194E-2</v>
      </c>
      <c r="Y146">
        <f t="shared" si="40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9"/>
        <v>108</v>
      </c>
      <c r="AJ146">
        <f t="shared" si="30"/>
        <v>15</v>
      </c>
      <c r="AK146">
        <f t="shared" si="31"/>
        <v>563</v>
      </c>
    </row>
    <row r="147" spans="1:40" x14ac:dyDescent="0.35">
      <c r="A147" s="1">
        <f t="shared" si="16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3"/>
        <v>9</v>
      </c>
      <c r="N147">
        <f t="shared" si="34"/>
        <v>474928</v>
      </c>
      <c r="O147" s="3">
        <f t="shared" si="35"/>
        <v>9.3524301048999101E-2</v>
      </c>
      <c r="R147">
        <f t="shared" si="36"/>
        <v>268</v>
      </c>
      <c r="S147">
        <f t="shared" si="27"/>
        <v>2278</v>
      </c>
      <c r="T147" s="6">
        <f t="shared" si="28"/>
        <v>0.10526315789473684</v>
      </c>
      <c r="U147" s="6">
        <f t="shared" si="41"/>
        <v>8.9913383626711377E-2</v>
      </c>
      <c r="V147">
        <f t="shared" si="37"/>
        <v>2546</v>
      </c>
      <c r="W147">
        <f t="shared" si="38"/>
        <v>10822</v>
      </c>
      <c r="X147" s="3">
        <f t="shared" si="39"/>
        <v>2.0698576972833119E-2</v>
      </c>
      <c r="Y147">
        <f t="shared" si="40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9"/>
        <v>106</v>
      </c>
      <c r="AJ147">
        <f t="shared" si="30"/>
        <v>15</v>
      </c>
      <c r="AK147">
        <f t="shared" si="31"/>
        <v>559</v>
      </c>
    </row>
    <row r="148" spans="1:40" x14ac:dyDescent="0.35">
      <c r="A148" s="1">
        <f t="shared" si="16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3"/>
        <v>5</v>
      </c>
      <c r="N148">
        <f t="shared" si="34"/>
        <v>476429</v>
      </c>
      <c r="O148" s="3">
        <f t="shared" si="35"/>
        <v>9.3540058562423783E-2</v>
      </c>
      <c r="R148">
        <f t="shared" si="36"/>
        <v>164</v>
      </c>
      <c r="S148">
        <f t="shared" si="27"/>
        <v>1501</v>
      </c>
      <c r="T148" s="6">
        <f t="shared" si="28"/>
        <v>9.8498498498498496E-2</v>
      </c>
      <c r="U148" s="6">
        <f t="shared" si="41"/>
        <v>9.452233840304182E-2</v>
      </c>
      <c r="V148">
        <f t="shared" si="37"/>
        <v>1665</v>
      </c>
      <c r="W148">
        <f t="shared" si="38"/>
        <v>10250</v>
      </c>
      <c r="X148" s="3">
        <f t="shared" si="39"/>
        <v>2.3804878048780488E-2</v>
      </c>
      <c r="Y148">
        <f t="shared" si="40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9"/>
        <v>104</v>
      </c>
      <c r="AJ148">
        <f t="shared" si="30"/>
        <v>13</v>
      </c>
      <c r="AK148">
        <f t="shared" si="31"/>
        <v>535</v>
      </c>
      <c r="AL148">
        <v>15</v>
      </c>
      <c r="AM148">
        <v>15</v>
      </c>
      <c r="AN148">
        <v>5</v>
      </c>
    </row>
    <row r="149" spans="1:40" x14ac:dyDescent="0.35">
      <c r="A149" s="1">
        <f t="shared" si="16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3"/>
        <v>4</v>
      </c>
      <c r="N149">
        <f t="shared" si="34"/>
        <v>480810</v>
      </c>
      <c r="O149" s="3">
        <f t="shared" si="35"/>
        <v>9.3509147674997364E-2</v>
      </c>
      <c r="R149">
        <f t="shared" si="36"/>
        <v>434</v>
      </c>
      <c r="S149">
        <f t="shared" si="27"/>
        <v>4381</v>
      </c>
      <c r="T149" s="6">
        <f t="shared" si="28"/>
        <v>9.0134994807891999E-2</v>
      </c>
      <c r="U149" s="6">
        <f t="shared" si="41"/>
        <v>9.5882990249187436E-2</v>
      </c>
      <c r="V149">
        <f t="shared" si="37"/>
        <v>4815</v>
      </c>
      <c r="W149">
        <f t="shared" si="38"/>
        <v>10121</v>
      </c>
      <c r="X149" s="3">
        <f t="shared" si="39"/>
        <v>2.4009485228732339E-2</v>
      </c>
      <c r="Y149">
        <f t="shared" si="40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9"/>
        <v>103</v>
      </c>
      <c r="AJ149">
        <f t="shared" si="30"/>
        <v>15</v>
      </c>
      <c r="AK149">
        <f t="shared" si="31"/>
        <v>529</v>
      </c>
      <c r="AL149">
        <v>17</v>
      </c>
      <c r="AM149">
        <v>18</v>
      </c>
      <c r="AN149">
        <v>10</v>
      </c>
    </row>
    <row r="150" spans="1:40" x14ac:dyDescent="0.35">
      <c r="A150" s="1">
        <f t="shared" si="16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3"/>
        <v>6</v>
      </c>
      <c r="N150">
        <f t="shared" si="34"/>
        <v>485882</v>
      </c>
      <c r="O150" s="3">
        <f t="shared" si="35"/>
        <v>9.3309198801981769E-2</v>
      </c>
      <c r="R150">
        <f t="shared" si="36"/>
        <v>405</v>
      </c>
      <c r="S150">
        <f t="shared" si="27"/>
        <v>5072</v>
      </c>
      <c r="T150" s="6">
        <f t="shared" si="28"/>
        <v>7.3945590651816689E-2</v>
      </c>
      <c r="U150" s="6">
        <f t="shared" si="41"/>
        <v>9.2559265235199209E-2</v>
      </c>
      <c r="V150">
        <f t="shared" si="37"/>
        <v>5477</v>
      </c>
      <c r="W150">
        <f t="shared" si="38"/>
        <v>9808</v>
      </c>
      <c r="X150" s="3">
        <f t="shared" si="39"/>
        <v>2.6610929853181076E-2</v>
      </c>
      <c r="Y150">
        <f t="shared" si="40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9"/>
        <v>101</v>
      </c>
      <c r="AJ150">
        <f t="shared" si="30"/>
        <v>17</v>
      </c>
      <c r="AK150">
        <f t="shared" si="31"/>
        <v>525</v>
      </c>
    </row>
    <row r="151" spans="1:40" x14ac:dyDescent="0.35">
      <c r="A151" s="1">
        <f t="shared" si="16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3"/>
        <v>4</v>
      </c>
      <c r="N151">
        <f t="shared" ref="N151:N157" si="42">B151-C151</f>
        <v>490293</v>
      </c>
      <c r="O151" s="3">
        <f t="shared" ref="O151:O156" si="43">C151/B151</f>
        <v>9.3684724219648269E-2</v>
      </c>
      <c r="R151">
        <f t="shared" ref="R151:R172" si="44">C151-C150</f>
        <v>678</v>
      </c>
      <c r="S151">
        <f t="shared" si="27"/>
        <v>4411</v>
      </c>
      <c r="T151" s="6">
        <f t="shared" si="28"/>
        <v>0.13322853212811947</v>
      </c>
      <c r="U151" s="6">
        <f t="shared" si="41"/>
        <v>9.697228425062393E-2</v>
      </c>
      <c r="V151">
        <f t="shared" ref="V151:V172" si="45">B151-B150</f>
        <v>5089</v>
      </c>
      <c r="W151">
        <f t="shared" ref="W151:W172" si="46">C151-D151-E151</f>
        <v>9929</v>
      </c>
      <c r="X151" s="3">
        <f t="shared" ref="X151:X172" si="47">F151/W151</f>
        <v>2.5984489878134755E-2</v>
      </c>
      <c r="Y151">
        <f t="shared" ref="Y151:Y173" si="48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9"/>
        <v>101</v>
      </c>
      <c r="AJ151">
        <f t="shared" si="30"/>
        <v>19</v>
      </c>
      <c r="AK151">
        <f t="shared" si="31"/>
        <v>539</v>
      </c>
      <c r="AL151">
        <v>17</v>
      </c>
      <c r="AM151">
        <v>18</v>
      </c>
      <c r="AN151">
        <v>12</v>
      </c>
    </row>
    <row r="152" spans="1:40" x14ac:dyDescent="0.35">
      <c r="A152" s="1">
        <f t="shared" ref="A152:A246" si="49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3"/>
        <v>8</v>
      </c>
      <c r="N152">
        <f t="shared" si="42"/>
        <v>500769</v>
      </c>
      <c r="O152" s="3">
        <f t="shared" si="43"/>
        <v>9.3494588327296221E-2</v>
      </c>
      <c r="R152">
        <f t="shared" si="44"/>
        <v>967</v>
      </c>
      <c r="S152">
        <f t="shared" si="27"/>
        <v>10476</v>
      </c>
      <c r="T152" s="6">
        <f t="shared" si="28"/>
        <v>8.4505811413090978E-2</v>
      </c>
      <c r="U152" s="6">
        <f t="shared" si="41"/>
        <v>9.3135963757045775E-2</v>
      </c>
      <c r="V152">
        <f t="shared" si="45"/>
        <v>11443</v>
      </c>
      <c r="W152">
        <f t="shared" si="46"/>
        <v>10317</v>
      </c>
      <c r="X152" s="3">
        <f t="shared" si="47"/>
        <v>2.5298051759232335E-2</v>
      </c>
      <c r="Y152">
        <f t="shared" si="48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9"/>
        <v>103</v>
      </c>
      <c r="AJ152">
        <f t="shared" si="30"/>
        <v>18</v>
      </c>
      <c r="AK152">
        <f t="shared" si="31"/>
        <v>551</v>
      </c>
      <c r="AL152">
        <v>17</v>
      </c>
      <c r="AM152">
        <v>18</v>
      </c>
      <c r="AN152">
        <v>12</v>
      </c>
    </row>
    <row r="153" spans="1:40" x14ac:dyDescent="0.35">
      <c r="A153" s="1">
        <f t="shared" si="49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3"/>
        <v>15</v>
      </c>
      <c r="N153">
        <f t="shared" si="42"/>
        <v>506453</v>
      </c>
      <c r="O153" s="3">
        <f t="shared" si="43"/>
        <v>9.3473116701332085E-2</v>
      </c>
      <c r="R153">
        <f t="shared" si="44"/>
        <v>573</v>
      </c>
      <c r="S153">
        <f t="shared" si="27"/>
        <v>5684</v>
      </c>
      <c r="T153" s="6">
        <f t="shared" si="28"/>
        <v>9.1577433274732306E-2</v>
      </c>
      <c r="U153" s="6">
        <f t="shared" si="41"/>
        <v>9.3558940255282635E-2</v>
      </c>
      <c r="V153">
        <f t="shared" si="45"/>
        <v>6257</v>
      </c>
      <c r="W153">
        <f t="shared" si="46"/>
        <v>10757</v>
      </c>
      <c r="X153" s="3">
        <f t="shared" si="47"/>
        <v>2.5192897648043135E-2</v>
      </c>
      <c r="Y153">
        <f t="shared" si="48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9"/>
        <v>103</v>
      </c>
      <c r="AJ153">
        <f t="shared" si="30"/>
        <v>20</v>
      </c>
      <c r="AK153">
        <f t="shared" si="31"/>
        <v>568</v>
      </c>
    </row>
    <row r="154" spans="1:40" x14ac:dyDescent="0.35">
      <c r="A154" s="1">
        <f t="shared" si="49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3"/>
        <v>5</v>
      </c>
      <c r="N154">
        <f t="shared" si="42"/>
        <v>508607</v>
      </c>
      <c r="O154" s="3">
        <f t="shared" si="43"/>
        <v>9.3744320388868499E-2</v>
      </c>
      <c r="R154">
        <f t="shared" si="44"/>
        <v>390</v>
      </c>
      <c r="S154">
        <f t="shared" si="27"/>
        <v>2154</v>
      </c>
      <c r="T154" s="6">
        <f t="shared" si="28"/>
        <v>0.15330188679245282</v>
      </c>
      <c r="U154" s="6">
        <f t="shared" si="41"/>
        <v>9.6835612764816309E-2</v>
      </c>
      <c r="V154">
        <f t="shared" si="45"/>
        <v>2544</v>
      </c>
      <c r="W154">
        <f t="shared" si="46"/>
        <v>11000</v>
      </c>
      <c r="X154" s="3">
        <f t="shared" si="47"/>
        <v>2.5727272727272727E-2</v>
      </c>
      <c r="Y154">
        <f t="shared" si="48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9"/>
        <v>104</v>
      </c>
      <c r="AJ154">
        <f t="shared" si="30"/>
        <v>22</v>
      </c>
      <c r="AK154">
        <f t="shared" si="31"/>
        <v>587</v>
      </c>
      <c r="AL154">
        <v>3</v>
      </c>
      <c r="AM154">
        <v>3</v>
      </c>
      <c r="AN154">
        <v>18</v>
      </c>
    </row>
    <row r="155" spans="1:40" x14ac:dyDescent="0.35">
      <c r="A155" s="1">
        <f t="shared" si="49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3"/>
        <v>10</v>
      </c>
      <c r="N155">
        <f t="shared" si="42"/>
        <v>511525</v>
      </c>
      <c r="O155" s="3">
        <f t="shared" si="43"/>
        <v>9.3752602122800704E-2</v>
      </c>
      <c r="R155">
        <f t="shared" si="44"/>
        <v>307</v>
      </c>
      <c r="S155">
        <f t="shared" ref="S155:S172" si="50">N155-N154</f>
        <v>2918</v>
      </c>
      <c r="T155" s="6">
        <f t="shared" ref="T155:T172" si="51">R155/V155</f>
        <v>9.5193798449612399E-2</v>
      </c>
      <c r="U155" s="6">
        <f t="shared" si="41"/>
        <v>9.6628056628056624E-2</v>
      </c>
      <c r="V155">
        <f t="shared" si="45"/>
        <v>3225</v>
      </c>
      <c r="W155">
        <f t="shared" si="46"/>
        <v>10444</v>
      </c>
      <c r="X155" s="3">
        <f t="shared" si="47"/>
        <v>2.7479892761394103E-2</v>
      </c>
      <c r="Y155">
        <f t="shared" si="48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2">Z155-AC155-AF155</f>
        <v>100</v>
      </c>
      <c r="AJ155">
        <f t="shared" ref="AJ155:AJ173" si="53">AA155-AD155-AG155</f>
        <v>21</v>
      </c>
      <c r="AK155">
        <f t="shared" ref="AK155:AK173" si="54">AB155-AE155-AH155</f>
        <v>575</v>
      </c>
    </row>
    <row r="156" spans="1:40" x14ac:dyDescent="0.35">
      <c r="A156" s="1">
        <f t="shared" si="49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3"/>
        <v>4</v>
      </c>
      <c r="N156">
        <f t="shared" si="42"/>
        <v>516478</v>
      </c>
      <c r="O156" s="3">
        <f t="shared" si="43"/>
        <v>9.3836244936057023E-2</v>
      </c>
      <c r="R156">
        <f t="shared" si="44"/>
        <v>565</v>
      </c>
      <c r="S156">
        <f t="shared" si="50"/>
        <v>4953</v>
      </c>
      <c r="T156" s="6">
        <f t="shared" si="51"/>
        <v>0.10239217107647698</v>
      </c>
      <c r="U156" s="6">
        <f t="shared" si="41"/>
        <v>9.8222637979420019E-2</v>
      </c>
      <c r="V156">
        <f t="shared" si="45"/>
        <v>5518</v>
      </c>
      <c r="W156">
        <f t="shared" si="46"/>
        <v>10541</v>
      </c>
      <c r="X156" s="3">
        <f t="shared" si="47"/>
        <v>2.8365430224836355E-2</v>
      </c>
      <c r="Y156">
        <f t="shared" si="48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2"/>
        <v>95</v>
      </c>
      <c r="AJ156">
        <f t="shared" si="53"/>
        <v>21</v>
      </c>
      <c r="AK156">
        <f t="shared" si="54"/>
        <v>582</v>
      </c>
      <c r="AL156">
        <v>3</v>
      </c>
      <c r="AM156">
        <v>4</v>
      </c>
      <c r="AN156">
        <v>19</v>
      </c>
    </row>
    <row r="157" spans="1:40" x14ac:dyDescent="0.35">
      <c r="A157" s="1">
        <f t="shared" si="49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3"/>
        <v>6</v>
      </c>
      <c r="N157">
        <f t="shared" si="42"/>
        <v>522680</v>
      </c>
      <c r="O157" s="3">
        <f>C157/B157</f>
        <v>9.3295123173987485E-2</v>
      </c>
      <c r="R157">
        <f t="shared" si="44"/>
        <v>298</v>
      </c>
      <c r="S157">
        <f t="shared" si="50"/>
        <v>6202</v>
      </c>
      <c r="T157" s="6">
        <f t="shared" si="51"/>
        <v>4.5846153846153849E-2</v>
      </c>
      <c r="U157" s="6">
        <f t="shared" si="41"/>
        <v>9.3109227129337543E-2</v>
      </c>
      <c r="V157">
        <f t="shared" si="45"/>
        <v>6500</v>
      </c>
      <c r="W157">
        <f t="shared" si="46"/>
        <v>10470</v>
      </c>
      <c r="X157" s="3">
        <f t="shared" si="47"/>
        <v>2.865329512893983E-2</v>
      </c>
      <c r="Y157">
        <f t="shared" si="48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2"/>
        <v>95</v>
      </c>
      <c r="AJ157">
        <f t="shared" si="53"/>
        <v>21</v>
      </c>
      <c r="AK157">
        <f t="shared" si="54"/>
        <v>588</v>
      </c>
      <c r="AL157">
        <v>4</v>
      </c>
      <c r="AM157">
        <v>5</v>
      </c>
      <c r="AN157">
        <v>17</v>
      </c>
    </row>
    <row r="158" spans="1:40" x14ac:dyDescent="0.35">
      <c r="A158" s="1">
        <f t="shared" si="49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3"/>
        <v>9</v>
      </c>
      <c r="N158">
        <f>B158-C158</f>
        <v>530839</v>
      </c>
      <c r="O158" s="3">
        <f>C158/B158</f>
        <v>9.3340780100053117E-2</v>
      </c>
      <c r="R158">
        <f t="shared" si="44"/>
        <v>869</v>
      </c>
      <c r="S158">
        <f t="shared" si="50"/>
        <v>8159</v>
      </c>
      <c r="T158" s="6">
        <f t="shared" si="51"/>
        <v>9.6256092157731496E-2</v>
      </c>
      <c r="U158" s="6">
        <f t="shared" si="41"/>
        <v>8.9160956980792988E-2</v>
      </c>
      <c r="V158">
        <f t="shared" si="45"/>
        <v>9028</v>
      </c>
      <c r="W158">
        <f t="shared" si="46"/>
        <v>10825</v>
      </c>
      <c r="X158" s="3">
        <f t="shared" si="47"/>
        <v>2.7066974595842955E-2</v>
      </c>
      <c r="Y158">
        <f t="shared" si="48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2"/>
        <v>96</v>
      </c>
      <c r="AJ158">
        <f t="shared" si="53"/>
        <v>19</v>
      </c>
      <c r="AK158">
        <f t="shared" si="54"/>
        <v>594</v>
      </c>
      <c r="AL158">
        <v>2</v>
      </c>
      <c r="AM158">
        <v>3</v>
      </c>
      <c r="AN158">
        <v>20</v>
      </c>
    </row>
    <row r="159" spans="1:40" x14ac:dyDescent="0.35">
      <c r="A159" s="1">
        <f t="shared" si="49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3"/>
        <v>9</v>
      </c>
      <c r="N159">
        <f>B159-C159</f>
        <v>535517</v>
      </c>
      <c r="O159" s="3">
        <f>C159/B159</f>
        <v>9.3899795774373823E-2</v>
      </c>
      <c r="R159">
        <f t="shared" si="44"/>
        <v>846</v>
      </c>
      <c r="S159">
        <f t="shared" si="50"/>
        <v>4678</v>
      </c>
      <c r="T159" s="6">
        <f t="shared" si="51"/>
        <v>0.15314989138305576</v>
      </c>
      <c r="U159" s="6">
        <f t="shared" si="41"/>
        <v>9.9699450720281899E-2</v>
      </c>
      <c r="V159">
        <f t="shared" si="45"/>
        <v>5524</v>
      </c>
      <c r="W159">
        <f t="shared" si="46"/>
        <v>11117</v>
      </c>
      <c r="X159" s="3">
        <f t="shared" si="47"/>
        <v>2.410722317171899E-2</v>
      </c>
      <c r="Y159">
        <f t="shared" si="48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2"/>
        <v>92</v>
      </c>
      <c r="AJ159">
        <f t="shared" si="53"/>
        <v>16</v>
      </c>
      <c r="AK159">
        <f t="shared" si="54"/>
        <v>617</v>
      </c>
      <c r="AL159">
        <v>2</v>
      </c>
      <c r="AM159">
        <v>3</v>
      </c>
      <c r="AN159">
        <v>20</v>
      </c>
    </row>
    <row r="160" spans="1:40" x14ac:dyDescent="0.35">
      <c r="A160" s="1">
        <f t="shared" si="49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5">-(J160-J159)+L160</f>
        <v>13</v>
      </c>
      <c r="N160">
        <f t="shared" ref="N160:N171" si="56">B160-C160</f>
        <v>539169</v>
      </c>
      <c r="O160" s="3">
        <f t="shared" ref="O160:O171" si="57">C160/B160</f>
        <v>9.4223325762361074E-2</v>
      </c>
      <c r="R160">
        <f t="shared" si="44"/>
        <v>591</v>
      </c>
      <c r="S160">
        <f t="shared" si="50"/>
        <v>3652</v>
      </c>
      <c r="T160" s="6">
        <f t="shared" si="51"/>
        <v>0.13928823945321706</v>
      </c>
      <c r="U160" s="6">
        <f t="shared" si="41"/>
        <v>0.10568038926247882</v>
      </c>
      <c r="V160">
        <f t="shared" si="45"/>
        <v>4243</v>
      </c>
      <c r="W160">
        <f t="shared" si="46"/>
        <v>11582</v>
      </c>
      <c r="X160" s="3">
        <f t="shared" si="47"/>
        <v>2.2448627180107063E-2</v>
      </c>
      <c r="Y160">
        <f t="shared" si="48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2"/>
        <v>97</v>
      </c>
      <c r="AJ160">
        <f t="shared" si="53"/>
        <v>23</v>
      </c>
      <c r="AK160">
        <f t="shared" si="54"/>
        <v>619</v>
      </c>
      <c r="AL160">
        <v>2</v>
      </c>
      <c r="AM160">
        <v>3</v>
      </c>
      <c r="AN160">
        <v>20</v>
      </c>
    </row>
    <row r="161" spans="1:40" x14ac:dyDescent="0.35">
      <c r="A161" s="1">
        <f t="shared" si="49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5"/>
        <v>5</v>
      </c>
      <c r="N161">
        <f t="shared" si="56"/>
        <v>541046</v>
      </c>
      <c r="O161" s="3">
        <f t="shared" si="57"/>
        <v>9.4559451091958832E-2</v>
      </c>
      <c r="R161">
        <f t="shared" si="44"/>
        <v>417</v>
      </c>
      <c r="S161">
        <f t="shared" si="50"/>
        <v>1877</v>
      </c>
      <c r="T161" s="6">
        <f t="shared" si="51"/>
        <v>0.18177855274629467</v>
      </c>
      <c r="U161" s="6">
        <f t="shared" si="41"/>
        <v>0.10715072112738082</v>
      </c>
      <c r="V161">
        <f t="shared" si="45"/>
        <v>2294</v>
      </c>
      <c r="W161">
        <f t="shared" si="46"/>
        <v>11868</v>
      </c>
      <c r="X161" s="3">
        <f t="shared" si="47"/>
        <v>2.3171553758004719E-2</v>
      </c>
      <c r="Y161">
        <f t="shared" si="48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2"/>
        <v>95</v>
      </c>
      <c r="AJ161">
        <f t="shared" si="53"/>
        <v>27</v>
      </c>
      <c r="AK161">
        <f t="shared" si="54"/>
        <v>626</v>
      </c>
    </row>
    <row r="162" spans="1:40" x14ac:dyDescent="0.35">
      <c r="A162" s="1">
        <f t="shared" si="49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5"/>
        <v>1</v>
      </c>
      <c r="N162">
        <f t="shared" si="56"/>
        <v>544392</v>
      </c>
      <c r="O162" s="3">
        <f t="shared" si="57"/>
        <v>9.4853859314546235E-2</v>
      </c>
      <c r="R162">
        <f t="shared" si="44"/>
        <v>545</v>
      </c>
      <c r="S162">
        <f t="shared" si="50"/>
        <v>3346</v>
      </c>
      <c r="T162" s="6">
        <f t="shared" si="51"/>
        <v>0.14006682086867128</v>
      </c>
      <c r="U162" s="6">
        <f t="shared" si="41"/>
        <v>0.11165468403697497</v>
      </c>
      <c r="V162">
        <f t="shared" si="45"/>
        <v>3891</v>
      </c>
      <c r="W162">
        <f t="shared" si="46"/>
        <v>11701</v>
      </c>
      <c r="X162" s="3">
        <f t="shared" si="47"/>
        <v>2.5211520382873259E-2</v>
      </c>
      <c r="Y162">
        <f t="shared" si="48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2"/>
        <v>95</v>
      </c>
      <c r="AJ162">
        <f t="shared" si="53"/>
        <v>27</v>
      </c>
      <c r="AK162">
        <f t="shared" si="54"/>
        <v>626</v>
      </c>
    </row>
    <row r="163" spans="1:40" x14ac:dyDescent="0.35">
      <c r="A163" s="1">
        <f t="shared" si="49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5"/>
        <v>9</v>
      </c>
      <c r="N163">
        <f t="shared" si="56"/>
        <v>549681</v>
      </c>
      <c r="O163" s="3">
        <f t="shared" si="57"/>
        <v>9.5218499857619959E-2</v>
      </c>
      <c r="R163">
        <f t="shared" si="44"/>
        <v>799</v>
      </c>
      <c r="S163">
        <f t="shared" si="50"/>
        <v>5289</v>
      </c>
      <c r="T163" s="6">
        <f t="shared" si="51"/>
        <v>0.13124178712220763</v>
      </c>
      <c r="U163" s="6">
        <f t="shared" si="41"/>
        <v>0.11618931005110733</v>
      </c>
      <c r="V163">
        <f t="shared" si="45"/>
        <v>6088</v>
      </c>
      <c r="W163">
        <f t="shared" si="46"/>
        <v>11935</v>
      </c>
      <c r="X163" s="3">
        <f t="shared" si="47"/>
        <v>2.6225387515710095E-2</v>
      </c>
      <c r="Y163">
        <f t="shared" si="48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2"/>
        <v>91</v>
      </c>
      <c r="AJ163">
        <f t="shared" si="53"/>
        <v>31</v>
      </c>
      <c r="AK163">
        <f t="shared" si="54"/>
        <v>603</v>
      </c>
      <c r="AL163">
        <v>4</v>
      </c>
      <c r="AM163">
        <v>4</v>
      </c>
      <c r="AN163">
        <v>11</v>
      </c>
    </row>
    <row r="164" spans="1:40" x14ac:dyDescent="0.35">
      <c r="A164" s="1">
        <f t="shared" si="49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5"/>
        <v>8</v>
      </c>
      <c r="N164">
        <f t="shared" si="56"/>
        <v>555411</v>
      </c>
      <c r="O164" s="3">
        <f t="shared" si="57"/>
        <v>9.6175501861639812E-2</v>
      </c>
      <c r="R164">
        <f t="shared" si="44"/>
        <v>1253</v>
      </c>
      <c r="S164">
        <f t="shared" si="50"/>
        <v>5730</v>
      </c>
      <c r="T164" s="6">
        <f t="shared" si="51"/>
        <v>0.17943577259057711</v>
      </c>
      <c r="U164" s="6">
        <f t="shared" si="41"/>
        <v>0.13981235709968201</v>
      </c>
      <c r="V164">
        <f t="shared" si="45"/>
        <v>6983</v>
      </c>
      <c r="W164">
        <f t="shared" si="46"/>
        <v>12669</v>
      </c>
      <c r="X164" s="3">
        <f t="shared" si="47"/>
        <v>2.4074512589786091E-2</v>
      </c>
      <c r="Y164">
        <f t="shared" si="48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2"/>
        <v>93</v>
      </c>
      <c r="AJ164">
        <f t="shared" si="53"/>
        <v>30</v>
      </c>
      <c r="AK164">
        <f t="shared" si="54"/>
        <v>621</v>
      </c>
      <c r="AL164">
        <v>6</v>
      </c>
      <c r="AM164">
        <v>6</v>
      </c>
      <c r="AN164">
        <v>24</v>
      </c>
    </row>
    <row r="165" spans="1:40" x14ac:dyDescent="0.35">
      <c r="A165" s="1">
        <f t="shared" si="49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5"/>
        <v>9</v>
      </c>
      <c r="N165">
        <f t="shared" si="56"/>
        <v>555718</v>
      </c>
      <c r="O165" s="3">
        <f t="shared" si="57"/>
        <v>9.9887104846716895E-2</v>
      </c>
      <c r="R165">
        <f t="shared" si="44"/>
        <v>2568</v>
      </c>
      <c r="S165">
        <f t="shared" si="50"/>
        <v>307</v>
      </c>
      <c r="T165" s="6">
        <f t="shared" si="51"/>
        <v>0.89321739130434785</v>
      </c>
      <c r="U165" s="6">
        <f t="shared" si="41"/>
        <v>0.22004514389616903</v>
      </c>
      <c r="V165">
        <f t="shared" si="45"/>
        <v>2875</v>
      </c>
      <c r="W165">
        <f t="shared" si="46"/>
        <v>14692</v>
      </c>
      <c r="X165" s="3">
        <f t="shared" si="47"/>
        <v>2.0351211543697251E-2</v>
      </c>
      <c r="Y165">
        <f t="shared" si="48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2"/>
        <v>98</v>
      </c>
      <c r="AJ165">
        <f t="shared" si="53"/>
        <v>37</v>
      </c>
      <c r="AK165">
        <f t="shared" si="54"/>
        <v>652</v>
      </c>
      <c r="AL165">
        <v>7</v>
      </c>
      <c r="AM165">
        <v>8</v>
      </c>
      <c r="AN165">
        <v>44</v>
      </c>
    </row>
    <row r="166" spans="1:40" x14ac:dyDescent="0.35">
      <c r="A166" s="1">
        <f t="shared" si="49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5"/>
        <v>8</v>
      </c>
      <c r="N166">
        <f t="shared" si="56"/>
        <v>561637</v>
      </c>
      <c r="O166" s="3">
        <f t="shared" si="57"/>
        <v>0.10099962384050838</v>
      </c>
      <c r="R166">
        <f t="shared" si="44"/>
        <v>1429</v>
      </c>
      <c r="S166">
        <f t="shared" si="50"/>
        <v>5919</v>
      </c>
      <c r="T166" s="6">
        <f t="shared" si="51"/>
        <v>0.19447468698965706</v>
      </c>
      <c r="U166" s="6">
        <f t="shared" si="41"/>
        <v>0.22543146907063638</v>
      </c>
      <c r="V166">
        <f t="shared" si="45"/>
        <v>7348</v>
      </c>
      <c r="W166">
        <f t="shared" si="46"/>
        <v>15596</v>
      </c>
      <c r="X166" s="3">
        <f t="shared" si="47"/>
        <v>2.0197486535008975E-2</v>
      </c>
      <c r="Y166">
        <f t="shared" si="48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2"/>
        <v>96</v>
      </c>
      <c r="AJ166">
        <f t="shared" si="53"/>
        <v>42</v>
      </c>
      <c r="AK166">
        <f t="shared" si="54"/>
        <v>698</v>
      </c>
      <c r="AL166">
        <v>16</v>
      </c>
      <c r="AM166">
        <v>16</v>
      </c>
      <c r="AN166">
        <v>75</v>
      </c>
    </row>
    <row r="167" spans="1:40" x14ac:dyDescent="0.35">
      <c r="A167" s="1">
        <f t="shared" si="49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5"/>
        <v>20</v>
      </c>
      <c r="N167">
        <f t="shared" si="56"/>
        <v>566342</v>
      </c>
      <c r="O167" s="3">
        <f t="shared" si="57"/>
        <v>0.10168039768671702</v>
      </c>
      <c r="R167">
        <f t="shared" si="44"/>
        <v>1006</v>
      </c>
      <c r="S167">
        <f t="shared" si="50"/>
        <v>4705</v>
      </c>
      <c r="T167" s="6">
        <f t="shared" si="51"/>
        <v>0.17615128699001925</v>
      </c>
      <c r="U167" s="6">
        <f t="shared" si="41"/>
        <v>0.22782040352372834</v>
      </c>
      <c r="V167">
        <f t="shared" si="45"/>
        <v>5711</v>
      </c>
      <c r="W167">
        <f t="shared" si="46"/>
        <v>16468</v>
      </c>
      <c r="X167" s="3">
        <f t="shared" si="47"/>
        <v>1.9128005829487493E-2</v>
      </c>
      <c r="Y167">
        <f t="shared" si="48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2"/>
        <v>101</v>
      </c>
      <c r="AJ167">
        <f t="shared" si="53"/>
        <v>46</v>
      </c>
      <c r="AK167">
        <f t="shared" si="54"/>
        <v>748</v>
      </c>
    </row>
    <row r="168" spans="1:40" x14ac:dyDescent="0.35">
      <c r="A168" s="1">
        <f t="shared" si="49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5"/>
        <v>7</v>
      </c>
      <c r="N168">
        <f t="shared" si="56"/>
        <v>568951</v>
      </c>
      <c r="O168" s="3">
        <f t="shared" si="57"/>
        <v>0.10212510099989899</v>
      </c>
      <c r="R168">
        <f t="shared" si="44"/>
        <v>609</v>
      </c>
      <c r="S168">
        <f t="shared" si="50"/>
        <v>2609</v>
      </c>
      <c r="T168" s="6">
        <f t="shared" si="51"/>
        <v>0.18924798011187072</v>
      </c>
      <c r="U168" s="6">
        <f t="shared" si="41"/>
        <v>0.22730796920861715</v>
      </c>
      <c r="V168">
        <f t="shared" si="45"/>
        <v>3218</v>
      </c>
      <c r="W168">
        <f t="shared" si="46"/>
        <v>16950</v>
      </c>
      <c r="X168" s="3">
        <f t="shared" si="47"/>
        <v>1.7699115044247787E-2</v>
      </c>
      <c r="Y168">
        <f t="shared" si="48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2"/>
        <v>105</v>
      </c>
      <c r="AJ168">
        <f t="shared" si="53"/>
        <v>45</v>
      </c>
      <c r="AK168">
        <f t="shared" si="54"/>
        <v>766</v>
      </c>
      <c r="AL168">
        <v>18</v>
      </c>
      <c r="AM168">
        <v>22</v>
      </c>
      <c r="AN168">
        <v>78</v>
      </c>
    </row>
    <row r="169" spans="1:40" x14ac:dyDescent="0.35">
      <c r="A169" s="1">
        <f t="shared" si="49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5"/>
        <v>4</v>
      </c>
      <c r="N169">
        <f t="shared" si="56"/>
        <v>571703</v>
      </c>
      <c r="O169" s="3">
        <f t="shared" si="57"/>
        <v>0.10264793595981793</v>
      </c>
      <c r="R169">
        <f t="shared" si="44"/>
        <v>684</v>
      </c>
      <c r="S169">
        <f t="shared" si="50"/>
        <v>2752</v>
      </c>
      <c r="T169" s="6">
        <f t="shared" si="51"/>
        <v>0.19906868451688009</v>
      </c>
      <c r="U169" s="6">
        <f t="shared" si="41"/>
        <v>0.23410639670209485</v>
      </c>
      <c r="V169">
        <f t="shared" si="45"/>
        <v>3436</v>
      </c>
      <c r="W169">
        <f t="shared" si="46"/>
        <v>16904</v>
      </c>
      <c r="X169" s="3">
        <f t="shared" si="47"/>
        <v>1.8398012304779932E-2</v>
      </c>
      <c r="Y169">
        <f t="shared" si="48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2"/>
        <v>133</v>
      </c>
      <c r="AJ169">
        <f t="shared" si="53"/>
        <v>49</v>
      </c>
      <c r="AK169">
        <f t="shared" si="54"/>
        <v>751</v>
      </c>
      <c r="AL169">
        <v>42</v>
      </c>
      <c r="AM169">
        <v>44</v>
      </c>
      <c r="AN169">
        <v>82</v>
      </c>
    </row>
    <row r="170" spans="1:40" x14ac:dyDescent="0.35">
      <c r="A170" s="1">
        <f t="shared" si="49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5"/>
        <v>11</v>
      </c>
      <c r="N170">
        <f t="shared" si="56"/>
        <v>575501</v>
      </c>
      <c r="O170" s="3">
        <f t="shared" si="57"/>
        <v>0.10287111920335718</v>
      </c>
      <c r="R170">
        <f t="shared" si="44"/>
        <v>594</v>
      </c>
      <c r="S170">
        <f t="shared" si="50"/>
        <v>3798</v>
      </c>
      <c r="T170" s="6">
        <f t="shared" si="51"/>
        <v>0.13524590163934427</v>
      </c>
      <c r="U170" s="6">
        <f t="shared" si="41"/>
        <v>0.23976091629125815</v>
      </c>
      <c r="V170">
        <f t="shared" si="45"/>
        <v>4392</v>
      </c>
      <c r="W170">
        <f t="shared" si="46"/>
        <v>16862</v>
      </c>
      <c r="X170" s="3">
        <f t="shared" si="47"/>
        <v>1.8384533270074725E-2</v>
      </c>
      <c r="Y170">
        <f t="shared" si="48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2"/>
        <v>137</v>
      </c>
      <c r="AJ170">
        <f t="shared" si="53"/>
        <v>48</v>
      </c>
      <c r="AK170">
        <f t="shared" si="54"/>
        <v>744</v>
      </c>
      <c r="AL170">
        <v>50</v>
      </c>
      <c r="AM170">
        <v>52</v>
      </c>
      <c r="AN170">
        <v>123</v>
      </c>
    </row>
    <row r="171" spans="1:40" x14ac:dyDescent="0.35">
      <c r="A171" s="1">
        <f t="shared" si="49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5"/>
        <v>7</v>
      </c>
      <c r="N171">
        <f t="shared" si="56"/>
        <v>580286</v>
      </c>
      <c r="O171" s="3">
        <f t="shared" si="57"/>
        <v>0.10297973115021704</v>
      </c>
      <c r="R171">
        <f t="shared" si="44"/>
        <v>627</v>
      </c>
      <c r="S171">
        <f t="shared" si="50"/>
        <v>4785</v>
      </c>
      <c r="T171" s="6">
        <f t="shared" si="51"/>
        <v>0.11585365853658537</v>
      </c>
      <c r="U171" s="6">
        <f t="shared" si="41"/>
        <v>0.23206347246233638</v>
      </c>
      <c r="V171">
        <f t="shared" si="45"/>
        <v>5412</v>
      </c>
      <c r="W171">
        <f t="shared" si="46"/>
        <v>16975</v>
      </c>
      <c r="X171" s="3">
        <f t="shared" si="47"/>
        <v>1.9027982326951399E-2</v>
      </c>
      <c r="Y171">
        <f t="shared" si="48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2"/>
        <v>137</v>
      </c>
      <c r="AJ171">
        <f t="shared" si="53"/>
        <v>39</v>
      </c>
      <c r="AK171">
        <f t="shared" si="54"/>
        <v>738</v>
      </c>
      <c r="AL171">
        <v>65</v>
      </c>
      <c r="AM171">
        <v>65</v>
      </c>
      <c r="AN171">
        <v>126</v>
      </c>
    </row>
    <row r="172" spans="1:40" x14ac:dyDescent="0.35">
      <c r="A172" s="1">
        <f t="shared" si="49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5"/>
        <v>10</v>
      </c>
      <c r="N172">
        <f t="shared" ref="N172:N186" si="58">B172-C172</f>
        <v>586759</v>
      </c>
      <c r="O172" s="3">
        <f t="shared" ref="O172:O182" si="59">C172/B172</f>
        <v>0.10364144374529295</v>
      </c>
      <c r="R172">
        <f t="shared" si="44"/>
        <v>1226</v>
      </c>
      <c r="S172">
        <f t="shared" si="50"/>
        <v>6473</v>
      </c>
      <c r="T172" s="6">
        <f t="shared" si="51"/>
        <v>0.15924145992986102</v>
      </c>
      <c r="U172" s="6">
        <f t="shared" si="41"/>
        <v>0.16592325881341358</v>
      </c>
      <c r="V172">
        <f t="shared" si="45"/>
        <v>7699</v>
      </c>
      <c r="W172">
        <f t="shared" si="46"/>
        <v>17713</v>
      </c>
      <c r="X172" s="3">
        <f t="shared" si="47"/>
        <v>1.7896460226951957E-2</v>
      </c>
      <c r="Y172">
        <f t="shared" si="48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2"/>
        <v>139</v>
      </c>
      <c r="AJ172">
        <f t="shared" si="53"/>
        <v>37</v>
      </c>
      <c r="AK172">
        <f t="shared" si="54"/>
        <v>780</v>
      </c>
      <c r="AL172">
        <v>68</v>
      </c>
      <c r="AM172">
        <v>68</v>
      </c>
      <c r="AN172">
        <v>125</v>
      </c>
    </row>
    <row r="173" spans="1:40" x14ac:dyDescent="0.35">
      <c r="A173" s="1">
        <f t="shared" si="49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5"/>
        <v>10</v>
      </c>
      <c r="N173">
        <f t="shared" si="58"/>
        <v>592883</v>
      </c>
      <c r="O173" s="3">
        <f t="shared" si="59"/>
        <v>0.10415734887038089</v>
      </c>
      <c r="R173">
        <f t="shared" ref="R173" si="60">C173-C172</f>
        <v>1089</v>
      </c>
      <c r="S173">
        <f t="shared" ref="S173" si="61">N173-N172</f>
        <v>6124</v>
      </c>
      <c r="T173" s="6">
        <f t="shared" ref="T173" si="62">R173/V173</f>
        <v>0.15097740191321227</v>
      </c>
      <c r="U173" s="6">
        <f t="shared" ref="U173" si="63">SUM(R167:R173)/SUM(V167:V173)</f>
        <v>0.15735821579784795</v>
      </c>
      <c r="V173">
        <f t="shared" ref="V173" si="64">B173-B172</f>
        <v>7213</v>
      </c>
      <c r="W173">
        <f t="shared" ref="W173" si="65">C173-D173-E173</f>
        <v>18288</v>
      </c>
      <c r="X173" s="3">
        <f t="shared" ref="X173" si="66">F173/W173</f>
        <v>1.7224409448818898E-2</v>
      </c>
      <c r="Y173">
        <f t="shared" si="48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2"/>
        <v>143</v>
      </c>
      <c r="AJ173">
        <f t="shared" si="53"/>
        <v>34</v>
      </c>
      <c r="AK173">
        <f t="shared" si="54"/>
        <v>818</v>
      </c>
      <c r="AL173">
        <v>78</v>
      </c>
      <c r="AM173">
        <v>78</v>
      </c>
      <c r="AN173">
        <v>110</v>
      </c>
    </row>
    <row r="174" spans="1:40" x14ac:dyDescent="0.35">
      <c r="A174" s="1">
        <f t="shared" si="49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5"/>
        <v>11</v>
      </c>
      <c r="N174">
        <f t="shared" si="58"/>
        <v>598153</v>
      </c>
      <c r="O174" s="3">
        <f t="shared" si="59"/>
        <v>0.10443669552797021</v>
      </c>
      <c r="R174">
        <f t="shared" ref="R174" si="67">C174-C173</f>
        <v>821</v>
      </c>
      <c r="S174">
        <f t="shared" ref="S174" si="68">N174-N173</f>
        <v>5270</v>
      </c>
      <c r="T174" s="6">
        <f t="shared" ref="T174" si="69">R174/V174</f>
        <v>0.13478903299950748</v>
      </c>
      <c r="U174" s="6">
        <f t="shared" ref="U174" si="70">SUM(R168:R174)/SUM(V168:V174)</f>
        <v>0.15082352313072261</v>
      </c>
      <c r="V174">
        <f t="shared" ref="V174" si="71">B174-B173</f>
        <v>6091</v>
      </c>
      <c r="W174">
        <f t="shared" ref="W174" si="72">C174-D174-E174</f>
        <v>18933</v>
      </c>
      <c r="X174" s="3">
        <f t="shared" ref="X174" si="73">F174/W174</f>
        <v>1.6320709871652669E-2</v>
      </c>
      <c r="Y174">
        <f t="shared" ref="Y174" si="74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5">Z174-AC174-AF174</f>
        <v>146</v>
      </c>
      <c r="AJ174">
        <f t="shared" ref="AJ174" si="76">AA174-AD174-AG174</f>
        <v>31</v>
      </c>
      <c r="AK174">
        <f t="shared" ref="AK174" si="77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">
        <f t="shared" si="49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5"/>
        <v>7</v>
      </c>
      <c r="N175">
        <f t="shared" si="58"/>
        <v>600263</v>
      </c>
      <c r="O175" s="3">
        <f t="shared" si="59"/>
        <v>0.1047838776596776</v>
      </c>
      <c r="R175">
        <f t="shared" ref="R175" si="78">C175-C174</f>
        <v>506</v>
      </c>
      <c r="S175">
        <f t="shared" ref="S175" si="79">N175-N174</f>
        <v>2110</v>
      </c>
      <c r="T175" s="6">
        <f t="shared" ref="T175" si="80">R175/V175</f>
        <v>0.19342507645259938</v>
      </c>
      <c r="U175" s="6">
        <f t="shared" ref="U175" si="81">SUM(R169:R175)/SUM(V169:V175)</f>
        <v>0.15049241704875335</v>
      </c>
      <c r="V175">
        <f t="shared" ref="V175" si="82">B175-B174</f>
        <v>2616</v>
      </c>
      <c r="W175">
        <f t="shared" ref="W175" si="83">C175-D175-E175</f>
        <v>19230</v>
      </c>
      <c r="X175" s="3">
        <f t="shared" ref="X175" si="84">F175/W175</f>
        <v>1.6172646905876234E-2</v>
      </c>
      <c r="Y175">
        <f t="shared" ref="Y175" si="85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6">Z175-AC175-AF175</f>
        <v>152</v>
      </c>
      <c r="AJ175">
        <f t="shared" ref="AJ175:AJ176" si="87">AA175-AD175-AG175</f>
        <v>26</v>
      </c>
      <c r="AK175">
        <f t="shared" ref="AK175:AK176" si="88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">
        <f t="shared" si="49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5"/>
        <v>5</v>
      </c>
      <c r="N176">
        <f t="shared" si="58"/>
        <v>602967</v>
      </c>
      <c r="O176" s="3">
        <f t="shared" si="59"/>
        <v>0.10488155732411741</v>
      </c>
      <c r="R176">
        <f t="shared" ref="R176" si="89">C176-C175</f>
        <v>390</v>
      </c>
      <c r="S176">
        <f t="shared" ref="S176" si="90">N176-N175</f>
        <v>2704</v>
      </c>
      <c r="T176" s="6">
        <f t="shared" ref="T176" si="91">R176/V176</f>
        <v>0.12605042016806722</v>
      </c>
      <c r="U176" s="6">
        <f t="shared" ref="U176" si="92">SUM(R170:R176)/SUM(V170:V176)</f>
        <v>0.14385080921214777</v>
      </c>
      <c r="V176">
        <f t="shared" ref="V176" si="93">B176-B175</f>
        <v>3094</v>
      </c>
      <c r="W176">
        <f t="shared" ref="W176" si="94">C176-D176-E176</f>
        <v>19118</v>
      </c>
      <c r="X176" s="3">
        <f t="shared" ref="X176" si="95">F176/W176</f>
        <v>1.7051992886285176E-2</v>
      </c>
      <c r="Y176">
        <f t="shared" ref="Y176" si="96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6"/>
        <v>154</v>
      </c>
      <c r="AJ176">
        <f t="shared" si="87"/>
        <v>32</v>
      </c>
      <c r="AK176">
        <f t="shared" si="88"/>
        <v>846</v>
      </c>
      <c r="AL176">
        <v>69</v>
      </c>
      <c r="AM176">
        <v>69</v>
      </c>
      <c r="AN176">
        <v>99</v>
      </c>
    </row>
    <row r="177" spans="1:40" x14ac:dyDescent="0.35">
      <c r="A177" s="1">
        <f t="shared" si="49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5"/>
        <v>2</v>
      </c>
      <c r="N177">
        <f t="shared" si="58"/>
        <v>605523</v>
      </c>
      <c r="O177" s="3">
        <f t="shared" si="59"/>
        <v>0.10504760581615671</v>
      </c>
      <c r="R177">
        <f t="shared" ref="R177" si="97">C177-C176</f>
        <v>425</v>
      </c>
      <c r="S177">
        <f t="shared" ref="S177" si="98">N177-N176</f>
        <v>2556</v>
      </c>
      <c r="T177" s="6">
        <f t="shared" ref="T177" si="99">R177/V177</f>
        <v>0.14256960751425696</v>
      </c>
      <c r="U177" s="6">
        <f t="shared" ref="U177" si="100">SUM(R171:R177)/SUM(V171:V177)</f>
        <v>0.1448185495356919</v>
      </c>
      <c r="V177">
        <f t="shared" ref="V177" si="101">B177-B176</f>
        <v>2981</v>
      </c>
      <c r="W177">
        <f t="shared" ref="W177" si="102">C177-D177-E177</f>
        <v>18961</v>
      </c>
      <c r="X177" s="3">
        <f t="shared" ref="X177" si="103">F177/W177</f>
        <v>1.6982226675808239E-2</v>
      </c>
      <c r="Y177">
        <f t="shared" ref="Y177" si="104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5">Z177-AC177-AF177</f>
        <v>155</v>
      </c>
      <c r="AJ177">
        <f t="shared" ref="AJ177" si="106">AA177-AD177-AG177</f>
        <v>34</v>
      </c>
      <c r="AK177">
        <f t="shared" ref="AK177" si="107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">
        <f t="shared" si="49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5"/>
        <v>15</v>
      </c>
      <c r="N178">
        <f t="shared" si="58"/>
        <v>610175</v>
      </c>
      <c r="O178" s="3">
        <f t="shared" si="59"/>
        <v>0.10519191794763501</v>
      </c>
      <c r="R178">
        <f t="shared" ref="R178" si="108">C178-C177</f>
        <v>656</v>
      </c>
      <c r="S178">
        <f t="shared" ref="S178" si="109">N178-N177</f>
        <v>4652</v>
      </c>
      <c r="T178" s="6">
        <f t="shared" ref="T178" si="110">R178/V178</f>
        <v>0.12358703843255464</v>
      </c>
      <c r="U178" s="6">
        <f t="shared" ref="U178" si="111">SUM(R172:R178)/SUM(V172:V178)</f>
        <v>0.14607736700759957</v>
      </c>
      <c r="V178">
        <f t="shared" ref="V178" si="112">B178-B177</f>
        <v>5308</v>
      </c>
      <c r="W178">
        <f t="shared" ref="W178" si="113">C178-D178-E178</f>
        <v>18906</v>
      </c>
      <c r="X178" s="3">
        <f t="shared" ref="X178" si="114">F178/W178</f>
        <v>1.5973764942346345E-2</v>
      </c>
      <c r="Y178">
        <f t="shared" ref="Y178" si="115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6">Z178-AC178-AF178</f>
        <v>159</v>
      </c>
      <c r="AJ178">
        <f t="shared" ref="AJ178" si="117">AA178-AD178-AG178</f>
        <v>24</v>
      </c>
      <c r="AK178">
        <f t="shared" ref="AK178" si="118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">
        <f t="shared" si="49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5"/>
        <v>17</v>
      </c>
      <c r="N179">
        <f t="shared" si="58"/>
        <v>615471</v>
      </c>
      <c r="O179" s="3">
        <f t="shared" si="59"/>
        <v>0.10555266515720053</v>
      </c>
      <c r="R179">
        <f t="shared" ref="R179" si="119">C179-C178</f>
        <v>900</v>
      </c>
      <c r="S179">
        <f t="shared" ref="S179" si="120">N179-N178</f>
        <v>5296</v>
      </c>
      <c r="T179" s="6">
        <f t="shared" ref="T179" si="121">R179/V179</f>
        <v>0.14525500322788895</v>
      </c>
      <c r="U179" s="6">
        <f t="shared" ref="U179" si="122">SUM(R173:R179)/SUM(V173:V179)</f>
        <v>0.14289978805337472</v>
      </c>
      <c r="V179">
        <f t="shared" ref="V179" si="123">B179-B178</f>
        <v>6196</v>
      </c>
      <c r="W179">
        <f t="shared" ref="W179" si="124">C179-D179-E179</f>
        <v>19162</v>
      </c>
      <c r="X179" s="3">
        <f t="shared" ref="X179" si="125">F179/W179</f>
        <v>1.4664440037574366E-2</v>
      </c>
      <c r="Y179">
        <f t="shared" ref="Y179" si="126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7">Z179-AC179-AF179</f>
        <v>171</v>
      </c>
      <c r="AJ179">
        <f t="shared" ref="AJ179" si="128">AA179-AD179-AG179</f>
        <v>24</v>
      </c>
      <c r="AK179">
        <f t="shared" ref="AK179" si="129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">
        <f t="shared" si="49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5"/>
        <v>7</v>
      </c>
      <c r="N180">
        <f t="shared" si="58"/>
        <v>620876</v>
      </c>
      <c r="O180" s="3">
        <f t="shared" si="59"/>
        <v>0.10584399406081187</v>
      </c>
      <c r="R180">
        <f t="shared" ref="R180" si="130">C180-C179</f>
        <v>864</v>
      </c>
      <c r="S180">
        <f t="shared" ref="S180" si="131">N180-N179</f>
        <v>5405</v>
      </c>
      <c r="T180" s="6">
        <f t="shared" ref="T180" si="132">R180/V180</f>
        <v>0.13782102408677621</v>
      </c>
      <c r="U180" s="6">
        <f t="shared" ref="U180" si="133">SUM(R174:R180)/SUM(V174:V180)</f>
        <v>0.1401320841652588</v>
      </c>
      <c r="V180">
        <f t="shared" ref="V180" si="134">B180-B179</f>
        <v>6269</v>
      </c>
      <c r="W180">
        <f t="shared" ref="W180" si="135">C180-D180-E180</f>
        <v>19349</v>
      </c>
      <c r="X180" s="3">
        <f t="shared" ref="X180" si="136">F180/W180</f>
        <v>1.4987854669491964E-2</v>
      </c>
      <c r="Y180">
        <f t="shared" ref="Y180" si="137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8">Z180-AC180-AF180</f>
        <v>172</v>
      </c>
      <c r="AJ180">
        <f t="shared" ref="AJ180" si="139">AA180-AD180-AG180</f>
        <v>24</v>
      </c>
      <c r="AK180">
        <f t="shared" ref="AK180" si="140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">
        <f t="shared" si="49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5"/>
        <v>6</v>
      </c>
      <c r="N181">
        <f t="shared" si="58"/>
        <v>626165</v>
      </c>
      <c r="O181" s="3">
        <f t="shared" si="59"/>
        <v>0.10607111857283172</v>
      </c>
      <c r="R181">
        <f t="shared" ref="R181" si="141">C181-C180</f>
        <v>804</v>
      </c>
      <c r="S181">
        <f t="shared" ref="S181" si="142">N181-N180</f>
        <v>5289</v>
      </c>
      <c r="T181" s="6">
        <f t="shared" ref="T181" si="143">R181/V181</f>
        <v>0.13195470211718366</v>
      </c>
      <c r="U181" s="6">
        <f t="shared" ref="U181" si="144">SUM(R175:R181)/SUM(V175:V181)</f>
        <v>0.13960131461744019</v>
      </c>
      <c r="V181">
        <f t="shared" ref="V181" si="145">B181-B180</f>
        <v>6093</v>
      </c>
      <c r="W181">
        <f t="shared" ref="W181" si="146">C181-D181-E181</f>
        <v>19964</v>
      </c>
      <c r="X181" s="3">
        <f t="shared" ref="X181" si="147">F181/W181</f>
        <v>1.3724704468042477E-2</v>
      </c>
      <c r="Y181">
        <f t="shared" ref="Y181" si="148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9">Z181-AC181-AF181</f>
        <v>176</v>
      </c>
      <c r="AJ181">
        <f t="shared" ref="AJ181" si="150">AA181-AD181-AG181</f>
        <v>24</v>
      </c>
      <c r="AK181">
        <f t="shared" ref="AK181" si="151">AB181-AE181-AH181</f>
        <v>838</v>
      </c>
    </row>
    <row r="182" spans="1:40" x14ac:dyDescent="0.35">
      <c r="A182" s="1">
        <f t="shared" si="49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5"/>
        <v>13</v>
      </c>
      <c r="N182">
        <f t="shared" si="58"/>
        <v>628947</v>
      </c>
      <c r="O182" s="3">
        <f t="shared" si="59"/>
        <v>0.10621072466981012</v>
      </c>
      <c r="R182">
        <f t="shared" ref="R182" si="152">C182-C181</f>
        <v>440</v>
      </c>
      <c r="S182">
        <f t="shared" ref="S182" si="153">N182-N181</f>
        <v>2782</v>
      </c>
      <c r="T182" s="6">
        <f t="shared" ref="T182" si="154">R182/V182</f>
        <v>0.13656114214773432</v>
      </c>
      <c r="U182" s="6">
        <f t="shared" ref="U182" si="155">SUM(R176:R182)/SUM(V176:V182)</f>
        <v>0.13506015740433616</v>
      </c>
      <c r="V182">
        <f t="shared" ref="V182" si="156">B182-B181</f>
        <v>3222</v>
      </c>
      <c r="W182">
        <f t="shared" ref="W182" si="157">C182-D182-E182</f>
        <v>20218</v>
      </c>
      <c r="X182" s="3">
        <f t="shared" ref="X182" si="158">F182/W182</f>
        <v>1.3453358393510733E-2</v>
      </c>
      <c r="Y182">
        <f t="shared" ref="Y182" si="159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60">Z182-AC182-AF182</f>
        <v>180</v>
      </c>
      <c r="AJ182">
        <f t="shared" ref="AJ182" si="161">AA182-AD182-AG182</f>
        <v>26</v>
      </c>
      <c r="AK182">
        <f t="shared" ref="AK182" si="162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">
        <f t="shared" si="49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5"/>
        <v>7</v>
      </c>
      <c r="N183">
        <f t="shared" si="58"/>
        <v>631845</v>
      </c>
      <c r="O183" s="3">
        <f t="shared" ref="O183" si="163">C183/B183</f>
        <v>0.10631644158797871</v>
      </c>
      <c r="R183">
        <f t="shared" ref="R183" si="164">C183-C182</f>
        <v>428</v>
      </c>
      <c r="S183">
        <f t="shared" ref="S183" si="165">N183-N182</f>
        <v>2898</v>
      </c>
      <c r="T183" s="6">
        <f t="shared" ref="T183" si="166">R183/V183</f>
        <v>0.12868310282621767</v>
      </c>
      <c r="U183" s="6">
        <f t="shared" ref="U183" si="167">SUM(R177:R183)/SUM(V177:V183)</f>
        <v>0.13525976942656087</v>
      </c>
      <c r="V183">
        <f t="shared" ref="V183" si="168">B183-B182</f>
        <v>3326</v>
      </c>
      <c r="W183">
        <f t="shared" ref="W183" si="169">C183-D183-E183</f>
        <v>19697</v>
      </c>
      <c r="X183" s="3">
        <f t="shared" ref="X183" si="170">F183/W183</f>
        <v>1.4418439356247145E-2</v>
      </c>
      <c r="Y183">
        <f t="shared" ref="Y183" si="171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2">Z183-AC183-AF183</f>
        <v>185</v>
      </c>
      <c r="AJ183">
        <f t="shared" ref="AJ183" si="173">AA183-AD183-AG183</f>
        <v>26</v>
      </c>
      <c r="AK183">
        <f t="shared" ref="AK183" si="174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">
        <f t="shared" si="49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5"/>
        <v>14</v>
      </c>
      <c r="N184">
        <f t="shared" si="58"/>
        <v>636646</v>
      </c>
      <c r="O184" s="3">
        <f t="shared" ref="O184:O186" si="175">C184/B184</f>
        <v>0.10646927885519561</v>
      </c>
      <c r="R184">
        <f t="shared" ref="R184" si="176">C184-C183</f>
        <v>693</v>
      </c>
      <c r="S184">
        <f t="shared" ref="S184" si="177">N184-N183</f>
        <v>4801</v>
      </c>
      <c r="T184" s="6">
        <f t="shared" ref="T184" si="178">R184/V184</f>
        <v>0.1261376046596287</v>
      </c>
      <c r="U184" s="6">
        <f t="shared" ref="U184" si="179">SUM(R178:R184)/SUM(V178:V184)</f>
        <v>0.13325721287735323</v>
      </c>
      <c r="V184">
        <f t="shared" ref="V184" si="180">B184-B183</f>
        <v>5494</v>
      </c>
      <c r="W184">
        <f t="shared" ref="W184" si="181">C184-D184-E184</f>
        <v>19630</v>
      </c>
      <c r="X184" s="3">
        <f t="shared" ref="X184" si="182">F184/W184</f>
        <v>1.4824248599083037E-2</v>
      </c>
      <c r="Y184">
        <f t="shared" ref="Y184" si="183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4">Z184-AC184-AF184</f>
        <v>185</v>
      </c>
      <c r="AJ184">
        <f t="shared" ref="AJ184" si="185">AA184-AD184-AG184</f>
        <v>25</v>
      </c>
      <c r="AK184">
        <f t="shared" ref="AK184" si="186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">
        <f t="shared" si="49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5"/>
        <v>17</v>
      </c>
      <c r="N185">
        <f t="shared" si="58"/>
        <v>642662</v>
      </c>
      <c r="O185" s="3">
        <f t="shared" si="175"/>
        <v>0.10695372198730178</v>
      </c>
      <c r="R185">
        <f t="shared" ref="R185" si="187">C185-C184</f>
        <v>1107</v>
      </c>
      <c r="S185">
        <f t="shared" ref="S185" si="188">N185-N184</f>
        <v>6016</v>
      </c>
      <c r="T185" s="6">
        <f t="shared" ref="T185" si="189">R185/V185</f>
        <v>0.15541204548645235</v>
      </c>
      <c r="U185" s="6">
        <f t="shared" ref="U185" si="190">SUM(R179:R185)/SUM(V179:V185)</f>
        <v>0.13880126182965299</v>
      </c>
      <c r="V185">
        <f t="shared" ref="V185" si="191">B185-B184</f>
        <v>7123</v>
      </c>
      <c r="W185">
        <f t="shared" ref="W185" si="192">C185-D185-E185</f>
        <v>19994</v>
      </c>
      <c r="X185" s="3">
        <f t="shared" ref="X185" si="193">F185/W185</f>
        <v>1.3554066219865961E-2</v>
      </c>
      <c r="Y185">
        <f t="shared" ref="Y185" si="194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5">Z185-AC185-AF185</f>
        <v>189</v>
      </c>
      <c r="AJ185">
        <f t="shared" ref="AJ185" si="196">AA185-AD185-AG185</f>
        <v>26</v>
      </c>
      <c r="AK185">
        <f t="shared" ref="AK185" si="197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">
        <f t="shared" si="49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5"/>
        <v>14</v>
      </c>
      <c r="N186">
        <f t="shared" si="58"/>
        <v>647025</v>
      </c>
      <c r="O186" s="3">
        <f t="shared" si="175"/>
        <v>0.10755664796332158</v>
      </c>
      <c r="R186">
        <f t="shared" ref="R186" si="198">C186-C185</f>
        <v>1012</v>
      </c>
      <c r="S186">
        <f t="shared" ref="S186" si="199">N186-N185</f>
        <v>4363</v>
      </c>
      <c r="T186" s="6">
        <f t="shared" ref="T186" si="200">R186/V186</f>
        <v>0.18827906976744185</v>
      </c>
      <c r="U186" s="6">
        <f t="shared" ref="U186" si="201">SUM(R180:R186)/SUM(V180:V186)</f>
        <v>0.1449243943417701</v>
      </c>
      <c r="V186">
        <f t="shared" ref="V186" si="202">B186-B185</f>
        <v>5375</v>
      </c>
      <c r="W186">
        <f t="shared" ref="W186" si="203">C186-D186-E186</f>
        <v>20270</v>
      </c>
      <c r="X186" s="3">
        <f t="shared" ref="X186" si="204">F186/W186</f>
        <v>1.3862851504686729E-2</v>
      </c>
      <c r="Y186">
        <f t="shared" ref="Y186" si="205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6">Z186-AC186-AF186</f>
        <v>190</v>
      </c>
      <c r="AJ186">
        <f t="shared" ref="AJ186" si="207">AA186-AD186-AG186</f>
        <v>25</v>
      </c>
      <c r="AK186">
        <f t="shared" ref="AK186" si="208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">
        <f t="shared" si="49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5"/>
        <v>6</v>
      </c>
      <c r="N187">
        <f t="shared" ref="N187:N202" si="209">B187-C187</f>
        <v>653112</v>
      </c>
      <c r="O187" s="3">
        <f t="shared" ref="O187:O193" si="210">C187/B187</f>
        <v>0.10799592999037129</v>
      </c>
      <c r="R187">
        <f t="shared" ref="R187:R188" si="211">C187-C186</f>
        <v>1094</v>
      </c>
      <c r="S187">
        <f t="shared" ref="S187:S188" si="212">N187-N186</f>
        <v>6087</v>
      </c>
      <c r="T187" s="6">
        <f t="shared" ref="T187:T188" si="213">R187/V187</f>
        <v>0.15234646985099567</v>
      </c>
      <c r="U187" s="6">
        <f t="shared" ref="U187:U188" si="214">SUM(R181:R187)/SUM(V181:V187)</f>
        <v>0.14751150367588725</v>
      </c>
      <c r="V187">
        <f t="shared" ref="V187:V188" si="215">B187-B186</f>
        <v>7181</v>
      </c>
      <c r="W187">
        <f t="shared" ref="W187:W188" si="216">C187-D187-E187</f>
        <v>20582</v>
      </c>
      <c r="X187" s="3">
        <f t="shared" ref="X187:X188" si="217">F187/W187</f>
        <v>1.3701292391409971E-2</v>
      </c>
      <c r="Y187">
        <f t="shared" ref="Y187:Y188" si="218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9">Z187-AC187-AF187</f>
        <v>194</v>
      </c>
      <c r="AJ187">
        <f t="shared" ref="AJ187:AJ188" si="220">AA187-AD187-AG187</f>
        <v>24</v>
      </c>
      <c r="AK187">
        <f t="shared" ref="AK187:AK188" si="221">AB187-AE187-AH187</f>
        <v>794</v>
      </c>
    </row>
    <row r="188" spans="1:40" x14ac:dyDescent="0.35">
      <c r="A188" s="1">
        <f t="shared" si="49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5"/>
        <v>18</v>
      </c>
      <c r="N188">
        <f t="shared" si="209"/>
        <v>657970</v>
      </c>
      <c r="O188" s="3">
        <f t="shared" si="210"/>
        <v>0.10841636415128343</v>
      </c>
      <c r="R188">
        <f t="shared" si="211"/>
        <v>936</v>
      </c>
      <c r="S188">
        <f t="shared" si="212"/>
        <v>4858</v>
      </c>
      <c r="T188" s="6">
        <f t="shared" si="213"/>
        <v>0.16154642733862618</v>
      </c>
      <c r="U188" s="6">
        <f t="shared" si="214"/>
        <v>0.15220578435292551</v>
      </c>
      <c r="V188">
        <f t="shared" si="215"/>
        <v>5794</v>
      </c>
      <c r="W188">
        <f t="shared" si="216"/>
        <v>21233</v>
      </c>
      <c r="X188" s="3">
        <f t="shared" si="217"/>
        <v>1.2668958696368859E-2</v>
      </c>
      <c r="Y188">
        <f t="shared" si="218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9"/>
        <v>198</v>
      </c>
      <c r="AJ188">
        <f t="shared" si="220"/>
        <v>24</v>
      </c>
      <c r="AK188">
        <f t="shared" si="221"/>
        <v>808</v>
      </c>
      <c r="AL188">
        <v>30</v>
      </c>
      <c r="AM188">
        <v>31</v>
      </c>
      <c r="AN188">
        <v>49</v>
      </c>
    </row>
    <row r="189" spans="1:40" x14ac:dyDescent="0.35">
      <c r="A189" s="1">
        <f t="shared" si="49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5"/>
        <v>5</v>
      </c>
      <c r="N189">
        <f t="shared" si="209"/>
        <v>660180</v>
      </c>
      <c r="O189" s="3">
        <f t="shared" si="210"/>
        <v>0.10865382668043826</v>
      </c>
      <c r="R189">
        <f t="shared" ref="R189:R190" si="222">C189-C188</f>
        <v>466</v>
      </c>
      <c r="S189">
        <f t="shared" ref="S189:S190" si="223">N189-N188</f>
        <v>2210</v>
      </c>
      <c r="T189" s="6">
        <f t="shared" ref="T189:T190" si="224">R189/V189</f>
        <v>0.1741405082212257</v>
      </c>
      <c r="U189" s="6">
        <f t="shared" ref="U189:U190" si="225">SUM(R183:R189)/SUM(V183:V189)</f>
        <v>0.15515702345208146</v>
      </c>
      <c r="V189">
        <f t="shared" ref="V189:V190" si="226">B189-B188</f>
        <v>2676</v>
      </c>
      <c r="W189">
        <f t="shared" ref="W189:W190" si="227">C189-D189-E189</f>
        <v>21395</v>
      </c>
      <c r="X189" s="3">
        <f t="shared" ref="X189:X190" si="228">F189/W189</f>
        <v>1.2666510867025006E-2</v>
      </c>
      <c r="Y189">
        <f t="shared" ref="Y189:Y190" si="229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30">Z189-AC189-AF189</f>
        <v>197</v>
      </c>
      <c r="AJ189">
        <f t="shared" ref="AJ189" si="231">AA189-AD189-AG189</f>
        <v>24</v>
      </c>
      <c r="AK189">
        <f t="shared" ref="AK189:AK190" si="232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">
        <f t="shared" si="49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5"/>
        <v>1</v>
      </c>
      <c r="N190">
        <f t="shared" si="209"/>
        <v>663585</v>
      </c>
      <c r="O190" s="3">
        <f t="shared" si="210"/>
        <v>0.10888237142557872</v>
      </c>
      <c r="R190">
        <f t="shared" si="222"/>
        <v>606</v>
      </c>
      <c r="S190">
        <f t="shared" si="223"/>
        <v>3405</v>
      </c>
      <c r="T190" s="6">
        <f t="shared" si="224"/>
        <v>0.15108451757666416</v>
      </c>
      <c r="U190" s="6">
        <f t="shared" si="225"/>
        <v>0.15706166675519201</v>
      </c>
      <c r="V190">
        <f t="shared" si="226"/>
        <v>4011</v>
      </c>
      <c r="W190">
        <f t="shared" si="227"/>
        <v>20635</v>
      </c>
      <c r="X190" s="3">
        <f t="shared" si="228"/>
        <v>1.3811485340440998E-2</v>
      </c>
      <c r="Y190">
        <f t="shared" si="229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3">Z190-AC190-AF190</f>
        <v>196</v>
      </c>
      <c r="AJ190">
        <f t="shared" ref="AJ190" si="234">AA190-AD190-AG190</f>
        <v>26</v>
      </c>
      <c r="AK190">
        <f t="shared" si="232"/>
        <v>798</v>
      </c>
      <c r="AL190">
        <v>25</v>
      </c>
      <c r="AM190">
        <v>26</v>
      </c>
      <c r="AN190">
        <v>60</v>
      </c>
    </row>
    <row r="191" spans="1:40" x14ac:dyDescent="0.35">
      <c r="A191" s="1">
        <f t="shared" si="49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5"/>
        <v>15</v>
      </c>
      <c r="N191">
        <f t="shared" si="209"/>
        <v>668328</v>
      </c>
      <c r="O191" s="3">
        <f t="shared" si="210"/>
        <v>0.10904092934216034</v>
      </c>
      <c r="R191">
        <f t="shared" ref="R191:R192" si="235">C191-C190</f>
        <v>713</v>
      </c>
      <c r="S191">
        <f t="shared" ref="S191:S192" si="236">N191-N190</f>
        <v>4743</v>
      </c>
      <c r="T191" s="6">
        <f t="shared" ref="T191:T192" si="237">R191/V191</f>
        <v>0.13068181818181818</v>
      </c>
      <c r="U191" s="6">
        <f t="shared" ref="U191:U192" si="238">SUM(R185:R191)/SUM(V185:V191)</f>
        <v>0.15775202041684389</v>
      </c>
      <c r="V191">
        <f t="shared" ref="V191:V192" si="239">B191-B190</f>
        <v>5456</v>
      </c>
      <c r="W191">
        <f t="shared" ref="W191:W192" si="240">C191-D191-E191</f>
        <v>20216</v>
      </c>
      <c r="X191" s="3">
        <f t="shared" ref="X191:X192" si="241">F191/W191</f>
        <v>1.4889196675900277E-2</v>
      </c>
      <c r="Y191">
        <f t="shared" ref="Y191:Y192" si="242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3">Z191-AC191-AF191</f>
        <v>193</v>
      </c>
      <c r="AJ191">
        <f t="shared" ref="AJ191:AJ193" si="244">AA191-AD191-AG191</f>
        <v>24</v>
      </c>
      <c r="AK191">
        <f t="shared" ref="AK191:AK193" si="245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">
        <f t="shared" si="49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6">-(J192-J191)+L192</f>
        <v>8</v>
      </c>
      <c r="N192">
        <f t="shared" si="209"/>
        <v>673969</v>
      </c>
      <c r="O192" s="3">
        <f t="shared" si="210"/>
        <v>0.10976307248896068</v>
      </c>
      <c r="R192">
        <f t="shared" si="235"/>
        <v>1304</v>
      </c>
      <c r="S192">
        <f t="shared" si="236"/>
        <v>5641</v>
      </c>
      <c r="T192" s="6">
        <f t="shared" si="237"/>
        <v>0.18776097912167028</v>
      </c>
      <c r="U192" s="6">
        <f t="shared" si="238"/>
        <v>0.16376408996207062</v>
      </c>
      <c r="V192">
        <f t="shared" si="239"/>
        <v>6945</v>
      </c>
      <c r="W192">
        <f t="shared" si="240"/>
        <v>20348</v>
      </c>
      <c r="X192" s="3">
        <f t="shared" si="241"/>
        <v>1.4989188126597209E-2</v>
      </c>
      <c r="Y192">
        <f t="shared" si="242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3"/>
        <v>185</v>
      </c>
      <c r="AJ192">
        <f t="shared" si="244"/>
        <v>24</v>
      </c>
      <c r="AK192">
        <f t="shared" si="245"/>
        <v>735</v>
      </c>
      <c r="AL192">
        <v>28</v>
      </c>
      <c r="AM192">
        <v>28</v>
      </c>
      <c r="AN192">
        <v>66</v>
      </c>
    </row>
    <row r="193" spans="1:40" x14ac:dyDescent="0.35">
      <c r="A193" s="1">
        <f t="shared" si="49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6"/>
        <v>11</v>
      </c>
      <c r="N193">
        <f t="shared" si="209"/>
        <v>679530</v>
      </c>
      <c r="O193" s="3">
        <f t="shared" si="210"/>
        <v>0.11020178344616272</v>
      </c>
      <c r="R193">
        <f t="shared" ref="R193" si="247">C193-C192</f>
        <v>1062</v>
      </c>
      <c r="S193">
        <f t="shared" ref="S193" si="248">N193-N192</f>
        <v>5561</v>
      </c>
      <c r="T193" s="6">
        <f t="shared" ref="T193" si="249">R193/V193</f>
        <v>0.16035029442850671</v>
      </c>
      <c r="U193" s="6">
        <f t="shared" ref="U193" si="250">SUM(R187:R193)/SUM(V187:V193)</f>
        <v>0.15977356149511451</v>
      </c>
      <c r="V193">
        <f t="shared" ref="V193" si="251">B193-B192</f>
        <v>6623</v>
      </c>
      <c r="W193">
        <f t="shared" ref="W193" si="252">C193-D193-E193</f>
        <v>20283</v>
      </c>
      <c r="X193" s="3">
        <f t="shared" ref="X193" si="253">F193/W193</f>
        <v>1.6269782576541932E-2</v>
      </c>
      <c r="Y193">
        <f t="shared" ref="Y193" si="254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3"/>
        <v>188</v>
      </c>
      <c r="AJ193">
        <f t="shared" si="244"/>
        <v>24</v>
      </c>
      <c r="AK193">
        <f t="shared" si="245"/>
        <v>678</v>
      </c>
      <c r="AL193">
        <v>20</v>
      </c>
      <c r="AM193">
        <v>20</v>
      </c>
      <c r="AN193">
        <v>61</v>
      </c>
    </row>
    <row r="194" spans="1:40" x14ac:dyDescent="0.35">
      <c r="A194" s="1">
        <f t="shared" si="49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6"/>
        <v>8</v>
      </c>
      <c r="N194">
        <f t="shared" si="209"/>
        <v>686333</v>
      </c>
      <c r="O194" s="3">
        <f t="shared" ref="O194:O197" si="255">C194/B194</f>
        <v>0.11068538590614897</v>
      </c>
      <c r="R194">
        <f t="shared" ref="R194" si="256">C194-C193</f>
        <v>1262</v>
      </c>
      <c r="S194">
        <f t="shared" ref="S194" si="257">N194-N193</f>
        <v>6803</v>
      </c>
      <c r="T194" s="6">
        <f t="shared" ref="T194" si="258">R194/V194</f>
        <v>0.15647861128332299</v>
      </c>
      <c r="U194" s="6">
        <f t="shared" ref="U194" si="259">SUM(R188:R194)/SUM(V188:V194)</f>
        <v>0.16044983573414204</v>
      </c>
      <c r="V194">
        <f t="shared" ref="V194" si="260">B194-B193</f>
        <v>8065</v>
      </c>
      <c r="W194">
        <f t="shared" ref="W194" si="261">C194-D194-E194</f>
        <v>18669</v>
      </c>
      <c r="X194" s="3">
        <f t="shared" ref="X194" si="262">F194/W194</f>
        <v>1.7890620815255234E-2</v>
      </c>
      <c r="Y194">
        <f t="shared" ref="Y194" si="263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4">Z194-AC194-AF194</f>
        <v>172</v>
      </c>
      <c r="AJ194">
        <f t="shared" ref="AJ194" si="265">AA194-AD194-AG194</f>
        <v>19</v>
      </c>
      <c r="AK194">
        <f t="shared" ref="AK194" si="266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">
        <f t="shared" si="49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6"/>
        <v>14</v>
      </c>
      <c r="N195">
        <f t="shared" si="209"/>
        <v>691379</v>
      </c>
      <c r="O195" s="3">
        <f t="shared" si="255"/>
        <v>0.11084661188060239</v>
      </c>
      <c r="R195">
        <f t="shared" ref="R195" si="267">C195-C194</f>
        <v>769</v>
      </c>
      <c r="S195">
        <f t="shared" ref="S195" si="268">N195-N194</f>
        <v>5046</v>
      </c>
      <c r="T195" s="6">
        <f t="shared" ref="T195" si="269">R195/V195</f>
        <v>0.13224419604471196</v>
      </c>
      <c r="U195" s="6">
        <f t="shared" ref="U195" si="270">SUM(R189:R195)/SUM(V189:V195)</f>
        <v>0.15614659897451441</v>
      </c>
      <c r="V195">
        <f t="shared" ref="V195" si="271">B195-B194</f>
        <v>5815</v>
      </c>
      <c r="W195">
        <f t="shared" ref="W195" si="272">C195-D195-E195</f>
        <v>19110</v>
      </c>
      <c r="X195" s="3">
        <f t="shared" ref="X195" si="273">F195/W195</f>
        <v>1.7948717948717947E-2</v>
      </c>
      <c r="Y195">
        <f t="shared" ref="Y195" si="274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5">Z195-AC195-AF195</f>
        <v>172</v>
      </c>
      <c r="AJ195">
        <f t="shared" ref="AJ195" si="276">AA195-AD195-AG195</f>
        <v>19</v>
      </c>
      <c r="AK195">
        <f t="shared" ref="AK195" si="277">AB195-AE195-AH195</f>
        <v>682</v>
      </c>
    </row>
    <row r="196" spans="1:40" x14ac:dyDescent="0.35">
      <c r="A196" s="1">
        <f t="shared" si="49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6"/>
        <v>13</v>
      </c>
      <c r="N196">
        <f t="shared" si="209"/>
        <v>698463</v>
      </c>
      <c r="O196" s="3">
        <f t="shared" si="255"/>
        <v>0.11037874272089504</v>
      </c>
      <c r="R196">
        <f t="shared" ref="R196" si="278">C196-C195</f>
        <v>470</v>
      </c>
      <c r="S196">
        <f t="shared" ref="S196" si="279">N196-N195</f>
        <v>7084</v>
      </c>
      <c r="T196" s="6">
        <f t="shared" ref="T196" si="280">R196/V196</f>
        <v>6.2218692083664283E-2</v>
      </c>
      <c r="U196" s="6">
        <f t="shared" ref="U196" si="281">SUM(R190:R196)/SUM(V190:V196)</f>
        <v>0.13910814275113001</v>
      </c>
      <c r="V196">
        <f t="shared" ref="V196" si="282">B196-B195</f>
        <v>7554</v>
      </c>
      <c r="W196">
        <f t="shared" ref="W196" si="283">C196-D196-E196</f>
        <v>19183</v>
      </c>
      <c r="X196" s="3">
        <f t="shared" ref="X196" si="284">F196/W196</f>
        <v>1.8401709847260594E-2</v>
      </c>
      <c r="Y196">
        <f t="shared" ref="Y196" si="285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6">Z196-AC196-AF196</f>
        <v>172</v>
      </c>
      <c r="AJ196">
        <f t="shared" ref="AJ196" si="287">AA196-AD196-AG196</f>
        <v>17</v>
      </c>
      <c r="AK196">
        <f t="shared" ref="AK196" si="288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">
        <f t="shared" si="49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6"/>
        <v>12</v>
      </c>
      <c r="N197">
        <f t="shared" si="209"/>
        <v>701983</v>
      </c>
      <c r="O197" s="3">
        <f t="shared" si="255"/>
        <v>0.11061122253375515</v>
      </c>
      <c r="R197">
        <f t="shared" ref="R197" si="289">C197-C196</f>
        <v>643</v>
      </c>
      <c r="S197">
        <f t="shared" ref="S197" si="290">N197-N196</f>
        <v>3520</v>
      </c>
      <c r="T197" s="6">
        <f t="shared" ref="T197" si="291">R197/V197</f>
        <v>0.1544559212106654</v>
      </c>
      <c r="U197" s="6">
        <f t="shared" ref="U197" si="292">SUM(R191:R197)/SUM(V191:V197)</f>
        <v>0.1394634813204545</v>
      </c>
      <c r="V197">
        <f t="shared" ref="V197" si="293">B197-B196</f>
        <v>4163</v>
      </c>
      <c r="W197">
        <f t="shared" ref="W197" si="294">C197-D197-E197</f>
        <v>18621</v>
      </c>
      <c r="X197" s="3">
        <f t="shared" ref="X197" si="295">F197/W197</f>
        <v>2.0192256054991677E-2</v>
      </c>
      <c r="Y197">
        <f t="shared" ref="Y197" si="296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7">Z197-AC197-AF197</f>
        <v>152</v>
      </c>
      <c r="AJ197">
        <f t="shared" ref="AJ197" si="298">AA197-AD197-AG197</f>
        <v>21</v>
      </c>
      <c r="AK197">
        <f t="shared" ref="AK197" si="299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">
        <f t="shared" si="49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6"/>
        <v>8</v>
      </c>
      <c r="N198">
        <f t="shared" si="209"/>
        <v>708583</v>
      </c>
      <c r="O198" s="3">
        <f t="shared" ref="O198:O202" si="300">C198/B198</f>
        <v>0.11109117869176981</v>
      </c>
      <c r="R198">
        <f t="shared" ref="R198" si="301">C198-C197</f>
        <v>1251</v>
      </c>
      <c r="S198">
        <f t="shared" ref="S198" si="302">N198-N197</f>
        <v>6600</v>
      </c>
      <c r="T198" s="6">
        <f t="shared" ref="T198" si="303">R198/V198</f>
        <v>0.15934275888421856</v>
      </c>
      <c r="U198" s="6">
        <f t="shared" ref="U198" si="304">SUM(R192:R198)/SUM(V192:V198)</f>
        <v>0.14380210992002723</v>
      </c>
      <c r="V198">
        <f t="shared" ref="V198" si="305">B198-B197</f>
        <v>7851</v>
      </c>
      <c r="W198">
        <f t="shared" ref="W198" si="306">C198-D198-E198</f>
        <v>18848</v>
      </c>
      <c r="X198" s="3">
        <f t="shared" ref="X198" si="307">F198/W198</f>
        <v>2.0691850594227505E-2</v>
      </c>
      <c r="Y198">
        <f t="shared" ref="Y198" si="308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9">Z198-AC198-AF198</f>
        <v>145</v>
      </c>
      <c r="AJ198">
        <f t="shared" ref="AJ198" si="310">AA198-AD198-AG198</f>
        <v>21</v>
      </c>
      <c r="AK198">
        <f t="shared" ref="AK198" si="311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">
        <f t="shared" si="49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6"/>
        <v>12</v>
      </c>
      <c r="N199">
        <f t="shared" si="209"/>
        <v>713221</v>
      </c>
      <c r="O199" s="3">
        <f t="shared" si="300"/>
        <v>0.11141275232169599</v>
      </c>
      <c r="R199">
        <f t="shared" ref="R199" si="312">C199-C198</f>
        <v>870</v>
      </c>
      <c r="S199">
        <f t="shared" ref="S199" si="313">N199-N198</f>
        <v>4638</v>
      </c>
      <c r="T199" s="6">
        <f t="shared" ref="T199" si="314">R199/V199</f>
        <v>0.15795206971677561</v>
      </c>
      <c r="U199" s="6">
        <f t="shared" ref="U199" si="315">SUM(R193:R199)/SUM(V193:V199)</f>
        <v>0.13881392746659646</v>
      </c>
      <c r="V199">
        <f t="shared" ref="V199" si="316">B199-B198</f>
        <v>5508</v>
      </c>
      <c r="W199">
        <f t="shared" ref="W199" si="317">C199-D199-E199</f>
        <v>18539</v>
      </c>
      <c r="X199" s="3">
        <f t="shared" ref="X199" si="318">F199/W199</f>
        <v>2.1953719186579644E-2</v>
      </c>
      <c r="Y199">
        <f t="shared" ref="Y199" si="319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20">Z199-AC199-AF199</f>
        <v>129</v>
      </c>
      <c r="AJ199">
        <f t="shared" ref="AJ199" si="321">AA199-AD199-AG199</f>
        <v>20</v>
      </c>
      <c r="AK199">
        <f t="shared" ref="AK199" si="322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">
        <f t="shared" si="49"/>
        <v>44106</v>
      </c>
      <c r="B200">
        <v>809262</v>
      </c>
      <c r="C200">
        <v>90528</v>
      </c>
      <c r="D200">
        <v>70383</v>
      </c>
      <c r="E200">
        <v>1366</v>
      </c>
      <c r="F200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6"/>
        <v>15</v>
      </c>
      <c r="N200">
        <f t="shared" si="209"/>
        <v>718734</v>
      </c>
      <c r="O200" s="3">
        <f t="shared" si="300"/>
        <v>0.11186488430199366</v>
      </c>
      <c r="R200">
        <f t="shared" ref="R200" si="323">C200-C199</f>
        <v>1103</v>
      </c>
      <c r="S200">
        <f t="shared" ref="S200" si="324">N200-N199</f>
        <v>5513</v>
      </c>
      <c r="T200" s="6">
        <f t="shared" ref="T200" si="325">R200/V200</f>
        <v>0.16671704957678354</v>
      </c>
      <c r="U200" s="6">
        <f t="shared" ref="U200" si="326">SUM(R194:R200)/SUM(V194:V200)</f>
        <v>0.13973492495391907</v>
      </c>
      <c r="V200">
        <f t="shared" ref="V200" si="327">B200-B199</f>
        <v>6616</v>
      </c>
      <c r="W200">
        <f t="shared" ref="W200" si="328">C200-D200-E200</f>
        <v>18779</v>
      </c>
      <c r="X200" s="3">
        <f t="shared" ref="X200" si="329">F200/W200</f>
        <v>2.0927631929282708E-2</v>
      </c>
      <c r="Y200">
        <f t="shared" ref="Y200" si="330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1">Z200-AC200-AF200</f>
        <v>127</v>
      </c>
      <c r="AJ200">
        <f t="shared" ref="AJ200" si="332">AA200-AD200-AG200</f>
        <v>20</v>
      </c>
      <c r="AK200">
        <f t="shared" ref="AK200" si="333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">
        <f t="shared" si="49"/>
        <v>44107</v>
      </c>
      <c r="B201">
        <v>815884</v>
      </c>
      <c r="C201">
        <v>91693</v>
      </c>
      <c r="D201">
        <v>71293</v>
      </c>
      <c r="E201">
        <v>1377</v>
      </c>
      <c r="F201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6"/>
        <v>6</v>
      </c>
      <c r="N201">
        <f t="shared" si="209"/>
        <v>724191</v>
      </c>
      <c r="O201" s="3">
        <f t="shared" si="300"/>
        <v>0.11238484882654887</v>
      </c>
      <c r="R201">
        <f t="shared" ref="R201" si="334">C201-C200</f>
        <v>1165</v>
      </c>
      <c r="S201">
        <f t="shared" ref="S201" si="335">N201-N200</f>
        <v>5457</v>
      </c>
      <c r="T201" s="6">
        <f t="shared" ref="T201" si="336">R201/V201</f>
        <v>0.17592872244035035</v>
      </c>
      <c r="U201" s="6">
        <f t="shared" ref="U201" si="337">SUM(R195:R201)/SUM(V195:V201)</f>
        <v>0.14210609803077343</v>
      </c>
      <c r="V201">
        <f t="shared" ref="V201" si="338">B201-B200</f>
        <v>6622</v>
      </c>
      <c r="W201">
        <f t="shared" ref="W201" si="339">C201-D201-E201</f>
        <v>19023</v>
      </c>
      <c r="X201" s="3">
        <f t="shared" ref="X201" si="340">F201/W201</f>
        <v>2.113231351521842E-2</v>
      </c>
      <c r="Y201">
        <f t="shared" ref="Y201" si="341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2">Z201-AC201-AF201</f>
        <v>121</v>
      </c>
      <c r="AJ201">
        <f t="shared" ref="AJ201:AJ202" si="343">AA201-AD201-AG201</f>
        <v>23</v>
      </c>
      <c r="AK201">
        <f t="shared" ref="AK201:AK202" si="344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">
        <f t="shared" si="49"/>
        <v>44108</v>
      </c>
      <c r="B202">
        <v>821403</v>
      </c>
      <c r="C202">
        <v>92544</v>
      </c>
      <c r="D202">
        <v>71581</v>
      </c>
      <c r="E202">
        <v>1381</v>
      </c>
      <c r="F202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6"/>
        <v>21</v>
      </c>
      <c r="N202">
        <f t="shared" si="209"/>
        <v>728859</v>
      </c>
      <c r="O202" s="3">
        <f t="shared" si="300"/>
        <v>0.11266576820391452</v>
      </c>
      <c r="R202">
        <f t="shared" ref="R202" si="345">C202-C201</f>
        <v>851</v>
      </c>
      <c r="S202">
        <f t="shared" ref="S202" si="346">N202-N201</f>
        <v>4668</v>
      </c>
      <c r="T202" s="6">
        <f t="shared" ref="T202" si="347">R202/V202</f>
        <v>0.15419460047109984</v>
      </c>
      <c r="U202" s="6">
        <f t="shared" ref="U202:U205" si="348">SUM(R196:R202)/SUM(V196:V202)</f>
        <v>0.14493646339515889</v>
      </c>
      <c r="V202">
        <f t="shared" ref="V202" si="349">B202-B201</f>
        <v>5519</v>
      </c>
      <c r="W202">
        <f t="shared" ref="W202" si="350">C202-D202-E202</f>
        <v>19582</v>
      </c>
      <c r="X202" s="3">
        <f t="shared" ref="X202" si="351">F202/W202</f>
        <v>2.0018384230415687E-2</v>
      </c>
      <c r="Y202">
        <f t="shared" ref="Y202" si="352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2"/>
        <v>126</v>
      </c>
      <c r="AJ202">
        <f t="shared" si="343"/>
        <v>27</v>
      </c>
      <c r="AK202">
        <f t="shared" si="344"/>
        <v>587</v>
      </c>
      <c r="AL202">
        <v>3</v>
      </c>
      <c r="AM202">
        <v>3</v>
      </c>
      <c r="AN202">
        <v>13</v>
      </c>
    </row>
    <row r="203" spans="1:40" x14ac:dyDescent="0.35">
      <c r="A203" s="1">
        <f t="shared" si="49"/>
        <v>44109</v>
      </c>
      <c r="B203">
        <v>823766</v>
      </c>
      <c r="C203">
        <v>92843</v>
      </c>
      <c r="D203">
        <v>71785</v>
      </c>
      <c r="E203">
        <v>1387</v>
      </c>
      <c r="F203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6"/>
        <v>15</v>
      </c>
      <c r="N203">
        <f t="shared" ref="N203:N259" si="353">B203-C203</f>
        <v>730923</v>
      </c>
      <c r="O203" s="3">
        <f t="shared" ref="O203:O247" si="354">C203/B203</f>
        <v>0.11270554987702819</v>
      </c>
      <c r="R203">
        <f t="shared" ref="R203" si="355">C203-C202</f>
        <v>299</v>
      </c>
      <c r="S203">
        <f t="shared" ref="S203" si="356">N203-N202</f>
        <v>2064</v>
      </c>
      <c r="T203" s="6">
        <f t="shared" ref="T203" si="357">R203/V203</f>
        <v>0.12653406686415575</v>
      </c>
      <c r="U203" s="6">
        <f t="shared" si="348"/>
        <v>0.15998136742404637</v>
      </c>
      <c r="V203">
        <f t="shared" ref="V203" si="358">B203-B202</f>
        <v>2363</v>
      </c>
      <c r="W203">
        <f t="shared" ref="W203" si="359">C203-D203-E203</f>
        <v>19671</v>
      </c>
      <c r="X203" s="3">
        <f t="shared" ref="X203" si="360">F203/W203</f>
        <v>2.0232830054394794E-2</v>
      </c>
      <c r="Y203">
        <f t="shared" ref="Y203" si="361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2">Z203-AC203-AF203</f>
        <v>126</v>
      </c>
      <c r="AJ203">
        <f t="shared" ref="AJ203" si="363">AA203-AD203-AG203</f>
        <v>26</v>
      </c>
      <c r="AK203">
        <f t="shared" ref="AK203" si="364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">
        <f t="shared" si="49"/>
        <v>44110</v>
      </c>
      <c r="B204">
        <v>827172</v>
      </c>
      <c r="C204">
        <v>93380</v>
      </c>
      <c r="D204">
        <v>72139</v>
      </c>
      <c r="E204">
        <v>1398</v>
      </c>
      <c r="F204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6"/>
        <v>10</v>
      </c>
      <c r="N204">
        <f t="shared" si="353"/>
        <v>733792</v>
      </c>
      <c r="O204" s="3">
        <f t="shared" si="354"/>
        <v>0.112890668446224</v>
      </c>
      <c r="R204">
        <f t="shared" ref="R204" si="365">C204-C203</f>
        <v>537</v>
      </c>
      <c r="S204">
        <f t="shared" ref="S204" si="366">N204-N203</f>
        <v>2869</v>
      </c>
      <c r="T204" s="6">
        <f t="shared" ref="T204" si="367">R204/V204</f>
        <v>0.1576629477392836</v>
      </c>
      <c r="U204" s="6">
        <f t="shared" si="348"/>
        <v>0.16038009766398312</v>
      </c>
      <c r="V204">
        <f t="shared" ref="V204" si="368">B204-B203</f>
        <v>3406</v>
      </c>
      <c r="W204">
        <f t="shared" ref="W204" si="369">C204-D204-E204</f>
        <v>19843</v>
      </c>
      <c r="X204" s="3">
        <f t="shared" ref="X204" si="370">F204/W204</f>
        <v>2.0813385072821648E-2</v>
      </c>
      <c r="Y204">
        <f t="shared" ref="Y204" si="371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2">Z204-AC204-AF204</f>
        <v>123</v>
      </c>
      <c r="AJ204">
        <f t="shared" ref="AJ204" si="373">AA204-AD204-AG204</f>
        <v>27</v>
      </c>
      <c r="AK204">
        <f t="shared" ref="AK204" si="374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">
        <f t="shared" si="49"/>
        <v>44111</v>
      </c>
      <c r="B205">
        <v>832909</v>
      </c>
      <c r="C205">
        <v>94342</v>
      </c>
      <c r="D205">
        <v>73237</v>
      </c>
      <c r="E205">
        <v>1414</v>
      </c>
      <c r="F205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6"/>
        <v>20</v>
      </c>
      <c r="N205">
        <f t="shared" si="353"/>
        <v>738567</v>
      </c>
      <c r="O205" s="3">
        <f t="shared" si="354"/>
        <v>0.11326807610435234</v>
      </c>
      <c r="R205">
        <f t="shared" ref="R205" si="375">C205-C204</f>
        <v>962</v>
      </c>
      <c r="S205">
        <f t="shared" ref="S205" si="376">N205-N204</f>
        <v>4775</v>
      </c>
      <c r="T205" s="6">
        <f t="shared" ref="T205" si="377">R205/V205</f>
        <v>0.16768345825344255</v>
      </c>
      <c r="U205" s="6">
        <f t="shared" si="348"/>
        <v>0.16177909479746164</v>
      </c>
      <c r="V205">
        <f t="shared" ref="V205" si="378">B205-B204</f>
        <v>5737</v>
      </c>
      <c r="W205">
        <f t="shared" ref="W205" si="379">C205-D205-E205</f>
        <v>19691</v>
      </c>
      <c r="X205" s="3">
        <f t="shared" ref="X205" si="380">F205/W205</f>
        <v>2.2548372352851558E-2</v>
      </c>
      <c r="Y205">
        <f t="shared" ref="Y205" si="381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2">Z205-AC205-AF205</f>
        <v>121</v>
      </c>
      <c r="AJ205">
        <f t="shared" ref="AJ205:AJ208" si="383">AA205-AD205-AG205</f>
        <v>32</v>
      </c>
      <c r="AK205">
        <f t="shared" ref="AK205:AK208" si="384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">
        <f t="shared" si="49"/>
        <v>44112</v>
      </c>
      <c r="B206">
        <v>841904</v>
      </c>
      <c r="C206">
        <v>95850</v>
      </c>
      <c r="D206">
        <v>74166</v>
      </c>
      <c r="E206">
        <v>1419</v>
      </c>
      <c r="F206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6"/>
        <v>12</v>
      </c>
      <c r="N206">
        <f t="shared" si="353"/>
        <v>746054</v>
      </c>
      <c r="O206" s="3">
        <f t="shared" si="354"/>
        <v>0.11384908493129858</v>
      </c>
      <c r="R206">
        <f t="shared" ref="R206" si="385">C206-C205</f>
        <v>1508</v>
      </c>
      <c r="S206">
        <f t="shared" ref="S206" si="386">N206-N205</f>
        <v>7487</v>
      </c>
      <c r="T206" s="6">
        <f t="shared" ref="T206" si="387">R206/V206</f>
        <v>0.16764869371873262</v>
      </c>
      <c r="U206" s="6">
        <f t="shared" ref="U206" si="388">SUM(R200:R206)/SUM(V200:V206)</f>
        <v>0.16366090987824139</v>
      </c>
      <c r="V206">
        <f t="shared" ref="V206" si="389">B206-B205</f>
        <v>8995</v>
      </c>
      <c r="W206">
        <f t="shared" ref="W206" si="390">C206-D206-E206</f>
        <v>20265</v>
      </c>
      <c r="X206" s="3">
        <f t="shared" ref="X206" si="391">F206/W206</f>
        <v>2.2156427337774488E-2</v>
      </c>
      <c r="Y206">
        <f t="shared" ref="Y206" si="392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2"/>
        <v>114</v>
      </c>
      <c r="AJ206">
        <f t="shared" si="383"/>
        <v>35</v>
      </c>
      <c r="AK206">
        <f t="shared" si="384"/>
        <v>601</v>
      </c>
      <c r="AL206">
        <v>3</v>
      </c>
      <c r="AM206">
        <v>3</v>
      </c>
      <c r="AN206">
        <v>18</v>
      </c>
    </row>
    <row r="207" spans="1:40" x14ac:dyDescent="0.35">
      <c r="A207" s="1">
        <f t="shared" si="49"/>
        <v>44113</v>
      </c>
      <c r="B207">
        <v>847954</v>
      </c>
      <c r="C207">
        <v>96852</v>
      </c>
      <c r="D207">
        <v>74993</v>
      </c>
      <c r="E207">
        <v>1433</v>
      </c>
      <c r="F207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6"/>
        <v>15</v>
      </c>
      <c r="N207">
        <f t="shared" si="353"/>
        <v>751102</v>
      </c>
      <c r="O207" s="3">
        <f t="shared" si="354"/>
        <v>0.1142184599636301</v>
      </c>
      <c r="R207">
        <f t="shared" ref="R207" si="393">C207-C206</f>
        <v>1002</v>
      </c>
      <c r="S207">
        <f t="shared" ref="S207" si="394">N207-N206</f>
        <v>5048</v>
      </c>
      <c r="T207" s="6">
        <f t="shared" ref="T207" si="395">R207/V207</f>
        <v>0.16561983471074379</v>
      </c>
      <c r="U207" s="6">
        <f t="shared" ref="U207" si="396">SUM(R201:R207)/SUM(V201:V207)</f>
        <v>0.16344463971880491</v>
      </c>
      <c r="V207">
        <f t="shared" ref="V207" si="397">B207-B206</f>
        <v>6050</v>
      </c>
      <c r="W207">
        <f t="shared" ref="W207" si="398">C207-D207-E207</f>
        <v>20426</v>
      </c>
      <c r="X207" s="3">
        <f t="shared" ref="X207" si="399">F207/W207</f>
        <v>2.2569274454127094E-2</v>
      </c>
      <c r="Y207">
        <f t="shared" ref="Y207" si="400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2"/>
        <v>114</v>
      </c>
      <c r="AJ207">
        <f t="shared" si="383"/>
        <v>32</v>
      </c>
      <c r="AK207">
        <f t="shared" si="384"/>
        <v>620</v>
      </c>
      <c r="AL207">
        <v>4</v>
      </c>
      <c r="AM207">
        <v>4</v>
      </c>
      <c r="AN207">
        <v>26</v>
      </c>
    </row>
    <row r="208" spans="1:40" x14ac:dyDescent="0.35">
      <c r="A208" s="1">
        <f t="shared" si="49"/>
        <v>44114</v>
      </c>
      <c r="B208">
        <v>855352</v>
      </c>
      <c r="C208">
        <v>98305</v>
      </c>
      <c r="D208">
        <v>75930</v>
      </c>
      <c r="E208">
        <v>1454</v>
      </c>
      <c r="F208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6"/>
        <v>21</v>
      </c>
      <c r="N208">
        <f t="shared" si="353"/>
        <v>757047</v>
      </c>
      <c r="O208" s="3">
        <f t="shared" si="354"/>
        <v>0.11492929226797856</v>
      </c>
      <c r="R208">
        <f t="shared" ref="R208" si="401">C208-C207</f>
        <v>1453</v>
      </c>
      <c r="S208">
        <f t="shared" ref="S208" si="402">N208-N207</f>
        <v>5945</v>
      </c>
      <c r="T208" s="6">
        <f t="shared" ref="T208" si="403">R208/V208</f>
        <v>0.196404433630711</v>
      </c>
      <c r="U208" s="6">
        <f t="shared" ref="U208" si="404">SUM(R202:R208)/SUM(V202:V208)</f>
        <v>0.16752812404986317</v>
      </c>
      <c r="V208">
        <f t="shared" ref="V208" si="405">B208-B207</f>
        <v>7398</v>
      </c>
      <c r="W208">
        <f t="shared" ref="W208" si="406">C208-D208-E208</f>
        <v>20921</v>
      </c>
      <c r="X208" s="3">
        <f t="shared" ref="X208" si="407">F208/W208</f>
        <v>2.1509488074183833E-2</v>
      </c>
      <c r="Y208">
        <f t="shared" ref="Y208" si="408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2"/>
        <v>122</v>
      </c>
      <c r="AJ208">
        <f t="shared" si="383"/>
        <v>41</v>
      </c>
      <c r="AK208">
        <f t="shared" si="384"/>
        <v>655</v>
      </c>
    </row>
    <row r="209" spans="1:40" x14ac:dyDescent="0.35">
      <c r="A209" s="1">
        <f t="shared" si="49"/>
        <v>44115</v>
      </c>
      <c r="B209">
        <v>861858</v>
      </c>
      <c r="C209">
        <v>99619</v>
      </c>
      <c r="D209">
        <v>76254</v>
      </c>
      <c r="E209">
        <v>1460</v>
      </c>
      <c r="F20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6"/>
        <v>23</v>
      </c>
      <c r="N209">
        <f t="shared" si="353"/>
        <v>762239</v>
      </c>
      <c r="O209" s="3">
        <f t="shared" si="354"/>
        <v>0.11558632628576865</v>
      </c>
      <c r="R209">
        <f t="shared" ref="R209" si="409">C209-C208</f>
        <v>1314</v>
      </c>
      <c r="S209">
        <f t="shared" ref="S209" si="410">N209-N208</f>
        <v>5192</v>
      </c>
      <c r="T209" s="6">
        <f t="shared" ref="T209" si="411">R209/V209</f>
        <v>0.20196741469412849</v>
      </c>
      <c r="U209" s="6">
        <f t="shared" ref="U209" si="412">SUM(R203:R209)/SUM(V203:V209)</f>
        <v>0.17488567544184896</v>
      </c>
      <c r="V209">
        <f t="shared" ref="V209" si="413">B209-B208</f>
        <v>6506</v>
      </c>
      <c r="W209">
        <f t="shared" ref="W209" si="414">C209-D209-E209</f>
        <v>21905</v>
      </c>
      <c r="X209" s="3">
        <f t="shared" ref="X209" si="415">F209/W209</f>
        <v>1.9995434832230083E-2</v>
      </c>
      <c r="Y209">
        <f t="shared" ref="Y209" si="416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7">Z209-AC209-AF209</f>
        <v>129</v>
      </c>
      <c r="AJ209">
        <f t="shared" ref="AJ209:AJ210" si="418">AA209-AD209-AG209</f>
        <v>35</v>
      </c>
      <c r="AK209">
        <f t="shared" ref="AK209:AK210" si="419">AB209-AE209-AH209</f>
        <v>708</v>
      </c>
    </row>
    <row r="210" spans="1:40" x14ac:dyDescent="0.35">
      <c r="A210" s="1">
        <f t="shared" si="49"/>
        <v>44116</v>
      </c>
      <c r="B210">
        <v>864454</v>
      </c>
      <c r="C210">
        <v>100043</v>
      </c>
      <c r="D210">
        <v>76491</v>
      </c>
      <c r="E210">
        <v>1462</v>
      </c>
      <c r="F210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6"/>
        <v>14</v>
      </c>
      <c r="N210">
        <f t="shared" si="353"/>
        <v>764411</v>
      </c>
      <c r="O210" s="3">
        <f t="shared" si="354"/>
        <v>0.1157296975894611</v>
      </c>
      <c r="R210">
        <f t="shared" ref="R210" si="420">C210-C209</f>
        <v>424</v>
      </c>
      <c r="S210">
        <f t="shared" ref="S210" si="421">N210-N209</f>
        <v>2172</v>
      </c>
      <c r="T210" s="6">
        <f t="shared" ref="T210" si="422">R210/V210</f>
        <v>0.1633281972265023</v>
      </c>
      <c r="U210" s="6">
        <f t="shared" ref="U210" si="423">SUM(R204:R210)/SUM(V204:V210)</f>
        <v>0.17695635076681085</v>
      </c>
      <c r="V210">
        <f t="shared" ref="V210" si="424">B210-B209</f>
        <v>2596</v>
      </c>
      <c r="W210">
        <f t="shared" ref="W210" si="425">C210-D210-E210</f>
        <v>22090</v>
      </c>
      <c r="X210" s="3">
        <f t="shared" ref="X210" si="426">F210/W210</f>
        <v>2.0325939339067452E-2</v>
      </c>
      <c r="Y210">
        <f t="shared" ref="Y210" si="427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7"/>
        <v>128</v>
      </c>
      <c r="AJ210">
        <f t="shared" si="418"/>
        <v>35</v>
      </c>
      <c r="AK210">
        <f t="shared" si="419"/>
        <v>712</v>
      </c>
      <c r="AL210">
        <v>6</v>
      </c>
      <c r="AM210">
        <v>6</v>
      </c>
      <c r="AN210">
        <v>24</v>
      </c>
    </row>
    <row r="211" spans="1:40" x14ac:dyDescent="0.35">
      <c r="A211" s="1">
        <f t="shared" si="49"/>
        <v>44117</v>
      </c>
      <c r="B211">
        <v>867390</v>
      </c>
      <c r="C211">
        <v>100562</v>
      </c>
      <c r="D211">
        <v>78027</v>
      </c>
      <c r="E211">
        <v>1481</v>
      </c>
      <c r="F211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6"/>
        <v>16</v>
      </c>
      <c r="N211">
        <f t="shared" si="353"/>
        <v>766828</v>
      </c>
      <c r="O211" s="3">
        <f t="shared" si="354"/>
        <v>0.11593631469120004</v>
      </c>
      <c r="R211">
        <f t="shared" ref="R211" si="428">C211-C210</f>
        <v>519</v>
      </c>
      <c r="S211">
        <f t="shared" ref="S211" si="429">N211-N210</f>
        <v>2417</v>
      </c>
      <c r="T211" s="6">
        <f t="shared" ref="T211" si="430">R211/V211</f>
        <v>0.17677111716621252</v>
      </c>
      <c r="U211" s="6">
        <f t="shared" ref="U211" si="431">SUM(R205:R211)/SUM(V205:V211)</f>
        <v>0.17857675667611517</v>
      </c>
      <c r="V211">
        <f t="shared" ref="V211" si="432">B211-B210</f>
        <v>2936</v>
      </c>
      <c r="W211">
        <f t="shared" ref="W211" si="433">C211-D211-E211</f>
        <v>21054</v>
      </c>
      <c r="X211" s="3">
        <f t="shared" ref="X211" si="434">F211/W211</f>
        <v>2.1991070580412272E-2</v>
      </c>
      <c r="Y211">
        <f t="shared" ref="Y211" si="435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6">Z211-AC211-AF211</f>
        <v>121</v>
      </c>
      <c r="AJ211">
        <f t="shared" ref="AJ211:AJ212" si="437">AA211-AD211-AG211</f>
        <v>28</v>
      </c>
      <c r="AK211">
        <f t="shared" ref="AK211:AK212" si="438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">
        <f t="shared" si="49"/>
        <v>44118</v>
      </c>
      <c r="B212">
        <v>872496</v>
      </c>
      <c r="C212">
        <v>101628</v>
      </c>
      <c r="D212">
        <v>79022</v>
      </c>
      <c r="E212">
        <v>1491</v>
      </c>
      <c r="F212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6"/>
        <v>12</v>
      </c>
      <c r="N212">
        <f t="shared" si="353"/>
        <v>770868</v>
      </c>
      <c r="O212" s="3">
        <f t="shared" si="354"/>
        <v>0.11647961709853111</v>
      </c>
      <c r="R212">
        <f t="shared" ref="R212" si="439">C212-C211</f>
        <v>1066</v>
      </c>
      <c r="S212">
        <f t="shared" ref="S212" si="440">N212-N211</f>
        <v>4040</v>
      </c>
      <c r="T212" s="6">
        <f t="shared" ref="T212" si="441">R212/V212</f>
        <v>0.20877399138268704</v>
      </c>
      <c r="U212" s="6">
        <f t="shared" ref="U212" si="442">SUM(R206:R212)/SUM(V206:V212)</f>
        <v>0.184050319549347</v>
      </c>
      <c r="V212">
        <f t="shared" ref="V212" si="443">B212-B211</f>
        <v>5106</v>
      </c>
      <c r="W212">
        <f t="shared" ref="W212" si="444">C212-D212-E212</f>
        <v>21115</v>
      </c>
      <c r="X212" s="3">
        <f t="shared" ref="X212" si="445">F212/W212</f>
        <v>2.2401136632725551E-2</v>
      </c>
      <c r="Y212">
        <f t="shared" ref="Y212" si="446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6"/>
        <v>121</v>
      </c>
      <c r="AJ212">
        <f t="shared" si="437"/>
        <v>28</v>
      </c>
      <c r="AK212">
        <f t="shared" si="438"/>
        <v>683</v>
      </c>
      <c r="AL212">
        <v>8</v>
      </c>
      <c r="AM212">
        <v>8</v>
      </c>
      <c r="AN212">
        <v>32</v>
      </c>
    </row>
    <row r="213" spans="1:40" x14ac:dyDescent="0.35">
      <c r="A213" s="1">
        <f t="shared" si="49"/>
        <v>44119</v>
      </c>
      <c r="B213">
        <v>879098</v>
      </c>
      <c r="C213">
        <v>103015</v>
      </c>
      <c r="D213">
        <v>80076</v>
      </c>
      <c r="E213">
        <v>1505</v>
      </c>
      <c r="F213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6"/>
        <v>19</v>
      </c>
      <c r="N213">
        <f t="shared" si="353"/>
        <v>776083</v>
      </c>
      <c r="O213" s="3">
        <f t="shared" si="354"/>
        <v>0.11718261217748192</v>
      </c>
      <c r="R213">
        <f t="shared" ref="R213" si="447">C213-C212</f>
        <v>1387</v>
      </c>
      <c r="S213">
        <f t="shared" ref="S213" si="448">N213-N212</f>
        <v>5215</v>
      </c>
      <c r="T213" s="6">
        <f t="shared" ref="T213" si="449">R213/V213</f>
        <v>0.21008785216601031</v>
      </c>
      <c r="U213" s="6">
        <f t="shared" ref="U213" si="450">SUM(R207:R213)/SUM(V207:V213)</f>
        <v>0.19263859762327257</v>
      </c>
      <c r="V213">
        <f t="shared" ref="V213" si="451">B213-B212</f>
        <v>6602</v>
      </c>
      <c r="W213">
        <f t="shared" ref="W213" si="452">C213-D213-E213</f>
        <v>21434</v>
      </c>
      <c r="X213" s="3">
        <f t="shared" ref="X213" si="453">F213/W213</f>
        <v>2.2487636465428756E-2</v>
      </c>
      <c r="Y213">
        <f t="shared" ref="Y213" si="454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5">Z213-AC213-AF213</f>
        <v>121</v>
      </c>
      <c r="AJ213">
        <f t="shared" ref="AJ213" si="456">AA213-AD213-AG213</f>
        <v>29</v>
      </c>
      <c r="AK213">
        <f t="shared" ref="AK213" si="457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">
        <f t="shared" si="49"/>
        <v>44120</v>
      </c>
      <c r="B214">
        <v>886557</v>
      </c>
      <c r="C214">
        <v>104552</v>
      </c>
      <c r="D214">
        <v>80486</v>
      </c>
      <c r="E214">
        <v>1521</v>
      </c>
      <c r="F214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6"/>
        <v>23</v>
      </c>
      <c r="N214">
        <f t="shared" si="353"/>
        <v>782005</v>
      </c>
      <c r="O214" s="3">
        <f t="shared" si="354"/>
        <v>0.11793037559908726</v>
      </c>
      <c r="R214">
        <f t="shared" ref="R214" si="458">C214-C213</f>
        <v>1537</v>
      </c>
      <c r="S214">
        <f t="shared" ref="S214" si="459">N214-N213</f>
        <v>5922</v>
      </c>
      <c r="T214" s="6">
        <f t="shared" ref="T214" si="460">R214/V214</f>
        <v>0.20605979353800777</v>
      </c>
      <c r="U214" s="6">
        <f t="shared" ref="U214" si="461">SUM(R208:R214)/SUM(V208:V214)</f>
        <v>0.19946636271792348</v>
      </c>
      <c r="V214">
        <f t="shared" ref="V214" si="462">B214-B213</f>
        <v>7459</v>
      </c>
      <c r="W214">
        <f t="shared" ref="W214" si="463">C214-D214-E214</f>
        <v>22545</v>
      </c>
      <c r="X214" s="3">
        <f t="shared" ref="X214" si="464">F214/W214</f>
        <v>2.0758483033932136E-2</v>
      </c>
      <c r="Y214">
        <f t="shared" ref="Y214" si="465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6">Z214-AC214-AF214</f>
        <v>130</v>
      </c>
      <c r="AJ214">
        <f t="shared" ref="AJ214" si="467">AA214-AD214-AG214</f>
        <v>27</v>
      </c>
      <c r="AK214">
        <f t="shared" ref="AK214" si="468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">
        <f t="shared" si="49"/>
        <v>44121</v>
      </c>
      <c r="B215">
        <v>893668</v>
      </c>
      <c r="C215">
        <v>106047</v>
      </c>
      <c r="D215">
        <v>81468</v>
      </c>
      <c r="E215">
        <v>1524</v>
      </c>
      <c r="F215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6"/>
        <v>11</v>
      </c>
      <c r="N215">
        <f t="shared" si="353"/>
        <v>787621</v>
      </c>
      <c r="O215" s="3">
        <f t="shared" si="354"/>
        <v>0.11866487330865601</v>
      </c>
      <c r="R215">
        <f t="shared" ref="R215" si="469">C215-C214</f>
        <v>1495</v>
      </c>
      <c r="S215">
        <f t="shared" ref="S215" si="470">N215-N214</f>
        <v>5616</v>
      </c>
      <c r="T215" s="6">
        <f t="shared" ref="T215" si="471">R215/V215</f>
        <v>0.21023765996343693</v>
      </c>
      <c r="U215" s="6">
        <f t="shared" ref="U215" si="472">SUM(R209:R215)/SUM(V209:V215)</f>
        <v>0.20205658210669172</v>
      </c>
      <c r="V215">
        <f t="shared" ref="V215" si="473">B215-B214</f>
        <v>7111</v>
      </c>
      <c r="W215">
        <f t="shared" ref="W215" si="474">C215-D215-E215</f>
        <v>23055</v>
      </c>
      <c r="X215" s="3">
        <f t="shared" ref="X215" si="475">F215/W215</f>
        <v>1.9995662546085449E-2</v>
      </c>
      <c r="Y215">
        <f t="shared" ref="Y215" si="476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7">Z215-AC215-AF215</f>
        <v>136</v>
      </c>
      <c r="AJ215">
        <f t="shared" ref="AJ215" si="478">AA215-AD215-AG215</f>
        <v>31</v>
      </c>
      <c r="AK215">
        <f t="shared" ref="AK215" si="479">AB215-AE215-AH215</f>
        <v>753</v>
      </c>
    </row>
    <row r="216" spans="1:40" x14ac:dyDescent="0.35">
      <c r="A216" s="1">
        <f t="shared" si="49"/>
        <v>44122</v>
      </c>
      <c r="B216">
        <v>898873</v>
      </c>
      <c r="C216">
        <v>107062</v>
      </c>
      <c r="D216">
        <v>81781</v>
      </c>
      <c r="E216">
        <v>1528</v>
      </c>
      <c r="F216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6"/>
        <v>15</v>
      </c>
      <c r="N216">
        <f t="shared" si="353"/>
        <v>791811</v>
      </c>
      <c r="O216" s="3">
        <f t="shared" si="354"/>
        <v>0.11910692611748266</v>
      </c>
      <c r="R216">
        <f t="shared" ref="R216" si="480">C216-C215</f>
        <v>1015</v>
      </c>
      <c r="S216">
        <f t="shared" ref="S216" si="481">N216-N215</f>
        <v>4190</v>
      </c>
      <c r="T216" s="6">
        <f t="shared" ref="T216" si="482">R216/V216</f>
        <v>0.19500480307396734</v>
      </c>
      <c r="U216" s="6">
        <f t="shared" ref="U216" si="483">SUM(R210:R216)/SUM(V210:V216)</f>
        <v>0.20108064298257464</v>
      </c>
      <c r="V216">
        <f t="shared" ref="V216" si="484">B216-B215</f>
        <v>5205</v>
      </c>
      <c r="W216">
        <f t="shared" ref="W216" si="485">C216-D216-E216</f>
        <v>23753</v>
      </c>
      <c r="X216" s="3">
        <f t="shared" ref="X216" si="486">F216/W216</f>
        <v>1.9997474003283795E-2</v>
      </c>
      <c r="Y216">
        <f t="shared" ref="Y216" si="487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8">Z216-AC216-AF216</f>
        <v>140</v>
      </c>
      <c r="AJ216">
        <f t="shared" ref="AJ216:AJ219" si="489">AA216-AD216-AG216</f>
        <v>34</v>
      </c>
      <c r="AK216">
        <f t="shared" ref="AK216:AK219" si="490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">
        <f t="shared" si="49"/>
        <v>44123</v>
      </c>
      <c r="B217">
        <v>901734</v>
      </c>
      <c r="C217">
        <v>107562</v>
      </c>
      <c r="D217">
        <v>82046</v>
      </c>
      <c r="E217">
        <v>1532</v>
      </c>
      <c r="F217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6"/>
        <v>17</v>
      </c>
      <c r="N217">
        <f t="shared" si="353"/>
        <v>794172</v>
      </c>
      <c r="O217" s="3">
        <f t="shared" si="354"/>
        <v>0.11928351376348235</v>
      </c>
      <c r="R217">
        <f t="shared" ref="R217" si="491">C217-C216</f>
        <v>500</v>
      </c>
      <c r="S217">
        <f t="shared" ref="S217" si="492">N217-N216</f>
        <v>2361</v>
      </c>
      <c r="T217" s="6">
        <f t="shared" ref="T217" si="493">R217/V217</f>
        <v>0.17476406850751486</v>
      </c>
      <c r="U217" s="6">
        <f t="shared" ref="U217" si="494">SUM(R211:R217)/SUM(V211:V217)</f>
        <v>0.20168991416309012</v>
      </c>
      <c r="V217">
        <f t="shared" ref="V217" si="495">B217-B216</f>
        <v>2861</v>
      </c>
      <c r="W217">
        <f t="shared" ref="W217" si="496">C217-D217-E217</f>
        <v>23984</v>
      </c>
      <c r="X217" s="3">
        <f t="shared" ref="X217" si="497">F217/W217</f>
        <v>2.0013342228152101E-2</v>
      </c>
      <c r="Y217">
        <f t="shared" ref="Y217" si="498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8"/>
        <v>139</v>
      </c>
      <c r="AJ217">
        <f t="shared" si="489"/>
        <v>36</v>
      </c>
      <c r="AK217">
        <f t="shared" si="490"/>
        <v>780</v>
      </c>
      <c r="AL217">
        <v>3</v>
      </c>
      <c r="AM217">
        <v>3</v>
      </c>
      <c r="AN217">
        <v>60</v>
      </c>
    </row>
    <row r="218" spans="1:40" x14ac:dyDescent="0.35">
      <c r="A218" s="1">
        <f t="shared" si="49"/>
        <v>44124</v>
      </c>
      <c r="B218">
        <v>905212</v>
      </c>
      <c r="C218">
        <v>108176</v>
      </c>
      <c r="D218">
        <v>83416</v>
      </c>
      <c r="E218">
        <v>1548</v>
      </c>
      <c r="F218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6"/>
        <v>10</v>
      </c>
      <c r="N218">
        <f t="shared" si="353"/>
        <v>797036</v>
      </c>
      <c r="O218" s="3">
        <f t="shared" si="354"/>
        <v>0.11950349752323212</v>
      </c>
      <c r="R218">
        <f t="shared" ref="R218" si="499">C218-C217</f>
        <v>614</v>
      </c>
      <c r="S218">
        <f t="shared" ref="S218" si="500">N218-N217</f>
        <v>2864</v>
      </c>
      <c r="T218" s="6">
        <f t="shared" ref="T218" si="501">R218/V218</f>
        <v>0.17653824036802759</v>
      </c>
      <c r="U218" s="6">
        <f t="shared" ref="U218" si="502">SUM(R212:R218)/SUM(V212:V218)</f>
        <v>0.20131140605996509</v>
      </c>
      <c r="V218">
        <f t="shared" ref="V218" si="503">B218-B217</f>
        <v>3478</v>
      </c>
      <c r="W218">
        <f t="shared" ref="W218" si="504">C218-D218-E218</f>
        <v>23212</v>
      </c>
      <c r="X218" s="3">
        <f t="shared" ref="X218" si="505">F218/W218</f>
        <v>2.1583663622264347E-2</v>
      </c>
      <c r="Y218">
        <f t="shared" ref="Y218" si="506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8"/>
        <v>137</v>
      </c>
      <c r="AJ218">
        <f t="shared" si="489"/>
        <v>25</v>
      </c>
      <c r="AK218">
        <f t="shared" si="490"/>
        <v>773</v>
      </c>
      <c r="AL218">
        <v>5</v>
      </c>
      <c r="AM218">
        <v>5</v>
      </c>
      <c r="AN218">
        <v>70</v>
      </c>
    </row>
    <row r="219" spans="1:40" x14ac:dyDescent="0.35">
      <c r="A219" s="1">
        <f t="shared" si="49"/>
        <v>44125</v>
      </c>
      <c r="B219">
        <v>910774</v>
      </c>
      <c r="C219">
        <v>109313</v>
      </c>
      <c r="D219">
        <v>84604</v>
      </c>
      <c r="E219">
        <v>1576</v>
      </c>
      <c r="F21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6"/>
        <v>11</v>
      </c>
      <c r="N219">
        <f t="shared" si="353"/>
        <v>801461</v>
      </c>
      <c r="O219" s="3">
        <f t="shared" si="354"/>
        <v>0.12002209110053647</v>
      </c>
      <c r="R219">
        <f t="shared" ref="R219" si="507">C219-C218</f>
        <v>1137</v>
      </c>
      <c r="S219">
        <f t="shared" ref="S219" si="508">N219-N218</f>
        <v>4425</v>
      </c>
      <c r="T219" s="6">
        <f t="shared" ref="T219" si="509">R219/V219</f>
        <v>0.20442286947141317</v>
      </c>
      <c r="U219" s="6">
        <f t="shared" ref="U219" si="510">SUM(R213:R219)/SUM(V213:V219)</f>
        <v>0.20076806520716861</v>
      </c>
      <c r="V219">
        <f t="shared" ref="V219" si="511">B219-B218</f>
        <v>5562</v>
      </c>
      <c r="W219">
        <f t="shared" ref="W219:W220" si="512">C219-D219-E219</f>
        <v>23133</v>
      </c>
      <c r="X219" s="3">
        <f t="shared" ref="X219:X220" si="513">F219/W219</f>
        <v>2.3083906108157179E-2</v>
      </c>
      <c r="Y219">
        <f t="shared" ref="Y219:Y220" si="514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8"/>
        <v>140</v>
      </c>
      <c r="AJ219">
        <f t="shared" si="489"/>
        <v>26</v>
      </c>
      <c r="AK219">
        <f t="shared" si="490"/>
        <v>828</v>
      </c>
      <c r="AL219">
        <v>6</v>
      </c>
      <c r="AM219">
        <v>6</v>
      </c>
      <c r="AN219">
        <v>52</v>
      </c>
    </row>
    <row r="220" spans="1:40" x14ac:dyDescent="0.35">
      <c r="A220" s="1">
        <f t="shared" si="49"/>
        <v>44126</v>
      </c>
      <c r="B220">
        <v>917195</v>
      </c>
      <c r="C220">
        <v>110779</v>
      </c>
      <c r="D220">
        <v>85593</v>
      </c>
      <c r="E220">
        <v>1594</v>
      </c>
      <c r="F220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6"/>
        <v>21</v>
      </c>
      <c r="N220">
        <f t="shared" si="353"/>
        <v>806416</v>
      </c>
      <c r="O220" s="3">
        <f t="shared" si="354"/>
        <v>0.12078020486374218</v>
      </c>
      <c r="R220">
        <f t="shared" ref="R220" si="515">C220-C219</f>
        <v>1466</v>
      </c>
      <c r="S220">
        <f t="shared" ref="S220" si="516">N220-N219</f>
        <v>4955</v>
      </c>
      <c r="T220" s="6">
        <f t="shared" ref="T220" si="517">R220/V220</f>
        <v>0.22831334683071172</v>
      </c>
      <c r="U220" s="6">
        <f t="shared" ref="U220" si="518">SUM(R214:R220)/SUM(V214:V220)</f>
        <v>0.20379557445468147</v>
      </c>
      <c r="V220">
        <f t="shared" ref="V220" si="519">B220-B219</f>
        <v>6421</v>
      </c>
      <c r="W220">
        <f t="shared" si="512"/>
        <v>23592</v>
      </c>
      <c r="X220" s="3">
        <f t="shared" si="513"/>
        <v>2.2465242455069517E-2</v>
      </c>
      <c r="Y220">
        <f t="shared" si="514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20">Z220-AC220-AF220</f>
        <v>140</v>
      </c>
      <c r="AJ220">
        <f t="shared" ref="AJ220" si="521">AA220-AD220-AG220</f>
        <v>31</v>
      </c>
      <c r="AK220">
        <f t="shared" ref="AK220" si="522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">
        <f t="shared" si="49"/>
        <v>44127</v>
      </c>
      <c r="B221">
        <v>923998</v>
      </c>
      <c r="C221">
        <v>112346</v>
      </c>
      <c r="D221">
        <v>86520</v>
      </c>
      <c r="E221">
        <v>1617</v>
      </c>
      <c r="F221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6"/>
        <v>15</v>
      </c>
      <c r="N221">
        <f t="shared" si="353"/>
        <v>811652</v>
      </c>
      <c r="O221" s="3">
        <f t="shared" si="354"/>
        <v>0.12158684326156551</v>
      </c>
      <c r="R221">
        <f t="shared" ref="R221" si="523">C221-C220</f>
        <v>1567</v>
      </c>
      <c r="S221">
        <f t="shared" ref="S221" si="524">N221-N220</f>
        <v>5236</v>
      </c>
      <c r="T221" s="6">
        <f t="shared" ref="T221" si="525">R221/V221</f>
        <v>0.23033955607820078</v>
      </c>
      <c r="U221" s="6">
        <f t="shared" ref="U221" si="526">SUM(R215:R221)/SUM(V215:V221)</f>
        <v>0.20816751689324536</v>
      </c>
      <c r="V221">
        <f t="shared" ref="V221" si="527">B221-B220</f>
        <v>6803</v>
      </c>
      <c r="W221">
        <f t="shared" ref="W221" si="528">C221-D221-E221</f>
        <v>24209</v>
      </c>
      <c r="X221" s="3">
        <f t="shared" ref="X221" si="529">F221/W221</f>
        <v>2.214052625056797E-2</v>
      </c>
      <c r="Y221">
        <f t="shared" ref="Y221" si="530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1">Z221-AC221-AF221</f>
        <v>149</v>
      </c>
      <c r="AJ221">
        <f t="shared" ref="AJ221" si="532">AA221-AD221-AG221</f>
        <v>34</v>
      </c>
      <c r="AK221">
        <f t="shared" ref="AK221" si="533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">
        <f t="shared" si="49"/>
        <v>44128</v>
      </c>
      <c r="B222">
        <v>931803</v>
      </c>
      <c r="C222">
        <v>114462</v>
      </c>
      <c r="D222">
        <v>87448</v>
      </c>
      <c r="E222">
        <v>1629</v>
      </c>
      <c r="F222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6"/>
        <v>33</v>
      </c>
      <c r="N222">
        <f t="shared" si="353"/>
        <v>817341</v>
      </c>
      <c r="O222" s="3">
        <f t="shared" si="354"/>
        <v>0.12283926967395468</v>
      </c>
      <c r="R222">
        <f t="shared" ref="R222" si="534">C222-C221</f>
        <v>2116</v>
      </c>
      <c r="S222">
        <f t="shared" ref="S222" si="535">N222-N221</f>
        <v>5689</v>
      </c>
      <c r="T222" s="6">
        <f t="shared" ref="T222" si="536">R222/V222</f>
        <v>0.27110826393337606</v>
      </c>
      <c r="U222" s="6">
        <f t="shared" ref="U222:U226" si="537">SUM(R216:R222)/SUM(V216:V222)</f>
        <v>0.22066343254228399</v>
      </c>
      <c r="V222">
        <f t="shared" ref="V222" si="538">B222-B221</f>
        <v>7805</v>
      </c>
      <c r="W222">
        <f t="shared" ref="W222" si="539">C222-D222-E222</f>
        <v>25385</v>
      </c>
      <c r="X222" s="3">
        <f t="shared" ref="X222" si="540">F222/W222</f>
        <v>2.1469371676186726E-2</v>
      </c>
      <c r="Y222">
        <f t="shared" ref="Y222" si="541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2">Z222-AC222-AF222</f>
        <v>162</v>
      </c>
      <c r="AJ222">
        <f t="shared" ref="AJ222" si="543">AA222-AD222-AG222</f>
        <v>37</v>
      </c>
      <c r="AK222">
        <f t="shared" ref="AK222" si="544">AB222-AE222-AH222</f>
        <v>990</v>
      </c>
    </row>
    <row r="223" spans="1:40" x14ac:dyDescent="0.35">
      <c r="A223" s="1">
        <f t="shared" si="49"/>
        <v>44129</v>
      </c>
      <c r="B223">
        <v>936811</v>
      </c>
      <c r="C223">
        <v>115775</v>
      </c>
      <c r="D223">
        <v>87711</v>
      </c>
      <c r="E223">
        <v>1634</v>
      </c>
      <c r="F223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6"/>
        <v>31</v>
      </c>
      <c r="N223">
        <f t="shared" si="353"/>
        <v>821036</v>
      </c>
      <c r="O223" s="3">
        <f t="shared" si="354"/>
        <v>0.12358415945158628</v>
      </c>
      <c r="R223">
        <f t="shared" ref="R223" si="545">C223-C222</f>
        <v>1313</v>
      </c>
      <c r="S223">
        <f t="shared" ref="S223" si="546">N223-N222</f>
        <v>3695</v>
      </c>
      <c r="T223" s="6">
        <f t="shared" ref="T223" si="547">R223/V223</f>
        <v>0.26218051118210861</v>
      </c>
      <c r="U223" s="6">
        <f t="shared" si="537"/>
        <v>0.22966418893984922</v>
      </c>
      <c r="V223">
        <f t="shared" ref="V223" si="548">B223-B222</f>
        <v>5008</v>
      </c>
      <c r="W223">
        <f t="shared" ref="W223" si="549">C223-D223-E223</f>
        <v>26430</v>
      </c>
      <c r="X223" s="3">
        <f t="shared" ref="X223" si="550">F223/W223</f>
        <v>2.0469163828982218E-2</v>
      </c>
      <c r="Y223">
        <f t="shared" ref="Y223" si="551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2">Z223-AC223-AF223</f>
        <v>170</v>
      </c>
      <c r="AJ223">
        <f t="shared" ref="AJ223:AJ224" si="553">AA223-AD223-AG223</f>
        <v>42</v>
      </c>
      <c r="AK223">
        <f t="shared" ref="AK223:AK224" si="554">AB223-AE223-AH223</f>
        <v>1048</v>
      </c>
    </row>
    <row r="224" spans="1:40" x14ac:dyDescent="0.35">
      <c r="A224" s="1">
        <f t="shared" si="49"/>
        <v>44130</v>
      </c>
      <c r="B224">
        <v>939205</v>
      </c>
      <c r="C224">
        <v>116350</v>
      </c>
      <c r="D224">
        <v>87970</v>
      </c>
      <c r="E224">
        <v>1635</v>
      </c>
      <c r="F224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5">-(J224-J223)+L224</f>
        <v>13</v>
      </c>
      <c r="N224">
        <f t="shared" si="353"/>
        <v>822855</v>
      </c>
      <c r="O224" s="3">
        <f t="shared" si="354"/>
        <v>0.1238813677525141</v>
      </c>
      <c r="R224">
        <f t="shared" ref="R224" si="556">C224-C223</f>
        <v>575</v>
      </c>
      <c r="S224">
        <f t="shared" ref="S224" si="557">N224-N223</f>
        <v>1819</v>
      </c>
      <c r="T224" s="6">
        <f t="shared" ref="T224" si="558">R224/V224</f>
        <v>0.24018379281537175</v>
      </c>
      <c r="U224" s="6">
        <f t="shared" si="537"/>
        <v>0.23452803501374397</v>
      </c>
      <c r="V224">
        <f t="shared" ref="V224" si="559">B224-B223</f>
        <v>2394</v>
      </c>
      <c r="W224">
        <f t="shared" ref="W224" si="560">C224-D224-E224</f>
        <v>26745</v>
      </c>
      <c r="X224" s="3">
        <f t="shared" ref="X224" si="561">F224/W224</f>
        <v>2.0975883342680874E-2</v>
      </c>
      <c r="Y224">
        <f t="shared" ref="Y224" si="562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2"/>
        <v>172</v>
      </c>
      <c r="AJ224">
        <f t="shared" si="553"/>
        <v>44</v>
      </c>
      <c r="AK224">
        <f t="shared" si="554"/>
        <v>1055</v>
      </c>
      <c r="AL224">
        <v>7</v>
      </c>
      <c r="AM224">
        <v>7</v>
      </c>
      <c r="AN224">
        <v>65</v>
      </c>
    </row>
    <row r="225" spans="1:62" x14ac:dyDescent="0.35">
      <c r="A225" s="1">
        <f t="shared" si="49"/>
        <v>44131</v>
      </c>
      <c r="B225">
        <v>944005</v>
      </c>
      <c r="C225">
        <v>117619</v>
      </c>
      <c r="D225">
        <v>89402</v>
      </c>
      <c r="E225">
        <v>1657</v>
      </c>
      <c r="F225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5"/>
        <v>13</v>
      </c>
      <c r="N225">
        <f t="shared" si="353"/>
        <v>826386</v>
      </c>
      <c r="O225" s="3">
        <f t="shared" si="354"/>
        <v>0.12459573837002982</v>
      </c>
      <c r="R225">
        <f t="shared" ref="R225" si="563">C225-C224</f>
        <v>1269</v>
      </c>
      <c r="S225">
        <f t="shared" ref="S225" si="564">N225-N224</f>
        <v>3531</v>
      </c>
      <c r="T225" s="6">
        <f t="shared" ref="T225" si="565">R225/V225</f>
        <v>0.26437500000000003</v>
      </c>
      <c r="U225" s="6">
        <f t="shared" si="537"/>
        <v>0.24342020467610137</v>
      </c>
      <c r="V225">
        <f t="shared" ref="V225" si="566">B225-B224</f>
        <v>4800</v>
      </c>
      <c r="W225">
        <f t="shared" ref="W225" si="567">C225-D225-E225</f>
        <v>26560</v>
      </c>
      <c r="X225" s="3">
        <f t="shared" ref="X225" si="568">F225/W225</f>
        <v>2.1234939759036144E-2</v>
      </c>
      <c r="Y225">
        <f t="shared" ref="Y225" si="569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70">Z225-AC225-AF225</f>
        <v>168</v>
      </c>
      <c r="AJ225">
        <f t="shared" ref="AJ225:AJ226" si="571">AA225-AD225-AG225</f>
        <v>46</v>
      </c>
      <c r="AK225">
        <f t="shared" ref="AK225:AK226" si="572">AB225-AE225-AH225</f>
        <v>1100</v>
      </c>
      <c r="AL225">
        <v>10</v>
      </c>
      <c r="AM225">
        <v>10</v>
      </c>
      <c r="AN225">
        <v>70</v>
      </c>
    </row>
    <row r="226" spans="1:62" x14ac:dyDescent="0.35">
      <c r="A226" s="1">
        <f t="shared" si="49"/>
        <v>44132</v>
      </c>
      <c r="B226">
        <v>948490</v>
      </c>
      <c r="C226">
        <v>119187</v>
      </c>
      <c r="D226">
        <v>90406</v>
      </c>
      <c r="E226">
        <v>1679</v>
      </c>
      <c r="F226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5"/>
        <v>18</v>
      </c>
      <c r="N226">
        <f t="shared" si="353"/>
        <v>829303</v>
      </c>
      <c r="O226" s="3">
        <f t="shared" si="354"/>
        <v>0.12565973283851173</v>
      </c>
      <c r="R226">
        <f t="shared" ref="R226" si="573">C226-C225</f>
        <v>1568</v>
      </c>
      <c r="S226">
        <f t="shared" ref="S226" si="574">N226-N225</f>
        <v>2917</v>
      </c>
      <c r="T226" s="6">
        <f t="shared" ref="T226" si="575">R226/V226</f>
        <v>0.34960981047937567</v>
      </c>
      <c r="U226" s="6">
        <f t="shared" si="537"/>
        <v>0.2617987061194188</v>
      </c>
      <c r="V226">
        <f t="shared" ref="V226" si="576">B226-B225</f>
        <v>4485</v>
      </c>
      <c r="W226">
        <f t="shared" ref="W226" si="577">C226-D226-E226</f>
        <v>27102</v>
      </c>
      <c r="X226" s="3">
        <f t="shared" ref="X226" si="578">F226/W226</f>
        <v>2.1990996974393034E-2</v>
      </c>
      <c r="Y226">
        <f t="shared" ref="Y226:Y228" si="579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70"/>
        <v>174</v>
      </c>
      <c r="AJ226">
        <f t="shared" si="571"/>
        <v>48</v>
      </c>
      <c r="AK226">
        <f t="shared" si="572"/>
        <v>1166</v>
      </c>
      <c r="AL226">
        <v>13</v>
      </c>
      <c r="AM226">
        <v>13</v>
      </c>
      <c r="AN226">
        <v>76</v>
      </c>
    </row>
    <row r="227" spans="1:62" x14ac:dyDescent="0.35">
      <c r="A227" s="1">
        <f t="shared" si="49"/>
        <v>44133</v>
      </c>
      <c r="B227">
        <v>956356</v>
      </c>
      <c r="C227">
        <v>121742</v>
      </c>
      <c r="D227">
        <v>91376</v>
      </c>
      <c r="E227">
        <v>1691</v>
      </c>
      <c r="F227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5"/>
        <v>27</v>
      </c>
      <c r="N227">
        <f t="shared" si="353"/>
        <v>834614</v>
      </c>
      <c r="O227" s="3">
        <f t="shared" si="354"/>
        <v>0.12729778450702459</v>
      </c>
      <c r="R227">
        <f t="shared" ref="R227:R228" si="580">C227-C226</f>
        <v>2555</v>
      </c>
      <c r="S227">
        <f t="shared" ref="S227:S228" si="581">N227-N226</f>
        <v>5311</v>
      </c>
      <c r="T227" s="6">
        <f t="shared" ref="T227:T229" si="582">R227/V227</f>
        <v>0.32481566234426645</v>
      </c>
      <c r="U227" s="6">
        <f t="shared" ref="U227:U228" si="583">SUM(R221:R227)/SUM(V221:V227)</f>
        <v>0.27994688593243278</v>
      </c>
      <c r="V227">
        <f t="shared" ref="V227:V228" si="584">B227-B226</f>
        <v>7866</v>
      </c>
      <c r="W227">
        <f t="shared" ref="W227:W228" si="585">C227-D227-E227</f>
        <v>28675</v>
      </c>
      <c r="X227" s="3">
        <f t="shared" ref="X227:X228" si="586">F227/W227</f>
        <v>2.1098517872711421E-2</v>
      </c>
      <c r="Y227">
        <f t="shared" si="579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7">Z227-AC227-AF227</f>
        <v>187</v>
      </c>
      <c r="AJ227">
        <f t="shared" ref="AJ227" si="588">AA227-AD227-AG227</f>
        <v>54</v>
      </c>
      <c r="AK227">
        <f t="shared" ref="AK227" si="589">AB227-AE227-AH227</f>
        <v>1297</v>
      </c>
      <c r="AL227">
        <v>11</v>
      </c>
      <c r="AM227">
        <v>11</v>
      </c>
      <c r="AN227">
        <v>66</v>
      </c>
    </row>
    <row r="228" spans="1:62" x14ac:dyDescent="0.35">
      <c r="A228" s="1">
        <f t="shared" si="49"/>
        <v>44134</v>
      </c>
      <c r="B228">
        <v>963686</v>
      </c>
      <c r="C228">
        <v>124358</v>
      </c>
      <c r="D228">
        <v>92261</v>
      </c>
      <c r="E228">
        <v>1705</v>
      </c>
      <c r="F228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5"/>
        <v>21</v>
      </c>
      <c r="N228">
        <f t="shared" si="353"/>
        <v>839328</v>
      </c>
      <c r="O228" s="3">
        <f t="shared" si="354"/>
        <v>0.1290441077280359</v>
      </c>
      <c r="R228">
        <f t="shared" si="580"/>
        <v>2616</v>
      </c>
      <c r="S228">
        <f t="shared" si="581"/>
        <v>4714</v>
      </c>
      <c r="T228" s="6">
        <f t="shared" si="582"/>
        <v>0.35688949522510233</v>
      </c>
      <c r="U228" s="6">
        <f t="shared" si="583"/>
        <v>0.30266075388026609</v>
      </c>
      <c r="V228">
        <f t="shared" si="584"/>
        <v>7330</v>
      </c>
      <c r="W228">
        <f t="shared" si="585"/>
        <v>30392</v>
      </c>
      <c r="X228" s="3">
        <f t="shared" si="586"/>
        <v>1.9939457752040011E-2</v>
      </c>
      <c r="Y228">
        <f t="shared" si="579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90">Z228-AC228-AF228</f>
        <v>206</v>
      </c>
      <c r="AJ228">
        <f t="shared" ref="AJ228" si="591">AA228-AD228-AG228</f>
        <v>60</v>
      </c>
      <c r="AK228">
        <f t="shared" ref="AK228" si="592">AB228-AE228-AH228</f>
        <v>1410</v>
      </c>
      <c r="AL228">
        <v>12</v>
      </c>
      <c r="AM228">
        <v>12</v>
      </c>
      <c r="AN228">
        <v>64</v>
      </c>
      <c r="AT228">
        <v>6067</v>
      </c>
      <c r="AU228">
        <v>1315</v>
      </c>
      <c r="AV228">
        <f>AU228/AT228</f>
        <v>0.21674633261908685</v>
      </c>
    </row>
    <row r="229" spans="1:62" x14ac:dyDescent="0.35">
      <c r="A229" s="1">
        <f t="shared" si="49"/>
        <v>44135</v>
      </c>
      <c r="B229">
        <v>971195</v>
      </c>
      <c r="C229">
        <v>127111</v>
      </c>
      <c r="D229">
        <v>93181</v>
      </c>
      <c r="E229">
        <v>1714</v>
      </c>
      <c r="F22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5"/>
        <v>12</v>
      </c>
      <c r="N229">
        <f t="shared" si="353"/>
        <v>844084</v>
      </c>
      <c r="O229" s="3">
        <f t="shared" si="354"/>
        <v>0.13088102801188226</v>
      </c>
      <c r="R229">
        <f t="shared" ref="R229" si="593">C229-C228</f>
        <v>2753</v>
      </c>
      <c r="S229">
        <f t="shared" ref="S229" si="594">N229-N228</f>
        <v>4756</v>
      </c>
      <c r="T229" s="6">
        <f t="shared" si="582"/>
        <v>0.36662671460913571</v>
      </c>
      <c r="U229" s="6">
        <f t="shared" ref="U229" si="595">SUM(R223:R229)/SUM(V223:V229)</f>
        <v>0.32110580828594637</v>
      </c>
      <c r="V229">
        <f t="shared" ref="V229" si="596">B229-B228</f>
        <v>7509</v>
      </c>
      <c r="W229">
        <f t="shared" ref="W229" si="597">C229-D229-E229</f>
        <v>32216</v>
      </c>
      <c r="X229" s="3">
        <f t="shared" ref="X229" si="598">F229/W229</f>
        <v>1.9555500372485723E-2</v>
      </c>
      <c r="Y229">
        <f t="shared" ref="Y229" si="599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600">Z229-AC229-AF229</f>
        <v>230</v>
      </c>
      <c r="AJ229">
        <f t="shared" ref="AJ229" si="601">AA229-AD229-AG229</f>
        <v>69</v>
      </c>
      <c r="AK229">
        <f t="shared" ref="AK229" si="602">AB229-AE229-AH229</f>
        <v>1559</v>
      </c>
      <c r="AL229">
        <v>10</v>
      </c>
      <c r="AM229">
        <v>10</v>
      </c>
      <c r="AN229">
        <v>62</v>
      </c>
    </row>
    <row r="230" spans="1:62" x14ac:dyDescent="0.35">
      <c r="A230" s="1">
        <f t="shared" si="49"/>
        <v>44136</v>
      </c>
      <c r="B230">
        <v>979817</v>
      </c>
      <c r="C230">
        <v>130042</v>
      </c>
      <c r="D230">
        <v>93507</v>
      </c>
      <c r="E230">
        <v>1716</v>
      </c>
      <c r="F230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5"/>
        <v>32</v>
      </c>
      <c r="N230">
        <f t="shared" si="353"/>
        <v>849775</v>
      </c>
      <c r="O230" s="3">
        <f t="shared" si="354"/>
        <v>0.13272070192699248</v>
      </c>
      <c r="R230">
        <f t="shared" ref="R230" si="603">C230-C229</f>
        <v>2931</v>
      </c>
      <c r="S230">
        <f t="shared" ref="S230" si="604">N230-N229</f>
        <v>5691</v>
      </c>
      <c r="T230" s="6">
        <f t="shared" ref="T230" si="605">R230/V230</f>
        <v>0.33994432846207379</v>
      </c>
      <c r="U230" s="6">
        <f t="shared" ref="U230" si="606">SUM(R224:R230)/SUM(V224:V230)</f>
        <v>0.33174440775705716</v>
      </c>
      <c r="V230">
        <f t="shared" ref="V230" si="607">B230-B229</f>
        <v>8622</v>
      </c>
      <c r="W230">
        <f t="shared" ref="W230" si="608">C230-D230-E230</f>
        <v>34819</v>
      </c>
      <c r="X230" s="3">
        <f t="shared" ref="X230" si="609">F230/W230</f>
        <v>1.9414687383325194E-2</v>
      </c>
      <c r="Y230">
        <f t="shared" ref="Y230" si="610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1">Z230-AC230-AF230</f>
        <v>252</v>
      </c>
      <c r="AJ230">
        <f t="shared" ref="AJ230" si="612">AA230-AD230-AG230</f>
        <v>84</v>
      </c>
      <c r="AK230">
        <f t="shared" ref="AK230" si="613">AB230-AE230-AH230</f>
        <v>1758</v>
      </c>
    </row>
    <row r="231" spans="1:62" x14ac:dyDescent="0.35">
      <c r="A231" s="1">
        <f t="shared" si="49"/>
        <v>44137</v>
      </c>
      <c r="B231">
        <v>983754</v>
      </c>
      <c r="C231">
        <v>131372</v>
      </c>
      <c r="D231">
        <v>93807</v>
      </c>
      <c r="E231">
        <v>1733</v>
      </c>
      <c r="F231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5"/>
        <v>22</v>
      </c>
      <c r="N231">
        <f t="shared" si="353"/>
        <v>852382</v>
      </c>
      <c r="O231" s="3">
        <f t="shared" si="354"/>
        <v>0.13354151546016585</v>
      </c>
      <c r="R231">
        <f t="shared" ref="R231" si="614">C231-C230</f>
        <v>1330</v>
      </c>
      <c r="S231">
        <f t="shared" ref="S231" si="615">N231-N230</f>
        <v>2607</v>
      </c>
      <c r="T231" s="6">
        <f t="shared" ref="T231" si="616">R231/V231</f>
        <v>0.33782067564135126</v>
      </c>
      <c r="U231" s="6">
        <f t="shared" ref="U231" si="617">SUM(R225:R231)/SUM(V225:V231)</f>
        <v>0.33720173292329791</v>
      </c>
      <c r="V231">
        <f t="shared" ref="V231" si="618">B231-B230</f>
        <v>3937</v>
      </c>
      <c r="W231">
        <f t="shared" ref="W231" si="619">C231-D231-E231</f>
        <v>35832</v>
      </c>
      <c r="X231" s="3">
        <f t="shared" ref="X231" si="620">F231/W231</f>
        <v>2.0037954900647467E-2</v>
      </c>
      <c r="Y231">
        <f t="shared" ref="Y231" si="621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2">Z231-AC231-AF231</f>
        <v>266</v>
      </c>
      <c r="AJ231">
        <f t="shared" ref="AJ231" si="623">AA231-AD231-AG231</f>
        <v>84</v>
      </c>
      <c r="AK231">
        <f t="shared" ref="AK231" si="624">AB231-AE231-AH231</f>
        <v>1798</v>
      </c>
      <c r="AL231">
        <v>9</v>
      </c>
      <c r="AM231">
        <v>9</v>
      </c>
      <c r="AN231">
        <v>51</v>
      </c>
      <c r="AT231">
        <v>5100</v>
      </c>
      <c r="AU231">
        <v>1085</v>
      </c>
      <c r="AV231">
        <f t="shared" ref="AV231:AV270" si="625">AU231/AT231</f>
        <v>0.21274509803921568</v>
      </c>
    </row>
    <row r="232" spans="1:62" x14ac:dyDescent="0.35">
      <c r="A232" s="1">
        <f t="shared" si="49"/>
        <v>44138</v>
      </c>
      <c r="B232">
        <v>987737</v>
      </c>
      <c r="C232">
        <v>132989</v>
      </c>
      <c r="D232">
        <v>95411</v>
      </c>
      <c r="E232">
        <v>1755</v>
      </c>
      <c r="F232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5"/>
        <v>16</v>
      </c>
      <c r="N232">
        <f t="shared" si="353"/>
        <v>854748</v>
      </c>
      <c r="O232" s="3">
        <f t="shared" si="354"/>
        <v>0.13464009144134523</v>
      </c>
      <c r="R232">
        <f t="shared" ref="R232" si="626">C232-C231</f>
        <v>1617</v>
      </c>
      <c r="S232">
        <f t="shared" ref="S232" si="627">N232-N231</f>
        <v>2366</v>
      </c>
      <c r="T232" s="6">
        <f t="shared" ref="T232" si="628">R232/V232</f>
        <v>0.40597539543057998</v>
      </c>
      <c r="U232" s="6">
        <f t="shared" ref="U232" si="629">SUM(R226:R232)/SUM(V226:V232)</f>
        <v>0.35145888594164454</v>
      </c>
      <c r="V232">
        <f t="shared" ref="V232" si="630">B232-B231</f>
        <v>3983</v>
      </c>
      <c r="W232">
        <f t="shared" ref="W232" si="631">C232-D232-E232</f>
        <v>35823</v>
      </c>
      <c r="X232" s="3">
        <f t="shared" ref="X232" si="632">F232/W232</f>
        <v>2.0377969460960835E-2</v>
      </c>
      <c r="Y232">
        <f t="shared" ref="Y232" si="633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4">Z232-AC232-AF232</f>
        <v>292</v>
      </c>
      <c r="AJ232">
        <f t="shared" ref="AJ232" si="635">AA232-AD232-AG232</f>
        <v>81</v>
      </c>
      <c r="AK232">
        <f t="shared" ref="AK232" si="636">AB232-AE232-AH232</f>
        <v>1813</v>
      </c>
      <c r="AT232">
        <v>3393</v>
      </c>
      <c r="AU232">
        <v>866</v>
      </c>
      <c r="AV232">
        <f t="shared" si="625"/>
        <v>0.25523135867963453</v>
      </c>
    </row>
    <row r="233" spans="1:62" x14ac:dyDescent="0.35">
      <c r="A233" s="1">
        <f t="shared" si="49"/>
        <v>44139</v>
      </c>
      <c r="B233">
        <v>994459</v>
      </c>
      <c r="C233">
        <v>135931</v>
      </c>
      <c r="D233">
        <v>96621</v>
      </c>
      <c r="E233">
        <v>1779</v>
      </c>
      <c r="F233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5"/>
        <v>37</v>
      </c>
      <c r="N233">
        <f t="shared" si="353"/>
        <v>858528</v>
      </c>
      <c r="O233" s="3">
        <f t="shared" si="354"/>
        <v>0.13668839037104596</v>
      </c>
      <c r="R233">
        <f t="shared" ref="R233" si="637">C233-C232</f>
        <v>2942</v>
      </c>
      <c r="S233">
        <f t="shared" ref="S233" si="638">N233-N232</f>
        <v>3780</v>
      </c>
      <c r="T233" s="6">
        <f t="shared" ref="T233" si="639">R233/V233</f>
        <v>0.43766736090449271</v>
      </c>
      <c r="U233" s="6">
        <f t="shared" ref="U233" si="640">SUM(R227:R233)/SUM(V227:V233)</f>
        <v>0.36424546977310795</v>
      </c>
      <c r="V233">
        <f t="shared" ref="V233" si="641">B233-B232</f>
        <v>6722</v>
      </c>
      <c r="W233">
        <f t="shared" ref="W233" si="642">C233-D233-E233</f>
        <v>37531</v>
      </c>
      <c r="X233" s="3">
        <f t="shared" ref="X233" si="643">F233/W233</f>
        <v>2.070288561455863E-2</v>
      </c>
      <c r="Y233">
        <f t="shared" ref="Y233" si="644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5">Z233-AC233-AF233</f>
        <v>335</v>
      </c>
      <c r="AJ233">
        <f t="shared" ref="AJ233" si="646">AA233-AD233-AG233</f>
        <v>98</v>
      </c>
      <c r="AK233">
        <f t="shared" ref="AK233" si="647">AB233-AE233-AH233</f>
        <v>1950</v>
      </c>
      <c r="AL233">
        <v>11</v>
      </c>
      <c r="AM233">
        <v>11</v>
      </c>
      <c r="AN233">
        <v>74</v>
      </c>
      <c r="AT233">
        <v>3862</v>
      </c>
      <c r="AU233">
        <v>906</v>
      </c>
      <c r="AV233">
        <f t="shared" si="625"/>
        <v>0.23459347488348006</v>
      </c>
    </row>
    <row r="234" spans="1:62" x14ac:dyDescent="0.35">
      <c r="A234" s="1">
        <f t="shared" si="49"/>
        <v>44140</v>
      </c>
      <c r="B234">
        <v>1002772</v>
      </c>
      <c r="C234">
        <v>139605</v>
      </c>
      <c r="D234">
        <v>97927</v>
      </c>
      <c r="E234">
        <v>1801</v>
      </c>
      <c r="F234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5"/>
        <v>32</v>
      </c>
      <c r="N234">
        <f t="shared" si="353"/>
        <v>863167</v>
      </c>
      <c r="O234" s="3">
        <f t="shared" si="354"/>
        <v>0.1392190846972193</v>
      </c>
      <c r="R234">
        <f t="shared" ref="R234" si="648">C234-C233</f>
        <v>3674</v>
      </c>
      <c r="S234">
        <f t="shared" ref="S234" si="649">N234-N233</f>
        <v>4639</v>
      </c>
      <c r="T234" s="6">
        <f t="shared" ref="T234" si="650">R234/V234</f>
        <v>0.44195837844340191</v>
      </c>
      <c r="U234" s="6">
        <f t="shared" ref="U234" si="651">SUM(R228:R234)/SUM(V228:V234)</f>
        <v>0.38484574284729406</v>
      </c>
      <c r="V234">
        <f t="shared" ref="V234" si="652">B234-B233</f>
        <v>8313</v>
      </c>
      <c r="W234">
        <f t="shared" ref="W234" si="653">C234-D234-E234</f>
        <v>39877</v>
      </c>
      <c r="X234" s="3">
        <f t="shared" ref="X234" si="654">F234/W234</f>
        <v>2.1039697068485592E-2</v>
      </c>
      <c r="Y234">
        <f t="shared" ref="Y234" si="655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6">Z234-AC234-AF234</f>
        <v>352</v>
      </c>
      <c r="AJ234">
        <f t="shared" ref="AJ234" si="657">AA234-AD234-AG234</f>
        <v>111</v>
      </c>
      <c r="AK234">
        <f t="shared" ref="AK234" si="658">AB234-AE234-AH234</f>
        <v>2096</v>
      </c>
      <c r="AL234">
        <v>10</v>
      </c>
      <c r="AM234">
        <v>10</v>
      </c>
      <c r="AN234">
        <v>79</v>
      </c>
      <c r="AT234">
        <v>5729</v>
      </c>
      <c r="AU234">
        <v>1406</v>
      </c>
      <c r="AV234">
        <f t="shared" si="625"/>
        <v>0.245418048525048</v>
      </c>
    </row>
    <row r="235" spans="1:62" x14ac:dyDescent="0.35">
      <c r="A235" s="1">
        <f t="shared" si="49"/>
        <v>44141</v>
      </c>
      <c r="B235">
        <v>1012646</v>
      </c>
      <c r="C235">
        <v>143860</v>
      </c>
      <c r="D235">
        <v>99178</v>
      </c>
      <c r="E235">
        <v>1814</v>
      </c>
      <c r="F235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5"/>
        <v>32</v>
      </c>
      <c r="N235">
        <f t="shared" si="353"/>
        <v>868786</v>
      </c>
      <c r="O235" s="3">
        <f t="shared" si="354"/>
        <v>0.1420634654163449</v>
      </c>
      <c r="R235">
        <f t="shared" ref="R235" si="659">C235-C234</f>
        <v>4255</v>
      </c>
      <c r="S235">
        <f t="shared" ref="S235" si="660">N235-N234</f>
        <v>5619</v>
      </c>
      <c r="T235" s="6">
        <f t="shared" ref="T235" si="661">R235/V235</f>
        <v>0.43092971440145839</v>
      </c>
      <c r="U235" s="6">
        <f t="shared" ref="U235" si="662">SUM(R229:R235)/SUM(V229:V235)</f>
        <v>0.39832516339869278</v>
      </c>
      <c r="V235">
        <f t="shared" ref="V235" si="663">B235-B234</f>
        <v>9874</v>
      </c>
      <c r="W235">
        <f t="shared" ref="W235" si="664">C235-D235-E235</f>
        <v>42868</v>
      </c>
      <c r="X235" s="3">
        <f t="shared" ref="X235" si="665">F235/W235</f>
        <v>2.1274610432023888E-2</v>
      </c>
      <c r="Y235">
        <f t="shared" ref="Y235" si="666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7">Z235-AC235-AF235</f>
        <v>395</v>
      </c>
      <c r="AJ235">
        <f t="shared" ref="AJ235" si="668">AA235-AD235-AG235</f>
        <v>127</v>
      </c>
      <c r="AK235">
        <f t="shared" ref="AK235" si="669">AB235-AE235-AH235</f>
        <v>2253</v>
      </c>
      <c r="AL235">
        <v>12</v>
      </c>
      <c r="AM235">
        <v>12</v>
      </c>
      <c r="AN235">
        <v>73</v>
      </c>
      <c r="AT235">
        <v>12336</v>
      </c>
      <c r="AU235">
        <v>3417</v>
      </c>
      <c r="AV235">
        <f t="shared" si="625"/>
        <v>0.27699416342412453</v>
      </c>
      <c r="AW235">
        <v>86</v>
      </c>
      <c r="AX235">
        <v>53</v>
      </c>
      <c r="AY235">
        <v>485</v>
      </c>
      <c r="AZ235">
        <v>158</v>
      </c>
      <c r="BA235">
        <v>49</v>
      </c>
      <c r="BB235">
        <v>34</v>
      </c>
      <c r="BC235">
        <f t="shared" ref="BC235:BC263" si="670">AX235/AW235</f>
        <v>0.61627906976744184</v>
      </c>
      <c r="BD235">
        <f t="shared" ref="BD235:BD237" si="671">AZ235/AY235</f>
        <v>0.32577319587628867</v>
      </c>
      <c r="BE235">
        <f>BB235/BA235</f>
        <v>0.69387755102040816</v>
      </c>
      <c r="BF235">
        <f>SUM(AU229:AU235)/SUM(AT229:AT235)</f>
        <v>0.25246548323471402</v>
      </c>
      <c r="BG235">
        <f>SUM(AU222:AU235)/SUM(AT222:AT235)</f>
        <v>0.24652616000219257</v>
      </c>
      <c r="BH235">
        <f>SUM(AX229:AX235)/SUM(AW229:AW235)</f>
        <v>0.61627906976744184</v>
      </c>
      <c r="BI235">
        <f>SUM(AZ229:AZ235)/SUM(AY229:AY235)</f>
        <v>0.32577319587628867</v>
      </c>
      <c r="BJ235">
        <f>SUM(BB229:BB235)/SUM(BA229:BA235)</f>
        <v>0.69387755102040816</v>
      </c>
    </row>
    <row r="236" spans="1:62" x14ac:dyDescent="0.35">
      <c r="A236" s="1">
        <f t="shared" si="49"/>
        <v>44142</v>
      </c>
      <c r="B236">
        <v>1021619</v>
      </c>
      <c r="C236">
        <v>148246</v>
      </c>
      <c r="D236">
        <v>100343</v>
      </c>
      <c r="E236">
        <v>1828</v>
      </c>
      <c r="F236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5"/>
        <v>84</v>
      </c>
      <c r="N236">
        <f t="shared" si="353"/>
        <v>873373</v>
      </c>
      <c r="O236" s="3">
        <f t="shared" si="354"/>
        <v>0.14510889088789461</v>
      </c>
      <c r="R236">
        <f t="shared" ref="R236" si="672">C236-C235</f>
        <v>4386</v>
      </c>
      <c r="S236">
        <f t="shared" ref="S236" si="673">N236-N235</f>
        <v>4587</v>
      </c>
      <c r="T236" s="6">
        <f t="shared" ref="T236" si="674">R236/V236</f>
        <v>0.48879973253092612</v>
      </c>
      <c r="U236" s="6">
        <f t="shared" ref="U236" si="675">SUM(R230:R236)/SUM(V230:V236)</f>
        <v>0.41914564493098527</v>
      </c>
      <c r="V236">
        <f t="shared" ref="V236" si="676">B236-B235</f>
        <v>8973</v>
      </c>
      <c r="W236">
        <f t="shared" ref="W236" si="677">C236-D236-E236</f>
        <v>46075</v>
      </c>
      <c r="X236" s="3">
        <f t="shared" ref="X236" si="678">F236/W236</f>
        <v>2.0596852957135106E-2</v>
      </c>
      <c r="Y236">
        <f t="shared" ref="Y236" si="679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80">Z236-AC236-AF236</f>
        <v>444</v>
      </c>
      <c r="AJ236">
        <f t="shared" ref="AJ236" si="681">AA236-AD236-AG236</f>
        <v>131</v>
      </c>
      <c r="AK236">
        <f t="shared" ref="AK236" si="682">AB236-AE236-AH236</f>
        <v>2396</v>
      </c>
      <c r="AT236">
        <v>6479</v>
      </c>
      <c r="AU236">
        <v>1841</v>
      </c>
      <c r="AV236">
        <f t="shared" si="625"/>
        <v>0.28414878839327057</v>
      </c>
      <c r="AW236">
        <v>59</v>
      </c>
      <c r="AX236">
        <v>14</v>
      </c>
      <c r="AY236">
        <v>231</v>
      </c>
      <c r="AZ236">
        <v>65</v>
      </c>
      <c r="BA236">
        <v>29</v>
      </c>
      <c r="BB236">
        <v>14</v>
      </c>
      <c r="BC236">
        <f t="shared" si="670"/>
        <v>0.23728813559322035</v>
      </c>
      <c r="BD236">
        <f t="shared" si="671"/>
        <v>0.2813852813852814</v>
      </c>
      <c r="BE236">
        <f t="shared" ref="BE236:BE299" si="683">BB236/BA236</f>
        <v>0.48275862068965519</v>
      </c>
      <c r="BF236">
        <f t="shared" ref="BF236:BF243" si="684">SUM(AU230:AU236)/SUM(AT230:AT236)</f>
        <v>0.25802867286376324</v>
      </c>
      <c r="BG236">
        <f t="shared" ref="BG236:BG243" si="685">SUM(AU223:AU236)/SUM(AT223:AT236)</f>
        <v>0.25219941348973607</v>
      </c>
      <c r="BH236">
        <f t="shared" ref="BH236:BH239" si="686">SUM(AX230:AX236)/SUM(AW230:AW236)</f>
        <v>0.46206896551724136</v>
      </c>
      <c r="BI236">
        <f t="shared" ref="BI236:BI239" si="687">SUM(AZ230:AZ236)/SUM(AY230:AY236)</f>
        <v>0.31145251396648044</v>
      </c>
      <c r="BJ236">
        <f t="shared" ref="BJ236:BJ256" si="688">SUM(BB230:BB236)/SUM(BA230:BA236)</f>
        <v>0.61538461538461542</v>
      </c>
    </row>
    <row r="237" spans="1:62" x14ac:dyDescent="0.35">
      <c r="A237" s="1">
        <f t="shared" si="49"/>
        <v>44143</v>
      </c>
      <c r="B237">
        <v>1029894</v>
      </c>
      <c r="C237">
        <v>152117</v>
      </c>
      <c r="D237">
        <v>100708</v>
      </c>
      <c r="E237">
        <v>1842</v>
      </c>
      <c r="F237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5"/>
        <v>-6</v>
      </c>
      <c r="N237">
        <f t="shared" si="353"/>
        <v>877777</v>
      </c>
      <c r="O237" s="3">
        <f t="shared" si="354"/>
        <v>0.14770160812666158</v>
      </c>
      <c r="R237">
        <f t="shared" ref="R237" si="689">C237-C236</f>
        <v>3871</v>
      </c>
      <c r="S237">
        <f t="shared" ref="S237" si="690">N237-N236</f>
        <v>4404</v>
      </c>
      <c r="T237" s="6">
        <f t="shared" ref="T237" si="691">R237/V237</f>
        <v>0.46779456193353475</v>
      </c>
      <c r="U237" s="6">
        <f t="shared" ref="U237" si="692">SUM(R231:R237)/SUM(V231:V237)</f>
        <v>0.44082113545140483</v>
      </c>
      <c r="V237">
        <f t="shared" ref="V237" si="693">B237-B236</f>
        <v>8275</v>
      </c>
      <c r="W237">
        <f t="shared" ref="W237" si="694">C237-D237-E237</f>
        <v>49567</v>
      </c>
      <c r="X237" s="3">
        <f t="shared" ref="X237" si="695">F237/W237</f>
        <v>2.0013315310589707E-2</v>
      </c>
      <c r="Y237">
        <f t="shared" ref="Y237" si="696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7">Z237-AC237-AF237</f>
        <v>476</v>
      </c>
      <c r="AJ237">
        <f t="shared" ref="AJ237" si="698">AA237-AD237-AG237</f>
        <v>146</v>
      </c>
      <c r="AK237">
        <f t="shared" ref="AK237" si="699">AB237-AE237-AH237</f>
        <v>2596</v>
      </c>
      <c r="AT237">
        <v>7634</v>
      </c>
      <c r="AU237">
        <v>2162</v>
      </c>
      <c r="AV237">
        <f t="shared" si="625"/>
        <v>0.28320670683783078</v>
      </c>
      <c r="AW237">
        <v>69</v>
      </c>
      <c r="AX237">
        <v>20</v>
      </c>
      <c r="AY237">
        <v>362</v>
      </c>
      <c r="AZ237">
        <v>109</v>
      </c>
      <c r="BA237">
        <v>34</v>
      </c>
      <c r="BB237">
        <v>9</v>
      </c>
      <c r="BC237">
        <f t="shared" si="670"/>
        <v>0.28985507246376813</v>
      </c>
      <c r="BD237">
        <f t="shared" si="671"/>
        <v>0.30110497237569062</v>
      </c>
      <c r="BE237">
        <f t="shared" si="683"/>
        <v>0.26470588235294118</v>
      </c>
      <c r="BF237">
        <f t="shared" si="684"/>
        <v>0.26234477802977568</v>
      </c>
      <c r="BG237">
        <f t="shared" si="685"/>
        <v>0.25687747035573122</v>
      </c>
      <c r="BH237">
        <f t="shared" si="686"/>
        <v>0.40654205607476634</v>
      </c>
      <c r="BI237">
        <f t="shared" si="687"/>
        <v>0.3079777365491651</v>
      </c>
      <c r="BJ237">
        <f t="shared" si="688"/>
        <v>0.5089285714285714</v>
      </c>
    </row>
    <row r="238" spans="1:62" x14ac:dyDescent="0.35">
      <c r="A238" s="1">
        <f t="shared" si="49"/>
        <v>44144</v>
      </c>
      <c r="B238">
        <v>1040914</v>
      </c>
      <c r="C238">
        <v>156816</v>
      </c>
      <c r="D238">
        <v>101036</v>
      </c>
      <c r="E238">
        <v>1845</v>
      </c>
      <c r="F238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5"/>
        <v>37</v>
      </c>
      <c r="N238">
        <f t="shared" si="353"/>
        <v>884098</v>
      </c>
      <c r="O238" s="3">
        <f t="shared" si="354"/>
        <v>0.15065221526466163</v>
      </c>
      <c r="R238">
        <f t="shared" ref="R238" si="700">C238-C237</f>
        <v>4699</v>
      </c>
      <c r="S238">
        <f t="shared" ref="S238" si="701">N238-N237</f>
        <v>6321</v>
      </c>
      <c r="T238" s="6">
        <f t="shared" ref="T238" si="702">R238/V238</f>
        <v>0.4264065335753176</v>
      </c>
      <c r="U238" s="6">
        <f t="shared" ref="U238" si="703">SUM(R232:R238)/SUM(V232:V238)</f>
        <v>0.44513645906228133</v>
      </c>
      <c r="V238">
        <f t="shared" ref="V238" si="704">B238-B237</f>
        <v>11020</v>
      </c>
      <c r="W238">
        <f t="shared" ref="W238" si="705">C238-D238-E238</f>
        <v>53935</v>
      </c>
      <c r="X238" s="3">
        <f t="shared" ref="X238" si="706">F238/W238</f>
        <v>1.9171224622230462E-2</v>
      </c>
      <c r="Y238">
        <f t="shared" ref="Y238" si="707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8">Z238-AC238-AF238</f>
        <v>550</v>
      </c>
      <c r="AJ238">
        <f t="shared" ref="AJ238" si="709">AA238-AD238-AG238</f>
        <v>163</v>
      </c>
      <c r="AK238">
        <f t="shared" ref="AK238" si="710">AB238-AE238-AH238</f>
        <v>2808</v>
      </c>
      <c r="AL238">
        <v>20</v>
      </c>
      <c r="AM238">
        <v>20</v>
      </c>
      <c r="AN238">
        <v>89</v>
      </c>
      <c r="AT238">
        <v>10700</v>
      </c>
      <c r="AU238">
        <v>2952</v>
      </c>
      <c r="AV238">
        <f t="shared" si="625"/>
        <v>0.2758878504672897</v>
      </c>
      <c r="AW238">
        <v>113</v>
      </c>
      <c r="AX238">
        <v>37</v>
      </c>
      <c r="AY238">
        <v>375</v>
      </c>
      <c r="AZ238">
        <v>100</v>
      </c>
      <c r="BA238">
        <v>41</v>
      </c>
      <c r="BB238">
        <v>17</v>
      </c>
      <c r="BC238">
        <f t="shared" si="670"/>
        <v>0.32743362831858408</v>
      </c>
      <c r="BD238">
        <f t="shared" ref="BD238:BD263" si="711">AZ238/AY238</f>
        <v>0.26666666666666666</v>
      </c>
      <c r="BE238">
        <f t="shared" si="683"/>
        <v>0.41463414634146339</v>
      </c>
      <c r="BF238">
        <f t="shared" si="684"/>
        <v>0.27028105240061434</v>
      </c>
      <c r="BG238">
        <f t="shared" si="685"/>
        <v>0.26019575856443722</v>
      </c>
      <c r="BH238">
        <f t="shared" si="686"/>
        <v>0.37920489296636084</v>
      </c>
      <c r="BI238">
        <f t="shared" si="687"/>
        <v>0.29731589814177561</v>
      </c>
      <c r="BJ238">
        <f t="shared" si="688"/>
        <v>0.48366013071895425</v>
      </c>
    </row>
    <row r="239" spans="1:62" x14ac:dyDescent="0.35">
      <c r="A239" s="1">
        <f t="shared" si="49"/>
        <v>44145</v>
      </c>
      <c r="B239">
        <v>1049802</v>
      </c>
      <c r="C239">
        <v>161248</v>
      </c>
      <c r="D239">
        <v>102887</v>
      </c>
      <c r="E239">
        <v>1872</v>
      </c>
      <c r="F23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5"/>
        <v>12</v>
      </c>
      <c r="N239">
        <f t="shared" si="353"/>
        <v>888554</v>
      </c>
      <c r="O239" s="3">
        <f t="shared" si="354"/>
        <v>0.15359848809585044</v>
      </c>
      <c r="R239">
        <f t="shared" ref="R239" si="712">C239-C238</f>
        <v>4432</v>
      </c>
      <c r="S239">
        <f t="shared" ref="S239" si="713">N239-N238</f>
        <v>4456</v>
      </c>
      <c r="T239" s="6">
        <f t="shared" ref="T239" si="714">R239/V239</f>
        <v>0.49864986498649866</v>
      </c>
      <c r="U239" s="6">
        <f t="shared" ref="U239" si="715">SUM(R233:R239)/SUM(V233:V239)</f>
        <v>0.455312978329171</v>
      </c>
      <c r="V239">
        <f t="shared" ref="V239" si="716">B239-B238</f>
        <v>8888</v>
      </c>
      <c r="W239">
        <f t="shared" ref="W239" si="717">C239-D239-E239</f>
        <v>56489</v>
      </c>
      <c r="X239" s="3">
        <f t="shared" ref="X239" si="718">F239/W239</f>
        <v>2.0092407371346634E-2</v>
      </c>
      <c r="Y239">
        <f t="shared" ref="Y239" si="719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20">Z239-AC239-AF239</f>
        <v>575</v>
      </c>
      <c r="AJ239">
        <f t="shared" ref="AJ239:AJ242" si="721">AA239-AD239-AG239</f>
        <v>186</v>
      </c>
      <c r="AK239">
        <f t="shared" ref="AK239:AK242" si="722">AB239-AE239-AH239</f>
        <v>2896</v>
      </c>
      <c r="AL239">
        <v>26</v>
      </c>
      <c r="AM239">
        <v>26</v>
      </c>
      <c r="AN239">
        <v>134</v>
      </c>
      <c r="AT239">
        <v>9535</v>
      </c>
      <c r="AU239">
        <v>2782</v>
      </c>
      <c r="AV239">
        <f t="shared" si="625"/>
        <v>0.29176717357105403</v>
      </c>
      <c r="AW239">
        <v>86</v>
      </c>
      <c r="AX239">
        <v>37</v>
      </c>
      <c r="AY239">
        <v>402</v>
      </c>
      <c r="AZ239">
        <v>129</v>
      </c>
      <c r="BA239">
        <v>58</v>
      </c>
      <c r="BB239">
        <v>21</v>
      </c>
      <c r="BC239">
        <f t="shared" si="670"/>
        <v>0.43023255813953487</v>
      </c>
      <c r="BD239">
        <f t="shared" si="711"/>
        <v>0.32089552238805968</v>
      </c>
      <c r="BE239">
        <f t="shared" si="683"/>
        <v>0.36206896551724138</v>
      </c>
      <c r="BF239">
        <f t="shared" si="684"/>
        <v>0.27482896490448688</v>
      </c>
      <c r="BG239">
        <f t="shared" si="685"/>
        <v>0.26444554245782453</v>
      </c>
      <c r="BH239">
        <f t="shared" si="686"/>
        <v>0.38983050847457629</v>
      </c>
      <c r="BI239">
        <f t="shared" si="687"/>
        <v>0.30242587601078169</v>
      </c>
      <c r="BJ239">
        <f t="shared" si="688"/>
        <v>0.45023696682464454</v>
      </c>
    </row>
    <row r="240" spans="1:62" x14ac:dyDescent="0.35">
      <c r="A240" s="1">
        <f t="shared" si="49"/>
        <v>44146</v>
      </c>
      <c r="B240">
        <v>1059705</v>
      </c>
      <c r="C240">
        <v>166021</v>
      </c>
      <c r="D240">
        <v>104213</v>
      </c>
      <c r="E240">
        <v>1898</v>
      </c>
      <c r="F240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5"/>
        <v>41</v>
      </c>
      <c r="N240">
        <f t="shared" si="353"/>
        <v>893684</v>
      </c>
      <c r="O240" s="3">
        <f t="shared" si="354"/>
        <v>0.15666718567903332</v>
      </c>
      <c r="R240">
        <f t="shared" ref="R240" si="723">C240-C239</f>
        <v>4773</v>
      </c>
      <c r="S240">
        <f t="shared" ref="S240" si="724">N240-N239</f>
        <v>5130</v>
      </c>
      <c r="T240" s="6">
        <f t="shared" ref="T240" si="725">R240/V240</f>
        <v>0.48197515904271432</v>
      </c>
      <c r="U240" s="6">
        <f t="shared" ref="U240" si="726">SUM(R234:R240)/SUM(V234:V240)</f>
        <v>0.46117769671704012</v>
      </c>
      <c r="V240">
        <f t="shared" ref="V240" si="727">B240-B239</f>
        <v>9903</v>
      </c>
      <c r="W240">
        <f t="shared" ref="W240" si="728">C240-D240-E240</f>
        <v>59910</v>
      </c>
      <c r="X240" s="3">
        <f t="shared" ref="X240" si="729">F240/W240</f>
        <v>1.986312802537139E-2</v>
      </c>
      <c r="Y240">
        <f t="shared" ref="Y240" si="730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20"/>
        <v>648</v>
      </c>
      <c r="AJ240">
        <f t="shared" si="721"/>
        <v>219</v>
      </c>
      <c r="AK240">
        <f t="shared" si="722"/>
        <v>3156</v>
      </c>
      <c r="AL240">
        <v>33</v>
      </c>
      <c r="AM240">
        <v>33</v>
      </c>
      <c r="AN240">
        <v>140</v>
      </c>
      <c r="AT240">
        <v>7551</v>
      </c>
      <c r="AU240">
        <v>2213</v>
      </c>
      <c r="AV240">
        <f t="shared" si="625"/>
        <v>0.29307376506422989</v>
      </c>
      <c r="AW240">
        <v>99</v>
      </c>
      <c r="AX240">
        <v>38</v>
      </c>
      <c r="AY240">
        <v>403</v>
      </c>
      <c r="AZ240">
        <v>137</v>
      </c>
      <c r="BA240">
        <v>62</v>
      </c>
      <c r="BB240">
        <v>17</v>
      </c>
      <c r="BC240">
        <f t="shared" si="670"/>
        <v>0.38383838383838381</v>
      </c>
      <c r="BD240">
        <f t="shared" si="711"/>
        <v>0.33995037220843671</v>
      </c>
      <c r="BE240">
        <f t="shared" si="683"/>
        <v>0.27419354838709675</v>
      </c>
      <c r="BF240">
        <f t="shared" si="684"/>
        <v>0.27971783069841905</v>
      </c>
      <c r="BG240">
        <f t="shared" si="685"/>
        <v>0.26720332712474165</v>
      </c>
      <c r="BH240">
        <f t="shared" ref="BH240:BH245" si="731">SUM(AX234:AX240)/SUM(AW234:AW240)</f>
        <v>0.388671875</v>
      </c>
      <c r="BI240">
        <f t="shared" ref="BI240:BI245" si="732">SUM(AZ234:AZ240)/SUM(AY234:AY240)</f>
        <v>0.30912311780336582</v>
      </c>
      <c r="BJ240">
        <f t="shared" si="688"/>
        <v>0.41025641025641024</v>
      </c>
    </row>
    <row r="241" spans="1:97" x14ac:dyDescent="0.35">
      <c r="A241" s="1">
        <f t="shared" si="49"/>
        <v>44147</v>
      </c>
      <c r="B241">
        <v>1068253</v>
      </c>
      <c r="C241">
        <v>170338</v>
      </c>
      <c r="D241">
        <v>105356</v>
      </c>
      <c r="E241">
        <v>1927</v>
      </c>
      <c r="F241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5"/>
        <v>40</v>
      </c>
      <c r="N241">
        <f t="shared" si="353"/>
        <v>897915</v>
      </c>
      <c r="O241" s="3">
        <f t="shared" si="354"/>
        <v>0.15945473590993894</v>
      </c>
      <c r="R241">
        <f t="shared" ref="R241" si="733">C241-C240</f>
        <v>4317</v>
      </c>
      <c r="S241">
        <f t="shared" ref="S241" si="734">N241-N240</f>
        <v>4231</v>
      </c>
      <c r="T241" s="6">
        <f t="shared" ref="T241" si="735">R241/V241</f>
        <v>0.50503041647168934</v>
      </c>
      <c r="U241" s="6">
        <f t="shared" ref="U241" si="736">SUM(R235:R241)/SUM(V235:V241)</f>
        <v>0.46934225195094759</v>
      </c>
      <c r="V241">
        <f t="shared" ref="V241" si="737">B241-B240</f>
        <v>8548</v>
      </c>
      <c r="W241">
        <f t="shared" ref="W241" si="738">C241-D241-E241</f>
        <v>63055</v>
      </c>
      <c r="X241" s="3">
        <f t="shared" ref="X241" si="739">F241/W241</f>
        <v>1.9157878042978353E-2</v>
      </c>
      <c r="Y241">
        <f t="shared" ref="Y241" si="740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20"/>
        <v>675</v>
      </c>
      <c r="AJ241">
        <f t="shared" si="721"/>
        <v>244</v>
      </c>
      <c r="AK241">
        <f t="shared" si="722"/>
        <v>3276</v>
      </c>
      <c r="AL241">
        <v>38</v>
      </c>
      <c r="AM241">
        <v>38</v>
      </c>
      <c r="AN241">
        <v>169</v>
      </c>
      <c r="AT241">
        <v>9410</v>
      </c>
      <c r="AU241">
        <v>2752</v>
      </c>
      <c r="AV241">
        <f t="shared" si="625"/>
        <v>0.29245483528161531</v>
      </c>
      <c r="AW241">
        <v>110</v>
      </c>
      <c r="AX241">
        <v>31</v>
      </c>
      <c r="AY241">
        <v>336</v>
      </c>
      <c r="AZ241">
        <v>115</v>
      </c>
      <c r="BA241">
        <v>27</v>
      </c>
      <c r="BB241">
        <v>15</v>
      </c>
      <c r="BC241">
        <f t="shared" si="670"/>
        <v>0.2818181818181818</v>
      </c>
      <c r="BD241">
        <f t="shared" si="711"/>
        <v>0.34226190476190477</v>
      </c>
      <c r="BE241">
        <f t="shared" si="683"/>
        <v>0.55555555555555558</v>
      </c>
      <c r="BF241">
        <f t="shared" si="684"/>
        <v>0.28468850655982403</v>
      </c>
      <c r="BG241">
        <f t="shared" si="685"/>
        <v>0.26990979087885553</v>
      </c>
      <c r="BH241">
        <f t="shared" si="731"/>
        <v>0.36977491961414793</v>
      </c>
      <c r="BI241">
        <f t="shared" si="732"/>
        <v>0.31341557440246726</v>
      </c>
      <c r="BJ241">
        <f t="shared" si="688"/>
        <v>0.42333333333333334</v>
      </c>
    </row>
    <row r="242" spans="1:97" x14ac:dyDescent="0.35">
      <c r="A242" s="1">
        <f t="shared" si="49"/>
        <v>44148</v>
      </c>
      <c r="B242">
        <v>1079246</v>
      </c>
      <c r="C242">
        <v>175425</v>
      </c>
      <c r="D242">
        <v>106492</v>
      </c>
      <c r="E242">
        <v>1947</v>
      </c>
      <c r="F242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5"/>
        <v>47</v>
      </c>
      <c r="N242">
        <f t="shared" si="353"/>
        <v>903821</v>
      </c>
      <c r="O242" s="3">
        <f t="shared" si="354"/>
        <v>0.16254403537284362</v>
      </c>
      <c r="R242">
        <f t="shared" ref="R242" si="741">C242-C241</f>
        <v>5087</v>
      </c>
      <c r="S242">
        <f t="shared" ref="S242" si="742">N242-N241</f>
        <v>5906</v>
      </c>
      <c r="T242" s="6">
        <f t="shared" ref="T242" si="743">R242/V242</f>
        <v>0.46274902210497587</v>
      </c>
      <c r="U242" s="6">
        <f t="shared" ref="U242" si="744">SUM(R236:R242)/SUM(V236:V242)</f>
        <v>0.47394894894894896</v>
      </c>
      <c r="V242">
        <f t="shared" ref="V242" si="745">B242-B241</f>
        <v>10993</v>
      </c>
      <c r="W242">
        <f t="shared" ref="W242" si="746">C242-D242-E242</f>
        <v>66986</v>
      </c>
      <c r="X242" s="3">
        <f t="shared" ref="X242" si="747">F242/W242</f>
        <v>1.831726032305258E-2</v>
      </c>
      <c r="Y242">
        <f t="shared" ref="Y242" si="748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20"/>
        <v>726</v>
      </c>
      <c r="AJ242">
        <f t="shared" si="721"/>
        <v>262</v>
      </c>
      <c r="AK242">
        <f t="shared" si="722"/>
        <v>3443</v>
      </c>
      <c r="AL242">
        <v>35</v>
      </c>
      <c r="AM242">
        <v>35</v>
      </c>
      <c r="AN242">
        <v>161</v>
      </c>
      <c r="AT242">
        <v>10099</v>
      </c>
      <c r="AU242">
        <v>2912</v>
      </c>
      <c r="AV242">
        <f t="shared" si="625"/>
        <v>0.28834538073076543</v>
      </c>
      <c r="AW242">
        <v>89</v>
      </c>
      <c r="AX242">
        <v>34</v>
      </c>
      <c r="AY242">
        <v>455</v>
      </c>
      <c r="AZ242">
        <v>140</v>
      </c>
      <c r="BA242">
        <v>40</v>
      </c>
      <c r="BB242">
        <v>15</v>
      </c>
      <c r="BC242">
        <f t="shared" si="670"/>
        <v>0.38202247191011235</v>
      </c>
      <c r="BD242">
        <f t="shared" si="711"/>
        <v>0.30769230769230771</v>
      </c>
      <c r="BE242">
        <f t="shared" si="683"/>
        <v>0.375</v>
      </c>
      <c r="BF242">
        <f t="shared" si="684"/>
        <v>0.28683559145388221</v>
      </c>
      <c r="BG242">
        <f t="shared" si="685"/>
        <v>0.2754497538877031</v>
      </c>
      <c r="BH242">
        <f t="shared" si="731"/>
        <v>0.33760000000000001</v>
      </c>
      <c r="BI242">
        <f t="shared" si="732"/>
        <v>0.31006240249609984</v>
      </c>
      <c r="BJ242">
        <f t="shared" si="688"/>
        <v>0.37113402061855671</v>
      </c>
      <c r="BK242" s="15">
        <v>0.308</v>
      </c>
      <c r="BL242" s="15">
        <v>0.26400000000000001</v>
      </c>
      <c r="BM242" s="15">
        <v>0.223</v>
      </c>
      <c r="BT242">
        <f t="shared" ref="BT242:BT263" si="749">B242</f>
        <v>1079246</v>
      </c>
      <c r="BU242">
        <f t="shared" ref="BU242:BU263" si="750">C242</f>
        <v>175425</v>
      </c>
      <c r="BV242">
        <f t="shared" ref="BV242:BV263" si="751">BV243-AW243</f>
        <v>18418</v>
      </c>
      <c r="CC242">
        <f t="shared" ref="CC242:CC263" si="752">Z242</f>
        <v>1341</v>
      </c>
      <c r="CD242">
        <f t="shared" ref="CD242:CD263" si="753">CD243-BA242</f>
        <v>13814</v>
      </c>
      <c r="CK242">
        <f t="shared" ref="CK242:CK263" si="754">AA242</f>
        <v>699</v>
      </c>
      <c r="CL242">
        <f t="shared" ref="CL242:CL263" si="755">CL243-AY242</f>
        <v>106361</v>
      </c>
      <c r="CS242">
        <f t="shared" ref="CS242:CS263" si="756">AB242</f>
        <v>8593</v>
      </c>
    </row>
    <row r="243" spans="1:97" x14ac:dyDescent="0.35">
      <c r="A243" s="1">
        <f t="shared" si="49"/>
        <v>44149</v>
      </c>
      <c r="B243">
        <v>1089765</v>
      </c>
      <c r="C243">
        <v>180251</v>
      </c>
      <c r="D243">
        <v>107593</v>
      </c>
      <c r="E243">
        <v>1972</v>
      </c>
      <c r="F243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5"/>
        <v>48</v>
      </c>
      <c r="N243">
        <f t="shared" si="353"/>
        <v>909514</v>
      </c>
      <c r="O243" s="3">
        <f t="shared" si="354"/>
        <v>0.1654035503067175</v>
      </c>
      <c r="R243">
        <f t="shared" ref="R243" si="757">C243-C242</f>
        <v>4826</v>
      </c>
      <c r="S243">
        <f t="shared" ref="S243" si="758">N243-N242</f>
        <v>5693</v>
      </c>
      <c r="T243" s="6">
        <f t="shared" ref="T243" si="759">R243/V243</f>
        <v>0.45878885825648824</v>
      </c>
      <c r="U243" s="6">
        <f t="shared" ref="U243" si="760">SUM(R237:R243)/SUM(V237:V243)</f>
        <v>0.46965339124820238</v>
      </c>
      <c r="V243">
        <f t="shared" ref="V243" si="761">B243-B242</f>
        <v>10519</v>
      </c>
      <c r="W243">
        <f t="shared" ref="W243" si="762">C243-D243-E243</f>
        <v>70686</v>
      </c>
      <c r="X243" s="3">
        <f t="shared" ref="X243" si="763">F243/W243</f>
        <v>1.7839459015929603E-2</v>
      </c>
      <c r="Y243">
        <f t="shared" ref="Y243" si="764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5">Z243-AC243-AF243</f>
        <v>801</v>
      </c>
      <c r="AJ243">
        <f t="shared" ref="AJ243" si="766">AA243-AD243-AG243</f>
        <v>301</v>
      </c>
      <c r="AK243">
        <f t="shared" ref="AK243" si="767">AB243-AE243-AH243</f>
        <v>3678</v>
      </c>
      <c r="AT243">
        <v>11959</v>
      </c>
      <c r="AU243">
        <v>3412</v>
      </c>
      <c r="AV243">
        <f t="shared" si="625"/>
        <v>0.28530813613178357</v>
      </c>
      <c r="AW243">
        <v>90</v>
      </c>
      <c r="AX243">
        <v>36</v>
      </c>
      <c r="AY243">
        <v>343</v>
      </c>
      <c r="AZ243">
        <v>108</v>
      </c>
      <c r="BA243">
        <v>39</v>
      </c>
      <c r="BB243">
        <v>11</v>
      </c>
      <c r="BC243">
        <f t="shared" si="670"/>
        <v>0.4</v>
      </c>
      <c r="BD243">
        <f t="shared" si="711"/>
        <v>0.31486880466472306</v>
      </c>
      <c r="BE243">
        <f t="shared" si="683"/>
        <v>0.28205128205128205</v>
      </c>
      <c r="BF243">
        <f t="shared" si="684"/>
        <v>0.28682274847506278</v>
      </c>
      <c r="BG243">
        <f t="shared" si="685"/>
        <v>0.27658569955774809</v>
      </c>
      <c r="BH243">
        <f t="shared" si="731"/>
        <v>0.35518292682926828</v>
      </c>
      <c r="BI243">
        <f t="shared" si="732"/>
        <v>0.3131539611360239</v>
      </c>
      <c r="BJ243">
        <f t="shared" si="688"/>
        <v>0.34883720930232559</v>
      </c>
      <c r="BK243" s="15">
        <v>0.30099999999999999</v>
      </c>
      <c r="BL243" s="15">
        <v>0.26400000000000001</v>
      </c>
      <c r="BM243" s="15">
        <v>0.23</v>
      </c>
      <c r="BT243">
        <f t="shared" si="749"/>
        <v>1089765</v>
      </c>
      <c r="BU243">
        <f t="shared" si="750"/>
        <v>180251</v>
      </c>
      <c r="BV243">
        <f t="shared" si="751"/>
        <v>18508</v>
      </c>
      <c r="CC243">
        <f t="shared" si="752"/>
        <v>1423</v>
      </c>
      <c r="CD243">
        <f t="shared" si="753"/>
        <v>13854</v>
      </c>
      <c r="CK243">
        <f t="shared" si="754"/>
        <v>738</v>
      </c>
      <c r="CL243">
        <f t="shared" si="755"/>
        <v>106816</v>
      </c>
      <c r="CS243">
        <f t="shared" si="756"/>
        <v>8866</v>
      </c>
    </row>
    <row r="244" spans="1:97" x14ac:dyDescent="0.35">
      <c r="A244" s="1">
        <f t="shared" si="49"/>
        <v>44150</v>
      </c>
      <c r="B244">
        <v>1100077</v>
      </c>
      <c r="C244">
        <v>184684</v>
      </c>
      <c r="D244">
        <v>107880</v>
      </c>
      <c r="E244">
        <v>1985</v>
      </c>
      <c r="F244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5"/>
        <v>51</v>
      </c>
      <c r="N244">
        <f t="shared" si="353"/>
        <v>915393</v>
      </c>
      <c r="O244" s="3">
        <f t="shared" si="354"/>
        <v>0.16788279365898934</v>
      </c>
      <c r="R244">
        <f t="shared" ref="R244" si="768">C244-C243</f>
        <v>4433</v>
      </c>
      <c r="S244">
        <f t="shared" ref="S244" si="769">N244-N243</f>
        <v>5879</v>
      </c>
      <c r="T244" s="6">
        <f t="shared" ref="T244" si="770">R244/V244</f>
        <v>0.42988750969743988</v>
      </c>
      <c r="U244" s="6">
        <f t="shared" ref="U244" si="771">SUM(R238:R244)/SUM(V238:V244)</f>
        <v>0.46402975079435194</v>
      </c>
      <c r="V244">
        <f t="shared" ref="V244" si="772">B244-B243</f>
        <v>10312</v>
      </c>
      <c r="W244">
        <f t="shared" ref="W244" si="773">C244-D244-E244</f>
        <v>74819</v>
      </c>
      <c r="X244" s="3">
        <f t="shared" ref="X244" si="774">F244/W244</f>
        <v>1.709458827303225E-2</v>
      </c>
      <c r="Y244">
        <f t="shared" ref="Y244" si="775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6">Z244-AC244-AF244</f>
        <v>863</v>
      </c>
      <c r="AJ244">
        <f t="shared" ref="AJ244" si="777">AA244-AD244-AG244</f>
        <v>330</v>
      </c>
      <c r="AK244">
        <f t="shared" ref="AK244" si="778">AB244-AE244-AH244</f>
        <v>3859</v>
      </c>
      <c r="AT244">
        <v>10735</v>
      </c>
      <c r="AU244">
        <v>2719</v>
      </c>
      <c r="AV244">
        <f t="shared" si="625"/>
        <v>0.25328365160689331</v>
      </c>
      <c r="AW244">
        <v>107</v>
      </c>
      <c r="AX244">
        <v>25</v>
      </c>
      <c r="AY244">
        <v>453</v>
      </c>
      <c r="AZ244">
        <v>105</v>
      </c>
      <c r="BA244">
        <v>54</v>
      </c>
      <c r="BB244">
        <v>22</v>
      </c>
      <c r="BC244">
        <f t="shared" si="670"/>
        <v>0.23364485981308411</v>
      </c>
      <c r="BD244">
        <f t="shared" si="711"/>
        <v>0.23178807947019867</v>
      </c>
      <c r="BE244">
        <f t="shared" si="683"/>
        <v>0.40740740740740738</v>
      </c>
      <c r="BF244">
        <f t="shared" ref="BF244" si="779">SUM(AU238:AU244)/SUM(AT238:AT244)</f>
        <v>0.28207289716955519</v>
      </c>
      <c r="BG244">
        <f t="shared" ref="BG244" si="780">SUM(AU231:AU244)/SUM(AT231:AT244)</f>
        <v>0.27440142505370146</v>
      </c>
      <c r="BH244">
        <f t="shared" si="731"/>
        <v>0.34293948126801155</v>
      </c>
      <c r="BI244">
        <f t="shared" si="732"/>
        <v>0.30140946873870617</v>
      </c>
      <c r="BJ244">
        <f t="shared" si="688"/>
        <v>0.36760124610591899</v>
      </c>
      <c r="BK244" s="15">
        <v>0.29299999999999998</v>
      </c>
      <c r="BL244" s="15">
        <v>0.25900000000000001</v>
      </c>
      <c r="BM244" s="15">
        <v>0.23800000000000002</v>
      </c>
      <c r="BT244">
        <f t="shared" si="749"/>
        <v>1100077</v>
      </c>
      <c r="BU244">
        <f t="shared" si="750"/>
        <v>184684</v>
      </c>
      <c r="BV244">
        <f t="shared" si="751"/>
        <v>18615</v>
      </c>
      <c r="CC244">
        <f t="shared" si="752"/>
        <v>1485</v>
      </c>
      <c r="CD244">
        <f t="shared" si="753"/>
        <v>13893</v>
      </c>
      <c r="CK244">
        <f t="shared" si="754"/>
        <v>767</v>
      </c>
      <c r="CL244">
        <f t="shared" si="755"/>
        <v>107159</v>
      </c>
      <c r="CS244">
        <f t="shared" si="756"/>
        <v>9060</v>
      </c>
    </row>
    <row r="245" spans="1:97" x14ac:dyDescent="0.35">
      <c r="A245" s="1">
        <f t="shared" si="49"/>
        <v>44151</v>
      </c>
      <c r="B245">
        <v>1105462</v>
      </c>
      <c r="C245">
        <v>187001</v>
      </c>
      <c r="D245">
        <v>108175</v>
      </c>
      <c r="E245">
        <v>1989</v>
      </c>
      <c r="F245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5"/>
        <v>36</v>
      </c>
      <c r="N245">
        <f t="shared" si="353"/>
        <v>918461</v>
      </c>
      <c r="O245" s="3">
        <f t="shared" si="354"/>
        <v>0.16916094809229082</v>
      </c>
      <c r="R245">
        <f t="shared" ref="R245" si="781">C245-C244</f>
        <v>2317</v>
      </c>
      <c r="S245">
        <f t="shared" ref="S245" si="782">N245-N244</f>
        <v>3068</v>
      </c>
      <c r="T245" s="6">
        <f t="shared" ref="T245" si="783">R245/V245</f>
        <v>0.43026926648096564</v>
      </c>
      <c r="U245" s="6">
        <f t="shared" ref="U245" si="784">SUM(R239:R245)/SUM(V239:V245)</f>
        <v>0.46763648757513787</v>
      </c>
      <c r="V245">
        <f t="shared" ref="V245" si="785">B245-B244</f>
        <v>5385</v>
      </c>
      <c r="W245">
        <f t="shared" ref="W245" si="786">C245-D245-E245</f>
        <v>76837</v>
      </c>
      <c r="X245" s="3">
        <f t="shared" ref="X245" si="787">F245/W245</f>
        <v>1.8116272108489401E-2</v>
      </c>
      <c r="Y245">
        <f t="shared" ref="Y245" si="788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9">Z245-AC245-AF245</f>
        <v>887</v>
      </c>
      <c r="AJ245">
        <f t="shared" ref="AJ245" si="790">AA245-AD245-AG245</f>
        <v>337</v>
      </c>
      <c r="AK245">
        <f t="shared" ref="AK245" si="791">AB245-AE245-AH245</f>
        <v>3933</v>
      </c>
      <c r="AL245">
        <v>34</v>
      </c>
      <c r="AM245">
        <v>34</v>
      </c>
      <c r="AN245">
        <v>124</v>
      </c>
      <c r="AT245">
        <v>6334</v>
      </c>
      <c r="AU245">
        <v>1698</v>
      </c>
      <c r="AV245">
        <f t="shared" si="625"/>
        <v>0.26807704452162928</v>
      </c>
      <c r="AW245">
        <v>97</v>
      </c>
      <c r="AX245">
        <v>29</v>
      </c>
      <c r="AY245">
        <v>310</v>
      </c>
      <c r="AZ245">
        <v>90</v>
      </c>
      <c r="BA245">
        <v>35</v>
      </c>
      <c r="BB245">
        <v>10</v>
      </c>
      <c r="BC245">
        <f t="shared" si="670"/>
        <v>0.29896907216494845</v>
      </c>
      <c r="BD245">
        <f t="shared" si="711"/>
        <v>0.29032258064516131</v>
      </c>
      <c r="BE245">
        <f t="shared" si="683"/>
        <v>0.2857142857142857</v>
      </c>
      <c r="BF245">
        <f t="shared" ref="BF245" si="792">SUM(AU239:AU245)/SUM(AT239:AT245)</f>
        <v>0.28173049083400636</v>
      </c>
      <c r="BG245">
        <f t="shared" ref="BG245" si="793">SUM(AU232:AU245)/SUM(AT232:AT245)</f>
        <v>0.2767718304018798</v>
      </c>
      <c r="BH245">
        <f t="shared" si="731"/>
        <v>0.33923303834808261</v>
      </c>
      <c r="BI245">
        <f t="shared" si="732"/>
        <v>0.30495928941524797</v>
      </c>
      <c r="BJ245">
        <f t="shared" si="688"/>
        <v>0.35238095238095241</v>
      </c>
      <c r="BK245" s="15">
        <v>0.30099999999999999</v>
      </c>
      <c r="BL245" s="15">
        <v>0.25900000000000001</v>
      </c>
      <c r="BM245" s="15">
        <v>0.23499999999999999</v>
      </c>
      <c r="BT245">
        <f t="shared" si="749"/>
        <v>1105462</v>
      </c>
      <c r="BU245">
        <f t="shared" si="750"/>
        <v>187001</v>
      </c>
      <c r="BV245">
        <f t="shared" si="751"/>
        <v>18712</v>
      </c>
      <c r="CC245">
        <f t="shared" si="752"/>
        <v>1511</v>
      </c>
      <c r="CD245">
        <f t="shared" si="753"/>
        <v>13947</v>
      </c>
      <c r="CK245">
        <f t="shared" si="754"/>
        <v>774</v>
      </c>
      <c r="CL245">
        <f t="shared" si="755"/>
        <v>107612</v>
      </c>
      <c r="CS245">
        <f t="shared" si="756"/>
        <v>9143</v>
      </c>
    </row>
    <row r="246" spans="1:97" x14ac:dyDescent="0.35">
      <c r="A246" s="1">
        <f t="shared" si="49"/>
        <v>44152</v>
      </c>
      <c r="B246">
        <v>1114058</v>
      </c>
      <c r="C246">
        <v>190580</v>
      </c>
      <c r="D246">
        <v>109929</v>
      </c>
      <c r="E246">
        <v>2023</v>
      </c>
      <c r="F246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5"/>
        <v>33</v>
      </c>
      <c r="N246">
        <f t="shared" si="353"/>
        <v>923478</v>
      </c>
      <c r="O246" s="3">
        <f t="shared" si="354"/>
        <v>0.17106829267416956</v>
      </c>
      <c r="R246">
        <f t="shared" ref="R246" si="794">C246-C245</f>
        <v>3579</v>
      </c>
      <c r="S246">
        <f t="shared" ref="S246" si="795">N246-N245</f>
        <v>5017</v>
      </c>
      <c r="T246" s="6">
        <f t="shared" ref="T246" si="796">R246/V246</f>
        <v>0.41635644485807355</v>
      </c>
      <c r="U246" s="6">
        <f t="shared" ref="U246" si="797">SUM(R240:R246)/SUM(V240:V246)</f>
        <v>0.45648655378486058</v>
      </c>
      <c r="V246">
        <f t="shared" ref="V246" si="798">B246-B245</f>
        <v>8596</v>
      </c>
      <c r="W246">
        <f t="shared" ref="W246" si="799">C246-D246-E246</f>
        <v>78628</v>
      </c>
      <c r="X246" s="3">
        <f t="shared" ref="X246" si="800">F246/W246</f>
        <v>1.9204354682810194E-2</v>
      </c>
      <c r="Y246">
        <f t="shared" ref="Y246" si="801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2">Z246-AC246-AF246</f>
        <v>915</v>
      </c>
      <c r="AJ246">
        <f t="shared" ref="AJ246" si="803">AA246-AD246-AG246</f>
        <v>351</v>
      </c>
      <c r="AK246">
        <f t="shared" ref="AK246" si="804">AB246-AE246-AH246</f>
        <v>4009</v>
      </c>
      <c r="AL246">
        <v>41</v>
      </c>
      <c r="AM246">
        <v>41</v>
      </c>
      <c r="AN246">
        <v>130</v>
      </c>
      <c r="AT246">
        <v>8218</v>
      </c>
      <c r="AU246">
        <v>2003</v>
      </c>
      <c r="AV246">
        <f t="shared" si="625"/>
        <v>0.24373326843514237</v>
      </c>
      <c r="AW246">
        <v>71</v>
      </c>
      <c r="AX246">
        <v>20</v>
      </c>
      <c r="AY246">
        <v>292</v>
      </c>
      <c r="AZ246">
        <v>77</v>
      </c>
      <c r="BA246">
        <v>38</v>
      </c>
      <c r="BB246">
        <v>10</v>
      </c>
      <c r="BC246">
        <f t="shared" si="670"/>
        <v>0.28169014084507044</v>
      </c>
      <c r="BD246">
        <f t="shared" si="711"/>
        <v>0.2636986301369863</v>
      </c>
      <c r="BE246">
        <f t="shared" si="683"/>
        <v>0.26315789473684209</v>
      </c>
      <c r="BF246">
        <f t="shared" ref="BF246" si="805">SUM(AU240:AU246)/SUM(AT240:AT246)</f>
        <v>0.27538643361428172</v>
      </c>
      <c r="BG246">
        <f t="shared" ref="BG246" si="806">SUM(AU233:AU246)/SUM(AT233:AT246)</f>
        <v>0.27512626367338139</v>
      </c>
      <c r="BH246">
        <f t="shared" ref="BH246" si="807">SUM(AX240:AX246)/SUM(AW240:AW246)</f>
        <v>0.32126696832579188</v>
      </c>
      <c r="BI246">
        <f t="shared" ref="BI246" si="808">SUM(AZ240:AZ246)/SUM(AY240:AY246)</f>
        <v>0.2978395061728395</v>
      </c>
      <c r="BJ246">
        <f t="shared" si="688"/>
        <v>0.33898305084745761</v>
      </c>
      <c r="BK246" s="15">
        <v>0.29399999999999998</v>
      </c>
      <c r="BL246" s="15">
        <v>0.254</v>
      </c>
      <c r="BM246" s="15">
        <v>0.22800000000000001</v>
      </c>
      <c r="BT246">
        <f t="shared" si="749"/>
        <v>1114058</v>
      </c>
      <c r="BU246">
        <f t="shared" si="750"/>
        <v>190580</v>
      </c>
      <c r="BV246">
        <f t="shared" si="751"/>
        <v>18783</v>
      </c>
      <c r="CC246">
        <f t="shared" si="752"/>
        <v>1549</v>
      </c>
      <c r="CD246">
        <f t="shared" si="753"/>
        <v>13982</v>
      </c>
      <c r="CK246">
        <f t="shared" si="754"/>
        <v>793</v>
      </c>
      <c r="CL246">
        <f t="shared" si="755"/>
        <v>107922</v>
      </c>
      <c r="CS246">
        <f t="shared" si="756"/>
        <v>9309</v>
      </c>
    </row>
    <row r="247" spans="1:97" x14ac:dyDescent="0.35">
      <c r="A247" s="1">
        <f t="shared" ref="A247:A269" si="809">A246+1</f>
        <v>44153</v>
      </c>
      <c r="B247">
        <v>1123441</v>
      </c>
      <c r="C247">
        <v>194464</v>
      </c>
      <c r="D247">
        <v>111285</v>
      </c>
      <c r="E247">
        <v>2064</v>
      </c>
      <c r="F247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5"/>
        <v>62</v>
      </c>
      <c r="N247">
        <f t="shared" si="353"/>
        <v>928977</v>
      </c>
      <c r="O247" s="3">
        <f t="shared" si="354"/>
        <v>0.1730967625358163</v>
      </c>
      <c r="R247">
        <f t="shared" ref="R247" si="810">C247-C246</f>
        <v>3884</v>
      </c>
      <c r="S247">
        <f t="shared" ref="S247" si="811">N247-N246</f>
        <v>5499</v>
      </c>
      <c r="T247" s="6">
        <f t="shared" ref="T247" si="812">R247/V247</f>
        <v>0.41394010444420759</v>
      </c>
      <c r="U247" s="6">
        <f t="shared" ref="U247" si="813">SUM(R241:R247)/SUM(V241:V247)</f>
        <v>0.44626270867327728</v>
      </c>
      <c r="V247">
        <f t="shared" ref="V247" si="814">B247-B246</f>
        <v>9383</v>
      </c>
      <c r="W247">
        <f t="shared" ref="W247" si="815">C247-D247-E247</f>
        <v>81115</v>
      </c>
      <c r="X247" s="3">
        <f t="shared" ref="X247" si="816">F247/W247</f>
        <v>1.8825124822782469E-2</v>
      </c>
      <c r="Y247">
        <f t="shared" ref="Y247" si="817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8">Z247-AC247-AF247</f>
        <v>952</v>
      </c>
      <c r="AJ247">
        <f t="shared" ref="AJ247" si="819">AA247-AD247-AG247</f>
        <v>365</v>
      </c>
      <c r="AK247">
        <f t="shared" ref="AK247" si="820">AB247-AE247-AH247</f>
        <v>4149</v>
      </c>
      <c r="AL247">
        <v>35</v>
      </c>
      <c r="AM247">
        <v>35</v>
      </c>
      <c r="AN247">
        <v>126</v>
      </c>
      <c r="AT247">
        <v>8110</v>
      </c>
      <c r="AU247">
        <v>2133</v>
      </c>
      <c r="AV247">
        <f t="shared" si="625"/>
        <v>0.26300863131935881</v>
      </c>
      <c r="AW247">
        <v>62</v>
      </c>
      <c r="AX247">
        <v>19</v>
      </c>
      <c r="AY247">
        <v>328</v>
      </c>
      <c r="AZ247">
        <v>78</v>
      </c>
      <c r="BA247">
        <v>32</v>
      </c>
      <c r="BB247">
        <v>5</v>
      </c>
      <c r="BC247">
        <f t="shared" si="670"/>
        <v>0.30645161290322581</v>
      </c>
      <c r="BD247">
        <f t="shared" si="711"/>
        <v>0.23780487804878048</v>
      </c>
      <c r="BE247">
        <f t="shared" si="683"/>
        <v>0.15625</v>
      </c>
      <c r="BF247">
        <f t="shared" ref="BF247" si="821">SUM(AU241:AU247)/SUM(AT241:AT247)</f>
        <v>0.27177985045864489</v>
      </c>
      <c r="BG247">
        <f t="shared" ref="BG247" si="822">SUM(AU234:AU247)/SUM(AT234:AT247)</f>
        <v>0.27559301123937546</v>
      </c>
      <c r="BH247">
        <f t="shared" ref="BH247" si="823">SUM(AX241:AX247)/SUM(AW241:AW247)</f>
        <v>0.30990415335463256</v>
      </c>
      <c r="BI247">
        <f t="shared" ref="BI247" si="824">SUM(AZ241:AZ247)/SUM(AY241:AY247)</f>
        <v>0.28327373857767185</v>
      </c>
      <c r="BJ247">
        <f t="shared" si="688"/>
        <v>0.33207547169811319</v>
      </c>
      <c r="BK247" s="15">
        <v>0.29299999999999998</v>
      </c>
      <c r="BL247" s="15">
        <v>0.25</v>
      </c>
      <c r="BM247" s="15">
        <v>0.22500000000000001</v>
      </c>
      <c r="BT247">
        <f t="shared" si="749"/>
        <v>1123441</v>
      </c>
      <c r="BU247">
        <f t="shared" si="750"/>
        <v>194464</v>
      </c>
      <c r="BV247">
        <f t="shared" si="751"/>
        <v>18845</v>
      </c>
      <c r="CC247">
        <f t="shared" si="752"/>
        <v>1594</v>
      </c>
      <c r="CD247">
        <f t="shared" si="753"/>
        <v>14020</v>
      </c>
      <c r="CK247">
        <f t="shared" si="754"/>
        <v>809</v>
      </c>
      <c r="CL247">
        <f t="shared" si="755"/>
        <v>108214</v>
      </c>
      <c r="CS247">
        <f t="shared" si="756"/>
        <v>9523</v>
      </c>
    </row>
    <row r="248" spans="1:97" x14ac:dyDescent="0.35">
      <c r="A248" s="1">
        <f t="shared" si="809"/>
        <v>44154</v>
      </c>
      <c r="B248">
        <v>1133850</v>
      </c>
      <c r="C248">
        <v>198641</v>
      </c>
      <c r="D248">
        <v>112777</v>
      </c>
      <c r="E248">
        <v>2102</v>
      </c>
      <c r="F248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5"/>
        <v>72</v>
      </c>
      <c r="N248">
        <f t="shared" si="353"/>
        <v>935209</v>
      </c>
      <c r="O248" s="3">
        <f t="shared" ref="O248:O254" si="825">C248/B248</f>
        <v>0.1751916038276668</v>
      </c>
      <c r="R248">
        <f t="shared" ref="R248" si="826">C248-C247</f>
        <v>4177</v>
      </c>
      <c r="S248">
        <f t="shared" ref="S248" si="827">N248-N247</f>
        <v>6232</v>
      </c>
      <c r="T248" s="6">
        <f t="shared" ref="T248" si="828">R248/V248</f>
        <v>0.40128734748775097</v>
      </c>
      <c r="U248" s="6">
        <f t="shared" ref="U248" si="829">SUM(R242:R248)/SUM(V242:V248)</f>
        <v>0.43146790249554096</v>
      </c>
      <c r="V248">
        <f t="shared" ref="V248" si="830">B248-B247</f>
        <v>10409</v>
      </c>
      <c r="W248">
        <f t="shared" ref="W248" si="831">C248-D248-E248</f>
        <v>83762</v>
      </c>
      <c r="X248" s="3">
        <f t="shared" ref="X248" si="832">F248/W248</f>
        <v>1.8098899262195267E-2</v>
      </c>
      <c r="Y248">
        <f t="shared" ref="Y248" si="833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4">Z248-AC248-AF248</f>
        <v>966</v>
      </c>
      <c r="AJ248">
        <f t="shared" ref="AJ248" si="835">AA248-AD248-AG248</f>
        <v>384</v>
      </c>
      <c r="AK248">
        <f t="shared" ref="AK248" si="836">AB248-AE248-AH248</f>
        <v>4155</v>
      </c>
      <c r="AL248">
        <v>31</v>
      </c>
      <c r="AM248">
        <v>31</v>
      </c>
      <c r="AN248">
        <v>129</v>
      </c>
      <c r="AT248">
        <v>10903</v>
      </c>
      <c r="AU248">
        <v>2570</v>
      </c>
      <c r="AV248">
        <f t="shared" si="625"/>
        <v>0.23571494084197009</v>
      </c>
      <c r="AW248">
        <v>73</v>
      </c>
      <c r="AX248">
        <v>20</v>
      </c>
      <c r="AY248">
        <v>392</v>
      </c>
      <c r="AZ248">
        <v>98</v>
      </c>
      <c r="BA248">
        <v>44</v>
      </c>
      <c r="BB248">
        <v>11</v>
      </c>
      <c r="BC248">
        <f t="shared" si="670"/>
        <v>0.27397260273972601</v>
      </c>
      <c r="BD248">
        <f t="shared" si="711"/>
        <v>0.25</v>
      </c>
      <c r="BE248">
        <f t="shared" si="683"/>
        <v>0.25</v>
      </c>
      <c r="BF248">
        <f t="shared" ref="BF248" si="837">SUM(AU242:AU248)/SUM(AT242:AT248)</f>
        <v>0.26292233038970431</v>
      </c>
      <c r="BG248">
        <f t="shared" ref="BG248" si="838">SUM(AU235:AU248)/SUM(AT235:AT248)</f>
        <v>0.27357830203918371</v>
      </c>
      <c r="BH248">
        <f t="shared" ref="BH248" si="839">SUM(AX242:AX248)/SUM(AW242:AW248)</f>
        <v>0.31069609507640067</v>
      </c>
      <c r="BI248">
        <f t="shared" ref="BI248" si="840">SUM(AZ242:AZ248)/SUM(AY242:AY248)</f>
        <v>0.27050136027982902</v>
      </c>
      <c r="BJ248">
        <f t="shared" si="688"/>
        <v>0.2978723404255319</v>
      </c>
      <c r="BK248" s="15">
        <v>0.28899999999999998</v>
      </c>
      <c r="BL248" s="15">
        <v>0.24399999999999999</v>
      </c>
      <c r="BM248" s="15">
        <v>0.28899999999999998</v>
      </c>
      <c r="BT248">
        <f t="shared" si="749"/>
        <v>1133850</v>
      </c>
      <c r="BU248">
        <f t="shared" si="750"/>
        <v>198641</v>
      </c>
      <c r="BV248">
        <f t="shared" si="751"/>
        <v>18918</v>
      </c>
      <c r="CC248">
        <f t="shared" si="752"/>
        <v>1620</v>
      </c>
      <c r="CD248">
        <f t="shared" si="753"/>
        <v>14052</v>
      </c>
      <c r="CK248">
        <f t="shared" si="754"/>
        <v>829</v>
      </c>
      <c r="CL248">
        <f t="shared" si="755"/>
        <v>108542</v>
      </c>
      <c r="CS248">
        <f t="shared" si="756"/>
        <v>9624</v>
      </c>
    </row>
    <row r="249" spans="1:97" x14ac:dyDescent="0.35">
      <c r="A249" s="1">
        <f t="shared" si="809"/>
        <v>44155</v>
      </c>
      <c r="B249">
        <v>1144660</v>
      </c>
      <c r="C249">
        <v>203023</v>
      </c>
      <c r="D249">
        <v>114293</v>
      </c>
      <c r="E249">
        <v>2127</v>
      </c>
      <c r="F24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5"/>
        <v>83</v>
      </c>
      <c r="N249">
        <f t="shared" si="353"/>
        <v>941637</v>
      </c>
      <c r="O249" s="3">
        <f t="shared" si="825"/>
        <v>0.17736533119004769</v>
      </c>
      <c r="R249">
        <f t="shared" ref="R249" si="841">C249-C248</f>
        <v>4382</v>
      </c>
      <c r="S249">
        <f t="shared" ref="S249" si="842">N249-N248</f>
        <v>6428</v>
      </c>
      <c r="T249" s="6">
        <f t="shared" ref="T249" si="843">R249/V249</f>
        <v>0.40536540240518038</v>
      </c>
      <c r="U249" s="6">
        <f t="shared" ref="U249" si="844">SUM(R243:R249)/SUM(V243:V249)</f>
        <v>0.42189745314458676</v>
      </c>
      <c r="V249">
        <f t="shared" ref="V249" si="845">B249-B248</f>
        <v>10810</v>
      </c>
      <c r="W249">
        <f t="shared" ref="W249" si="846">C249-D249-E249</f>
        <v>86603</v>
      </c>
      <c r="X249" s="3">
        <f t="shared" ref="X249" si="847">F249/W249</f>
        <v>1.6708428114499498E-2</v>
      </c>
      <c r="Y249">
        <f t="shared" ref="Y249" si="848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9">Z249-AC249-AF249</f>
        <v>1026</v>
      </c>
      <c r="AJ249">
        <f t="shared" ref="AJ249" si="850">AA249-AD249-AG249</f>
        <v>414</v>
      </c>
      <c r="AK249">
        <f t="shared" ref="AK249" si="851">AB249-AE249-AH249</f>
        <v>4355</v>
      </c>
      <c r="AL249">
        <v>36</v>
      </c>
      <c r="AM249">
        <v>36</v>
      </c>
      <c r="AN249">
        <v>123</v>
      </c>
      <c r="AT249">
        <v>10022</v>
      </c>
      <c r="AU249">
        <v>2342</v>
      </c>
      <c r="AV249">
        <f t="shared" si="625"/>
        <v>0.23368589103971263</v>
      </c>
      <c r="AW249">
        <v>83</v>
      </c>
      <c r="AX249">
        <v>34</v>
      </c>
      <c r="AY249">
        <v>419</v>
      </c>
      <c r="AZ249">
        <v>90</v>
      </c>
      <c r="BA249">
        <v>41</v>
      </c>
      <c r="BB249">
        <v>15</v>
      </c>
      <c r="BC249">
        <f t="shared" si="670"/>
        <v>0.40963855421686746</v>
      </c>
      <c r="BD249">
        <f t="shared" si="711"/>
        <v>0.21479713603818615</v>
      </c>
      <c r="BE249">
        <f t="shared" si="683"/>
        <v>0.36585365853658536</v>
      </c>
      <c r="BF249">
        <f t="shared" ref="BF249" si="852">SUM(AU243:AU249)/SUM(AT243:AT249)</f>
        <v>0.25462802311371285</v>
      </c>
      <c r="BG249">
        <f t="shared" ref="BG249" si="853">SUM(AU236:AU249)/SUM(AT236:AT249)</f>
        <v>0.27011723797664638</v>
      </c>
      <c r="BH249">
        <f t="shared" ref="BH249" si="854">SUM(AX243:AX249)/SUM(AW243:AW249)</f>
        <v>0.313893653516295</v>
      </c>
      <c r="BI249">
        <f t="shared" ref="BI249" si="855">SUM(AZ243:AZ249)/SUM(AY243:AY249)</f>
        <v>0.25463145447378793</v>
      </c>
      <c r="BJ249">
        <f t="shared" si="688"/>
        <v>0.29681978798586572</v>
      </c>
      <c r="BK249" s="15">
        <v>0.28600000000000003</v>
      </c>
      <c r="BL249" s="15">
        <v>0.23699999999999999</v>
      </c>
      <c r="BM249" s="15">
        <v>0.22500000000000001</v>
      </c>
      <c r="BT249">
        <f t="shared" si="749"/>
        <v>1144660</v>
      </c>
      <c r="BU249">
        <f t="shared" si="750"/>
        <v>203023</v>
      </c>
      <c r="BV249">
        <f t="shared" si="751"/>
        <v>19001</v>
      </c>
      <c r="CC249">
        <f t="shared" si="752"/>
        <v>1688</v>
      </c>
      <c r="CD249">
        <f t="shared" si="753"/>
        <v>14096</v>
      </c>
      <c r="CK249">
        <f t="shared" si="754"/>
        <v>865</v>
      </c>
      <c r="CL249">
        <f t="shared" si="755"/>
        <v>108934</v>
      </c>
      <c r="CS249">
        <f t="shared" si="756"/>
        <v>9911</v>
      </c>
    </row>
    <row r="250" spans="1:97" x14ac:dyDescent="0.35">
      <c r="A250" s="1">
        <f t="shared" si="809"/>
        <v>44156</v>
      </c>
      <c r="B250">
        <v>1153797</v>
      </c>
      <c r="C250">
        <v>206648</v>
      </c>
      <c r="D250">
        <v>115732</v>
      </c>
      <c r="E250">
        <v>2159</v>
      </c>
      <c r="F250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5"/>
        <v>47</v>
      </c>
      <c r="N250">
        <f t="shared" si="353"/>
        <v>947149</v>
      </c>
      <c r="O250" s="3">
        <f t="shared" si="825"/>
        <v>0.17910256310252151</v>
      </c>
      <c r="R250">
        <f t="shared" ref="R250" si="856">C250-C249</f>
        <v>3625</v>
      </c>
      <c r="S250">
        <f t="shared" ref="S250" si="857">N250-N249</f>
        <v>5512</v>
      </c>
      <c r="T250" s="6">
        <f t="shared" ref="T250" si="858">R250/V250</f>
        <v>0.39673853562438438</v>
      </c>
      <c r="U250" s="6">
        <f t="shared" ref="U250" si="859">SUM(R244:R250)/SUM(V244:V250)</f>
        <v>0.41224700149925037</v>
      </c>
      <c r="V250">
        <f t="shared" ref="V250" si="860">B250-B249</f>
        <v>9137</v>
      </c>
      <c r="W250">
        <f t="shared" ref="W250" si="861">C250-D250-E250</f>
        <v>88757</v>
      </c>
      <c r="X250" s="3">
        <f t="shared" ref="X250" si="862">F250/W250</f>
        <v>1.5953671259731628E-2</v>
      </c>
      <c r="Y250">
        <f t="shared" ref="Y250" si="863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4">Z250-AC250-AF250</f>
        <v>1040</v>
      </c>
      <c r="AJ250">
        <f t="shared" ref="AJ250" si="865">AA250-AD250-AG250</f>
        <v>425</v>
      </c>
      <c r="AK250">
        <f t="shared" ref="AK250" si="866">AB250-AE250-AH250</f>
        <v>4413</v>
      </c>
      <c r="AT250">
        <v>10558</v>
      </c>
      <c r="AU250">
        <v>2489</v>
      </c>
      <c r="AV250">
        <f t="shared" si="625"/>
        <v>0.23574540632695587</v>
      </c>
      <c r="AW250">
        <v>58</v>
      </c>
      <c r="AX250">
        <v>13</v>
      </c>
      <c r="AY250">
        <v>419</v>
      </c>
      <c r="AZ250">
        <v>100</v>
      </c>
      <c r="BA250">
        <v>37</v>
      </c>
      <c r="BB250">
        <v>8</v>
      </c>
      <c r="BC250">
        <f t="shared" si="670"/>
        <v>0.22413793103448276</v>
      </c>
      <c r="BD250">
        <f t="shared" si="711"/>
        <v>0.2386634844868735</v>
      </c>
      <c r="BE250">
        <f t="shared" si="683"/>
        <v>0.21621621621621623</v>
      </c>
      <c r="BF250">
        <f t="shared" ref="BF250" si="867">SUM(AU244:AU250)/SUM(AT244:AT250)</f>
        <v>0.24590012330456226</v>
      </c>
      <c r="BG250">
        <f t="shared" ref="BG250" si="868">SUM(AU237:AU250)/SUM(AT237:AT250)</f>
        <v>0.26667324388318864</v>
      </c>
      <c r="BH250">
        <f t="shared" ref="BH250" si="869">SUM(AX244:AX250)/SUM(AW244:AW250)</f>
        <v>0.29038112522686027</v>
      </c>
      <c r="BI250">
        <f t="shared" ref="BI250" si="870">SUM(AZ244:AZ250)/SUM(AY244:AY250)</f>
        <v>0.24416379640260238</v>
      </c>
      <c r="BJ250">
        <f t="shared" si="688"/>
        <v>0.28825622775800713</v>
      </c>
      <c r="BK250" s="15">
        <v>0.27899999999999997</v>
      </c>
      <c r="BL250" s="15">
        <v>0.23</v>
      </c>
      <c r="BM250" s="15">
        <v>0.215</v>
      </c>
      <c r="BT250">
        <f t="shared" si="749"/>
        <v>1153797</v>
      </c>
      <c r="BU250">
        <f t="shared" si="750"/>
        <v>206648</v>
      </c>
      <c r="BV250">
        <f t="shared" si="751"/>
        <v>19059</v>
      </c>
      <c r="CC250">
        <f t="shared" si="752"/>
        <v>1714</v>
      </c>
      <c r="CD250">
        <f t="shared" si="753"/>
        <v>14137</v>
      </c>
      <c r="CK250">
        <f t="shared" si="754"/>
        <v>876</v>
      </c>
      <c r="CL250">
        <f t="shared" si="755"/>
        <v>109353</v>
      </c>
      <c r="CS250">
        <f t="shared" si="756"/>
        <v>10044</v>
      </c>
    </row>
    <row r="251" spans="1:97" x14ac:dyDescent="0.35">
      <c r="A251" s="1">
        <f t="shared" si="809"/>
        <v>44157</v>
      </c>
      <c r="B251">
        <v>1162482</v>
      </c>
      <c r="C251">
        <v>210055</v>
      </c>
      <c r="D251">
        <v>116307</v>
      </c>
      <c r="E251">
        <v>2192</v>
      </c>
      <c r="F251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5"/>
        <v>74</v>
      </c>
      <c r="N251">
        <f t="shared" si="353"/>
        <v>952427</v>
      </c>
      <c r="O251" s="3">
        <f t="shared" si="825"/>
        <v>0.18069527098053992</v>
      </c>
      <c r="R251">
        <f t="shared" ref="R251" si="871">C251-C250</f>
        <v>3407</v>
      </c>
      <c r="S251">
        <f t="shared" ref="S251" si="872">N251-N250</f>
        <v>5278</v>
      </c>
      <c r="T251" s="6">
        <f t="shared" ref="T251" si="873">R251/V251</f>
        <v>0.39228554979850316</v>
      </c>
      <c r="U251" s="6">
        <f t="shared" ref="U251" si="874">SUM(R245:R251)/SUM(V245:V251)</f>
        <v>0.40655396202227384</v>
      </c>
      <c r="V251">
        <f t="shared" ref="V251" si="875">B251-B250</f>
        <v>8685</v>
      </c>
      <c r="W251">
        <f t="shared" ref="W251" si="876">C251-D251-E251</f>
        <v>91556</v>
      </c>
      <c r="X251" s="3">
        <f t="shared" ref="X251" si="877">F251/W251</f>
        <v>1.4635851282275328E-2</v>
      </c>
      <c r="Y251">
        <f t="shared" ref="Y251" si="878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9">Z251-AC251-AF251</f>
        <v>1073</v>
      </c>
      <c r="AJ251">
        <f t="shared" ref="AJ251" si="880">AA251-AD251-AG251</f>
        <v>440</v>
      </c>
      <c r="AK251">
        <f t="shared" ref="AK251" si="881">AB251-AE251-AH251</f>
        <v>4512</v>
      </c>
      <c r="AT251">
        <v>8418</v>
      </c>
      <c r="AU251">
        <v>1905</v>
      </c>
      <c r="AV251">
        <f t="shared" si="625"/>
        <v>0.22630078403421242</v>
      </c>
      <c r="AW251">
        <v>67</v>
      </c>
      <c r="AX251">
        <v>16</v>
      </c>
      <c r="AY251">
        <v>370</v>
      </c>
      <c r="AZ251">
        <v>68</v>
      </c>
      <c r="BA251">
        <v>29</v>
      </c>
      <c r="BB251">
        <v>6</v>
      </c>
      <c r="BC251">
        <f t="shared" si="670"/>
        <v>0.23880597014925373</v>
      </c>
      <c r="BD251">
        <f t="shared" si="711"/>
        <v>0.18378378378378379</v>
      </c>
      <c r="BE251">
        <f t="shared" si="683"/>
        <v>0.20689655172413793</v>
      </c>
      <c r="BF251">
        <f t="shared" ref="BF251" si="882">SUM(AU245:AU251)/SUM(AT245:AT251)</f>
        <v>0.24199606796349279</v>
      </c>
      <c r="BG251">
        <f t="shared" ref="BG251" si="883">SUM(AU238:AU251)/SUM(AT238:AT251)</f>
        <v>0.26315710060957209</v>
      </c>
      <c r="BH251">
        <f t="shared" ref="BH251" si="884">SUM(AX245:AX251)/SUM(AW245:AW251)</f>
        <v>0.29549902152641877</v>
      </c>
      <c r="BI251">
        <f t="shared" ref="BI251" si="885">SUM(AZ245:AZ251)/SUM(AY245:AY251)</f>
        <v>0.23754940711462449</v>
      </c>
      <c r="BJ251">
        <f t="shared" si="688"/>
        <v>0.25390625</v>
      </c>
      <c r="BK251" s="15">
        <v>0.27800000000000002</v>
      </c>
      <c r="BL251" s="15">
        <v>0.22699999999999998</v>
      </c>
      <c r="BM251" s="15">
        <v>0.21299999999999999</v>
      </c>
      <c r="BT251">
        <f t="shared" si="749"/>
        <v>1162482</v>
      </c>
      <c r="BU251">
        <f t="shared" si="750"/>
        <v>210055</v>
      </c>
      <c r="BV251">
        <f t="shared" si="751"/>
        <v>19126</v>
      </c>
      <c r="CC251">
        <f t="shared" si="752"/>
        <v>1749</v>
      </c>
      <c r="CD251">
        <f t="shared" si="753"/>
        <v>14174</v>
      </c>
      <c r="CK251">
        <f t="shared" si="754"/>
        <v>891</v>
      </c>
      <c r="CL251">
        <f t="shared" si="755"/>
        <v>109772</v>
      </c>
      <c r="CS251">
        <f t="shared" si="756"/>
        <v>10175</v>
      </c>
    </row>
    <row r="252" spans="1:97" x14ac:dyDescent="0.35">
      <c r="A252" s="1">
        <f t="shared" si="809"/>
        <v>44158</v>
      </c>
      <c r="B252">
        <v>1167506</v>
      </c>
      <c r="C252">
        <v>211718</v>
      </c>
      <c r="D252">
        <v>116805</v>
      </c>
      <c r="E252">
        <v>2202</v>
      </c>
      <c r="F252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5"/>
        <v>41</v>
      </c>
      <c r="N252">
        <f t="shared" si="353"/>
        <v>955788</v>
      </c>
      <c r="O252" s="3">
        <f t="shared" si="825"/>
        <v>0.18134210873434484</v>
      </c>
      <c r="R252">
        <f t="shared" ref="R252" si="886">C252-C251</f>
        <v>1663</v>
      </c>
      <c r="S252">
        <f t="shared" ref="S252" si="887">N252-N251</f>
        <v>3361</v>
      </c>
      <c r="T252" s="6">
        <f t="shared" ref="T252" si="888">R252/V252</f>
        <v>0.33101114649681529</v>
      </c>
      <c r="U252" s="6">
        <f t="shared" ref="U252" si="889">SUM(R246:R252)/SUM(V246:V252)</f>
        <v>0.3983785700470634</v>
      </c>
      <c r="V252">
        <f t="shared" ref="V252" si="890">B252-B251</f>
        <v>5024</v>
      </c>
      <c r="W252">
        <f t="shared" ref="W252" si="891">C252-D252-E252</f>
        <v>92711</v>
      </c>
      <c r="X252" s="3">
        <f t="shared" ref="X252" si="892">F252/W252</f>
        <v>1.4378013396468596E-2</v>
      </c>
      <c r="Y252">
        <f t="shared" ref="Y252" si="893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4">Z252-AC252-AF252</f>
        <v>1079</v>
      </c>
      <c r="AJ252">
        <f t="shared" ref="AJ252" si="895">AA252-AD252-AG252</f>
        <v>440</v>
      </c>
      <c r="AK252">
        <f t="shared" ref="AK252" si="896">AB252-AE252-AH252</f>
        <v>4515</v>
      </c>
      <c r="AL252">
        <v>21</v>
      </c>
      <c r="AM252">
        <v>21</v>
      </c>
      <c r="AN252">
        <v>75</v>
      </c>
      <c r="AT252">
        <v>6870</v>
      </c>
      <c r="AU252">
        <v>1468</v>
      </c>
      <c r="AV252">
        <f t="shared" si="625"/>
        <v>0.21368267831149929</v>
      </c>
      <c r="AW252">
        <v>28</v>
      </c>
      <c r="AX252">
        <v>14</v>
      </c>
      <c r="AY252">
        <v>166</v>
      </c>
      <c r="AZ252">
        <v>29</v>
      </c>
      <c r="BA252">
        <v>20</v>
      </c>
      <c r="BB252">
        <v>5</v>
      </c>
      <c r="BC252">
        <f t="shared" si="670"/>
        <v>0.5</v>
      </c>
      <c r="BD252">
        <f t="shared" si="711"/>
        <v>0.1746987951807229</v>
      </c>
      <c r="BE252">
        <f t="shared" si="683"/>
        <v>0.25</v>
      </c>
      <c r="BF252">
        <f t="shared" ref="BF252" si="897">SUM(AU246:AU252)/SUM(AT246:AT252)</f>
        <v>0.23629534540959446</v>
      </c>
      <c r="BG252">
        <f t="shared" ref="BG252" si="898">SUM(AU239:AU252)/SUM(AT239:AT252)</f>
        <v>0.25945836764500241</v>
      </c>
      <c r="BH252">
        <f t="shared" ref="BH252" si="899">SUM(AX246:AX252)/SUM(AW246:AW252)</f>
        <v>0.30769230769230771</v>
      </c>
      <c r="BI252">
        <f t="shared" ref="BI252" si="900">SUM(AZ246:AZ252)/SUM(AY246:AY252)</f>
        <v>0.22632020117351215</v>
      </c>
      <c r="BJ252">
        <f t="shared" si="688"/>
        <v>0.24896265560165975</v>
      </c>
      <c r="BK252" s="15">
        <v>0.27600000000000002</v>
      </c>
      <c r="BL252" s="15">
        <v>0.222</v>
      </c>
      <c r="BM252" s="15">
        <v>0.20499999999999999</v>
      </c>
      <c r="BT252">
        <f t="shared" si="749"/>
        <v>1167506</v>
      </c>
      <c r="BU252">
        <f t="shared" si="750"/>
        <v>211718</v>
      </c>
      <c r="BV252">
        <f t="shared" si="751"/>
        <v>19154</v>
      </c>
      <c r="CC252">
        <f t="shared" si="752"/>
        <v>1760</v>
      </c>
      <c r="CD252">
        <f t="shared" si="753"/>
        <v>14203</v>
      </c>
      <c r="CK252">
        <f t="shared" si="754"/>
        <v>894</v>
      </c>
      <c r="CL252">
        <f t="shared" si="755"/>
        <v>110142</v>
      </c>
      <c r="CS252">
        <f t="shared" si="756"/>
        <v>10209</v>
      </c>
    </row>
    <row r="253" spans="1:97" x14ac:dyDescent="0.35">
      <c r="A253" s="1">
        <f t="shared" si="809"/>
        <v>44159</v>
      </c>
      <c r="B253">
        <v>1177279</v>
      </c>
      <c r="C253">
        <v>215569</v>
      </c>
      <c r="D253">
        <v>119681</v>
      </c>
      <c r="E253">
        <v>2222</v>
      </c>
      <c r="F253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5"/>
        <v>35</v>
      </c>
      <c r="N253">
        <f t="shared" si="353"/>
        <v>961710</v>
      </c>
      <c r="O253" s="3">
        <f t="shared" si="825"/>
        <v>0.18310782745636336</v>
      </c>
      <c r="R253">
        <f t="shared" ref="R253" si="901">C253-C252</f>
        <v>3851</v>
      </c>
      <c r="S253">
        <f t="shared" ref="S253" si="902">N253-N252</f>
        <v>5922</v>
      </c>
      <c r="T253" s="6">
        <f t="shared" ref="T253" si="903">R253/V253</f>
        <v>0.39404481735393432</v>
      </c>
      <c r="U253" s="6">
        <f t="shared" ref="U253" si="904">SUM(R247:R253)/SUM(V247:V253)</f>
        <v>0.39526423182170484</v>
      </c>
      <c r="V253">
        <f t="shared" ref="V253" si="905">B253-B252</f>
        <v>9773</v>
      </c>
      <c r="W253">
        <f t="shared" ref="W253" si="906">C253-D253-E253</f>
        <v>93666</v>
      </c>
      <c r="X253" s="3">
        <f t="shared" ref="X253" si="907">F253/W253</f>
        <v>1.4423590203488993E-2</v>
      </c>
      <c r="Y253">
        <f t="shared" ref="Y253" si="908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9">Z253-AC253-AF253</f>
        <v>1114</v>
      </c>
      <c r="AJ253">
        <f t="shared" ref="AJ253" si="910">AA253-AD253-AG253</f>
        <v>457</v>
      </c>
      <c r="AK253">
        <f t="shared" ref="AK253" si="911">AB253-AE253-AH253</f>
        <v>4548</v>
      </c>
      <c r="AL253">
        <v>20</v>
      </c>
      <c r="AM253">
        <v>20</v>
      </c>
      <c r="AN253">
        <v>61</v>
      </c>
      <c r="AT253">
        <v>8101</v>
      </c>
      <c r="AU253">
        <v>1800</v>
      </c>
      <c r="AV253">
        <f t="shared" si="625"/>
        <v>0.22219479076657203</v>
      </c>
      <c r="AW253">
        <v>80</v>
      </c>
      <c r="AX253">
        <v>22</v>
      </c>
      <c r="AY253">
        <v>404</v>
      </c>
      <c r="AZ253">
        <v>78</v>
      </c>
      <c r="BA253">
        <v>34</v>
      </c>
      <c r="BB253">
        <v>7</v>
      </c>
      <c r="BC253">
        <f t="shared" si="670"/>
        <v>0.27500000000000002</v>
      </c>
      <c r="BD253">
        <f t="shared" si="711"/>
        <v>0.19306930693069307</v>
      </c>
      <c r="BE253">
        <f t="shared" si="683"/>
        <v>0.20588235294117646</v>
      </c>
      <c r="BF253">
        <f t="shared" ref="BF253" si="912">SUM(AU247:AU253)/SUM(AT247:AT253)</f>
        <v>0.23351116191927854</v>
      </c>
      <c r="BG253">
        <f t="shared" ref="BG253" si="913">SUM(AU240:AU253)/SUM(AT240:AT253)</f>
        <v>0.25466658286719879</v>
      </c>
      <c r="BH253">
        <f t="shared" ref="BH253" si="914">SUM(AX247:AX253)/SUM(AW247:AW253)</f>
        <v>0.30598669623059865</v>
      </c>
      <c r="BI253">
        <f t="shared" ref="BI253" si="915">SUM(AZ247:AZ253)/SUM(AY247:AY253)</f>
        <v>0.2165732586068855</v>
      </c>
      <c r="BJ253">
        <f t="shared" si="688"/>
        <v>0.24050632911392406</v>
      </c>
      <c r="BK253" s="15">
        <v>0.26600000000000001</v>
      </c>
      <c r="BL253" s="15">
        <v>0.20399999999999999</v>
      </c>
      <c r="BM253" s="15">
        <v>0.187</v>
      </c>
      <c r="BT253">
        <f t="shared" si="749"/>
        <v>1177279</v>
      </c>
      <c r="BU253">
        <f t="shared" si="750"/>
        <v>215569</v>
      </c>
      <c r="BV253">
        <f t="shared" si="751"/>
        <v>19234</v>
      </c>
      <c r="CC253">
        <f t="shared" si="752"/>
        <v>1830</v>
      </c>
      <c r="CD253">
        <f t="shared" si="753"/>
        <v>14223</v>
      </c>
      <c r="CK253">
        <f t="shared" si="754"/>
        <v>913</v>
      </c>
      <c r="CL253">
        <f t="shared" si="755"/>
        <v>110308</v>
      </c>
      <c r="CS253">
        <f t="shared" si="756"/>
        <v>10413</v>
      </c>
    </row>
    <row r="254" spans="1:97" x14ac:dyDescent="0.35">
      <c r="A254" s="1">
        <f t="shared" si="809"/>
        <v>44160</v>
      </c>
      <c r="B254">
        <v>1185848</v>
      </c>
      <c r="C254">
        <v>218943</v>
      </c>
      <c r="D254">
        <v>122048</v>
      </c>
      <c r="E254">
        <v>2271</v>
      </c>
      <c r="F254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5"/>
        <v>42</v>
      </c>
      <c r="N254">
        <f t="shared" si="353"/>
        <v>966905</v>
      </c>
      <c r="O254" s="3">
        <f t="shared" si="825"/>
        <v>0.18462990197731918</v>
      </c>
      <c r="R254">
        <f t="shared" ref="R254" si="916">C254-C253</f>
        <v>3374</v>
      </c>
      <c r="S254">
        <f t="shared" ref="S254" si="917">N254-N253</f>
        <v>5195</v>
      </c>
      <c r="T254" s="6">
        <f t="shared" ref="T254" si="918">R254/V254</f>
        <v>0.39374489438674293</v>
      </c>
      <c r="U254" s="6">
        <f t="shared" ref="U254" si="919">SUM(R248:R254)/SUM(V248:V254)</f>
        <v>0.39224766452481291</v>
      </c>
      <c r="V254">
        <f t="shared" ref="V254" si="920">B254-B253</f>
        <v>8569</v>
      </c>
      <c r="W254">
        <f t="shared" ref="W254" si="921">C254-D254-E254</f>
        <v>94624</v>
      </c>
      <c r="X254" s="3">
        <f t="shared" ref="X254" si="922">F254/W254</f>
        <v>1.3791427122083193E-2</v>
      </c>
      <c r="Y254">
        <f t="shared" ref="Y254" si="923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4">Z254-AC254-AF254</f>
        <v>1147</v>
      </c>
      <c r="AJ254">
        <f t="shared" ref="AJ254" si="925">AA254-AD254-AG254</f>
        <v>492</v>
      </c>
      <c r="AK254">
        <f t="shared" ref="AK254" si="926">AB254-AE254-AH254</f>
        <v>4594</v>
      </c>
      <c r="AL254">
        <v>15</v>
      </c>
      <c r="AM254">
        <v>15</v>
      </c>
      <c r="AN254">
        <v>48</v>
      </c>
      <c r="AT254">
        <v>7167</v>
      </c>
      <c r="AU254">
        <v>1576</v>
      </c>
      <c r="AV254">
        <f t="shared" si="625"/>
        <v>0.21989674898841916</v>
      </c>
      <c r="AW254">
        <v>67</v>
      </c>
      <c r="AX254">
        <v>21</v>
      </c>
      <c r="AY254">
        <v>245</v>
      </c>
      <c r="AZ254">
        <v>51</v>
      </c>
      <c r="BA254">
        <v>22</v>
      </c>
      <c r="BB254">
        <v>8</v>
      </c>
      <c r="BC254">
        <f t="shared" si="670"/>
        <v>0.31343283582089554</v>
      </c>
      <c r="BD254">
        <f t="shared" si="711"/>
        <v>0.20816326530612245</v>
      </c>
      <c r="BE254">
        <f t="shared" si="683"/>
        <v>0.36363636363636365</v>
      </c>
      <c r="BF254">
        <f t="shared" ref="BF254" si="927">SUM(AU248:AU254)/SUM(AT248:AT254)</f>
        <v>0.22808233530521124</v>
      </c>
      <c r="BG254">
        <f t="shared" ref="BG254" si="928">SUM(AU241:AU254)/SUM(AT241:AT254)</f>
        <v>0.25041763852991239</v>
      </c>
      <c r="BH254">
        <f t="shared" ref="BH254" si="929">SUM(AX248:AX254)/SUM(AW248:AW254)</f>
        <v>0.30701754385964913</v>
      </c>
      <c r="BI254">
        <f t="shared" ref="BI254" si="930">SUM(AZ248:AZ254)/SUM(AY248:AY254)</f>
        <v>0.21283643892339543</v>
      </c>
      <c r="BJ254">
        <f t="shared" si="688"/>
        <v>0.26431718061674009</v>
      </c>
      <c r="BK254" s="15">
        <v>0.26899999999999996</v>
      </c>
      <c r="BL254" s="15">
        <v>0.19699999999999998</v>
      </c>
      <c r="BM254" s="15">
        <v>0.19399999999999998</v>
      </c>
      <c r="BT254">
        <f t="shared" si="749"/>
        <v>1185848</v>
      </c>
      <c r="BU254">
        <f t="shared" si="750"/>
        <v>218943</v>
      </c>
      <c r="BV254">
        <f t="shared" si="751"/>
        <v>19301</v>
      </c>
      <c r="CC254">
        <f t="shared" si="752"/>
        <v>1881</v>
      </c>
      <c r="CD254">
        <f t="shared" si="753"/>
        <v>14257</v>
      </c>
      <c r="CK254">
        <f t="shared" si="754"/>
        <v>950</v>
      </c>
      <c r="CL254">
        <f t="shared" si="755"/>
        <v>110712</v>
      </c>
      <c r="CS254">
        <f t="shared" si="756"/>
        <v>10600</v>
      </c>
    </row>
    <row r="255" spans="1:97" x14ac:dyDescent="0.35">
      <c r="A255" s="1">
        <f t="shared" si="809"/>
        <v>44161</v>
      </c>
      <c r="B255">
        <v>1194529</v>
      </c>
      <c r="C255">
        <v>222278</v>
      </c>
      <c r="D255">
        <v>124521</v>
      </c>
      <c r="E255">
        <v>2312</v>
      </c>
      <c r="F255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5"/>
        <v>49</v>
      </c>
      <c r="N255">
        <f t="shared" si="353"/>
        <v>972251</v>
      </c>
      <c r="O255" s="3">
        <f t="shared" ref="O255:O259" si="931">C255/B255</f>
        <v>0.18608003656671374</v>
      </c>
      <c r="R255">
        <f t="shared" ref="R255" si="932">C255-C254</f>
        <v>3335</v>
      </c>
      <c r="S255">
        <f t="shared" ref="S255" si="933">N255-N254</f>
        <v>5346</v>
      </c>
      <c r="T255" s="6">
        <f t="shared" ref="T255" si="934">R255/V255</f>
        <v>0.38417233037668469</v>
      </c>
      <c r="U255" s="6">
        <f t="shared" ref="U255" si="935">SUM(R249:R255)/SUM(V249:V255)</f>
        <v>0.38954168658020072</v>
      </c>
      <c r="V255">
        <f t="shared" ref="V255" si="936">B255-B254</f>
        <v>8681</v>
      </c>
      <c r="W255">
        <f t="shared" ref="W255" si="937">C255-D255-E255</f>
        <v>95445</v>
      </c>
      <c r="X255" s="3">
        <f t="shared" ref="X255" si="938">F255/W255</f>
        <v>1.3295615275813296E-2</v>
      </c>
      <c r="Y255">
        <f t="shared" ref="Y255" si="939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40">Z255-AC255-AF255</f>
        <v>1153</v>
      </c>
      <c r="AJ255">
        <f t="shared" ref="AJ255" si="941">AA255-AD255-AG255</f>
        <v>505</v>
      </c>
      <c r="AK255">
        <f t="shared" ref="AK255" si="942">AB255-AE255-AH255</f>
        <v>4562</v>
      </c>
      <c r="AL255">
        <v>9</v>
      </c>
      <c r="AM255">
        <v>9</v>
      </c>
      <c r="AN255">
        <v>35</v>
      </c>
      <c r="AT255">
        <v>8712</v>
      </c>
      <c r="AU255">
        <v>1923</v>
      </c>
      <c r="AV255">
        <f t="shared" si="625"/>
        <v>0.22073002754820936</v>
      </c>
      <c r="AW255">
        <v>52</v>
      </c>
      <c r="AX255">
        <v>9</v>
      </c>
      <c r="AY255">
        <v>292</v>
      </c>
      <c r="AZ255">
        <v>46</v>
      </c>
      <c r="BA255">
        <v>25</v>
      </c>
      <c r="BB255">
        <v>8</v>
      </c>
      <c r="BC255">
        <f t="shared" si="670"/>
        <v>0.17307692307692307</v>
      </c>
      <c r="BD255">
        <f t="shared" si="711"/>
        <v>0.15753424657534246</v>
      </c>
      <c r="BE255">
        <f t="shared" si="683"/>
        <v>0.32</v>
      </c>
      <c r="BF255">
        <f t="shared" ref="BF255" si="943">SUM(AU249:AU255)/SUM(AT249:AT255)</f>
        <v>0.22562157465579469</v>
      </c>
      <c r="BG255">
        <f t="shared" ref="BG255" si="944">SUM(AU242:AU255)/SUM(AT242:AT255)</f>
        <v>0.24523398253648795</v>
      </c>
      <c r="BH255">
        <f t="shared" ref="BH255" si="945">SUM(AX249:AX255)/SUM(AW249:AW255)</f>
        <v>0.29655172413793102</v>
      </c>
      <c r="BI255">
        <f t="shared" ref="BI255" si="946">SUM(AZ249:AZ255)/SUM(AY249:AY255)</f>
        <v>0.19956803455723543</v>
      </c>
      <c r="BJ255">
        <f t="shared" si="688"/>
        <v>0.27403846153846156</v>
      </c>
      <c r="BK255" s="15">
        <v>0.26100000000000001</v>
      </c>
      <c r="BL255" s="15">
        <v>0.19500000000000001</v>
      </c>
      <c r="BM255" s="15">
        <v>0.19900000000000001</v>
      </c>
      <c r="BT255">
        <f t="shared" si="749"/>
        <v>1194529</v>
      </c>
      <c r="BU255">
        <f t="shared" si="750"/>
        <v>222278</v>
      </c>
      <c r="BV255">
        <f t="shared" si="751"/>
        <v>19353</v>
      </c>
      <c r="CC255">
        <f t="shared" si="752"/>
        <v>1907</v>
      </c>
      <c r="CD255">
        <f t="shared" si="753"/>
        <v>14279</v>
      </c>
      <c r="CK255">
        <f t="shared" si="754"/>
        <v>964</v>
      </c>
      <c r="CL255">
        <f t="shared" si="755"/>
        <v>110957</v>
      </c>
      <c r="CS255">
        <f t="shared" si="756"/>
        <v>10724</v>
      </c>
    </row>
    <row r="256" spans="1:97" x14ac:dyDescent="0.35">
      <c r="A256" s="1">
        <f t="shared" si="809"/>
        <v>44162</v>
      </c>
      <c r="B256">
        <v>1197769</v>
      </c>
      <c r="C256">
        <v>223538</v>
      </c>
      <c r="D256">
        <v>127349</v>
      </c>
      <c r="E256">
        <v>2349</v>
      </c>
      <c r="F256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7">-(J256-J255)+L256</f>
        <v>60</v>
      </c>
      <c r="N256">
        <f t="shared" si="353"/>
        <v>974231</v>
      </c>
      <c r="O256" s="3">
        <f t="shared" si="931"/>
        <v>0.18662864041396965</v>
      </c>
      <c r="R256">
        <f t="shared" ref="R256" si="948">C256-C255</f>
        <v>1260</v>
      </c>
      <c r="S256">
        <f t="shared" ref="S256" si="949">N256-N255</f>
        <v>1980</v>
      </c>
      <c r="T256" s="6">
        <f t="shared" ref="T256" si="950">R256/V256</f>
        <v>0.3888888888888889</v>
      </c>
      <c r="U256" s="6">
        <f t="shared" ref="U256" si="951">SUM(R250:R256)/SUM(V250:V256)</f>
        <v>0.38628104464403396</v>
      </c>
      <c r="V256">
        <f t="shared" ref="V256" si="952">B256-B255</f>
        <v>3240</v>
      </c>
      <c r="W256">
        <f t="shared" ref="W256" si="953">C256-D256-E256</f>
        <v>93840</v>
      </c>
      <c r="X256" s="3">
        <f t="shared" ref="X256" si="954">F256/W256</f>
        <v>1.3064791133844842E-2</v>
      </c>
      <c r="Y256">
        <f t="shared" ref="Y256" si="955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6">Z256-AC256-AF256</f>
        <v>1123</v>
      </c>
      <c r="AJ256">
        <f t="shared" ref="AJ256" si="957">AA256-AD256-AG256</f>
        <v>514</v>
      </c>
      <c r="AK256">
        <f t="shared" ref="AK256" si="958">AB256-AE256-AH256</f>
        <v>4360</v>
      </c>
      <c r="AT256">
        <v>5495</v>
      </c>
      <c r="AU256">
        <v>1185</v>
      </c>
      <c r="AV256">
        <f t="shared" si="625"/>
        <v>0.21565059144676979</v>
      </c>
      <c r="AW256">
        <v>42</v>
      </c>
      <c r="AX256">
        <v>10</v>
      </c>
      <c r="AY256">
        <v>243</v>
      </c>
      <c r="AZ256">
        <v>54</v>
      </c>
      <c r="BA256">
        <v>26</v>
      </c>
      <c r="BB256">
        <v>10</v>
      </c>
      <c r="BC256">
        <f t="shared" si="670"/>
        <v>0.23809523809523808</v>
      </c>
      <c r="BD256">
        <f t="shared" si="711"/>
        <v>0.22222222222222221</v>
      </c>
      <c r="BE256">
        <f t="shared" si="683"/>
        <v>0.38461538461538464</v>
      </c>
      <c r="BF256">
        <f t="shared" ref="BF256" si="959">SUM(AU250:AU256)/SUM(AT250:AT256)</f>
        <v>0.22317022468863543</v>
      </c>
      <c r="BG256">
        <f t="shared" ref="BG256" si="960">SUM(AU243:AU256)/SUM(AT243:AT256)</f>
        <v>0.2403167711057384</v>
      </c>
      <c r="BH256">
        <f t="shared" ref="BH256" si="961">SUM(AX250:AX256)/SUM(AW250:AW256)</f>
        <v>0.26649746192893403</v>
      </c>
      <c r="BI256">
        <f t="shared" ref="BI256" si="962">SUM(AZ250:AZ256)/SUM(AY250:AY256)</f>
        <v>0.19915848527349228</v>
      </c>
      <c r="BJ256">
        <f t="shared" si="688"/>
        <v>0.26943005181347152</v>
      </c>
      <c r="BK256" s="15">
        <v>0.252</v>
      </c>
      <c r="BL256" s="15">
        <v>0.184</v>
      </c>
      <c r="BM256" s="15">
        <v>0.19400000000000001</v>
      </c>
      <c r="BT256">
        <f t="shared" si="749"/>
        <v>1197769</v>
      </c>
      <c r="BU256">
        <f t="shared" si="750"/>
        <v>223538</v>
      </c>
      <c r="BV256">
        <f t="shared" si="751"/>
        <v>19395</v>
      </c>
      <c r="CC256">
        <f t="shared" si="752"/>
        <v>1915</v>
      </c>
      <c r="CD256">
        <f t="shared" si="753"/>
        <v>14304</v>
      </c>
      <c r="CK256">
        <f t="shared" si="754"/>
        <v>977</v>
      </c>
      <c r="CL256">
        <f t="shared" si="755"/>
        <v>111249</v>
      </c>
      <c r="CS256">
        <f t="shared" si="756"/>
        <v>10736</v>
      </c>
    </row>
    <row r="257" spans="1:97" x14ac:dyDescent="0.35">
      <c r="A257" s="1">
        <f t="shared" si="809"/>
        <v>44163</v>
      </c>
      <c r="B257">
        <v>1203506</v>
      </c>
      <c r="C257">
        <v>225780</v>
      </c>
      <c r="D257">
        <v>130008</v>
      </c>
      <c r="E257">
        <v>2360</v>
      </c>
      <c r="F257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7"/>
        <v>40</v>
      </c>
      <c r="N257">
        <f t="shared" si="353"/>
        <v>977726</v>
      </c>
      <c r="O257" s="3">
        <f t="shared" si="931"/>
        <v>0.18760188981193279</v>
      </c>
      <c r="R257">
        <f t="shared" ref="R257" si="963">C257-C256</f>
        <v>2242</v>
      </c>
      <c r="S257">
        <f t="shared" ref="S257" si="964">N257-N256</f>
        <v>3495</v>
      </c>
      <c r="T257" s="6">
        <f t="shared" ref="T257" si="965">R257/V257</f>
        <v>0.39079658358026842</v>
      </c>
      <c r="U257" s="6">
        <f t="shared" ref="U257" si="966">SUM(R251:R257)/SUM(V251:V257)</f>
        <v>0.38488000160936653</v>
      </c>
      <c r="V257">
        <f t="shared" ref="V257" si="967">B257-B256</f>
        <v>5737</v>
      </c>
      <c r="W257">
        <f t="shared" ref="W257" si="968">C257-D257-E257</f>
        <v>93412</v>
      </c>
      <c r="X257" s="3">
        <f t="shared" ref="X257" si="969">F257/W257</f>
        <v>1.3071125765426284E-2</v>
      </c>
      <c r="Y257">
        <f t="shared" ref="Y257" si="970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1">Z257-AC257-AF257</f>
        <v>1100</v>
      </c>
      <c r="AJ257">
        <f t="shared" ref="AJ257" si="972">AA257-AD257-AG257</f>
        <v>524</v>
      </c>
      <c r="AK257">
        <f t="shared" ref="AK257:AK262" si="973">AB257-AE257-AH257</f>
        <v>4260</v>
      </c>
      <c r="AT257">
        <v>4834</v>
      </c>
      <c r="AU257">
        <v>928</v>
      </c>
      <c r="AV257">
        <f t="shared" si="625"/>
        <v>0.19197352089366984</v>
      </c>
      <c r="AW257">
        <v>37</v>
      </c>
      <c r="AX257">
        <v>5</v>
      </c>
      <c r="AY257">
        <v>245</v>
      </c>
      <c r="AZ257">
        <v>39</v>
      </c>
      <c r="BA257">
        <v>25</v>
      </c>
      <c r="BB257">
        <v>6</v>
      </c>
      <c r="BC257">
        <f t="shared" si="670"/>
        <v>0.13513513513513514</v>
      </c>
      <c r="BD257">
        <f t="shared" si="711"/>
        <v>0.15918367346938775</v>
      </c>
      <c r="BE257">
        <f t="shared" si="683"/>
        <v>0.24</v>
      </c>
      <c r="BF257">
        <f t="shared" ref="BF257" si="974">SUM(AU251:AU257)/SUM(AT251:AT257)</f>
        <v>0.21745266850817591</v>
      </c>
      <c r="BG257">
        <f t="shared" ref="BG257" si="975">SUM(AU244:AU257)/SUM(AT244:AT257)</f>
        <v>0.23357530333604129</v>
      </c>
      <c r="BH257">
        <f t="shared" ref="BH257" si="976">SUM(AX251:AX257)/SUM(AW251:AW257)</f>
        <v>0.26005361930294907</v>
      </c>
      <c r="BI257">
        <f t="shared" ref="BI257" si="977">SUM(AZ251:AZ257)/SUM(AY251:AY257)</f>
        <v>0.18575063613231552</v>
      </c>
      <c r="BJ257">
        <f t="shared" ref="BJ257:BJ262" si="978">SUM(BB251:BB257)/SUM(BA251:BA257)</f>
        <v>0.27624309392265195</v>
      </c>
      <c r="BK257" s="15">
        <v>0.24399999999999999</v>
      </c>
      <c r="BL257" s="15">
        <v>0.17799999999999999</v>
      </c>
      <c r="BM257" s="15">
        <v>0.186</v>
      </c>
      <c r="BT257">
        <f t="shared" si="749"/>
        <v>1203506</v>
      </c>
      <c r="BU257">
        <f t="shared" si="750"/>
        <v>225780</v>
      </c>
      <c r="BV257">
        <f t="shared" si="751"/>
        <v>19432</v>
      </c>
      <c r="CC257">
        <f t="shared" si="752"/>
        <v>1928</v>
      </c>
      <c r="CD257">
        <f t="shared" si="753"/>
        <v>14330</v>
      </c>
      <c r="CK257">
        <f t="shared" si="754"/>
        <v>992</v>
      </c>
      <c r="CL257">
        <f t="shared" si="755"/>
        <v>111492</v>
      </c>
      <c r="CS257">
        <f t="shared" si="756"/>
        <v>10813</v>
      </c>
    </row>
    <row r="258" spans="1:97" x14ac:dyDescent="0.35">
      <c r="A258" s="1">
        <f t="shared" si="809"/>
        <v>44164</v>
      </c>
      <c r="B258">
        <v>1208053</v>
      </c>
      <c r="C258">
        <v>227796</v>
      </c>
      <c r="D258">
        <v>131098</v>
      </c>
      <c r="E258">
        <v>2375</v>
      </c>
      <c r="F258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7"/>
        <v>44</v>
      </c>
      <c r="N258">
        <f t="shared" si="353"/>
        <v>980257</v>
      </c>
      <c r="O258" s="3">
        <f t="shared" si="931"/>
        <v>0.18856457456750655</v>
      </c>
      <c r="R258">
        <f t="shared" ref="R258" si="979">C258-C257</f>
        <v>2016</v>
      </c>
      <c r="S258">
        <f t="shared" ref="S258" si="980">N258-N257</f>
        <v>2531</v>
      </c>
      <c r="T258" s="6">
        <f t="shared" ref="T258" si="981">R258/V258</f>
        <v>0.44336925445348579</v>
      </c>
      <c r="U258" s="6">
        <f t="shared" ref="U258" si="982">SUM(R252:R258)/SUM(V252:V258)</f>
        <v>0.38930460161067343</v>
      </c>
      <c r="V258">
        <f t="shared" ref="V258" si="983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4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5">Z258-AC258-AF258</f>
        <v>1103</v>
      </c>
      <c r="AJ258">
        <f t="shared" ref="AJ258" si="986">AA258-AD258-AG258</f>
        <v>547</v>
      </c>
      <c r="AK258">
        <f t="shared" si="973"/>
        <v>4282</v>
      </c>
      <c r="AT258">
        <v>4853</v>
      </c>
      <c r="AU258">
        <v>1171</v>
      </c>
      <c r="AV258">
        <f t="shared" si="625"/>
        <v>0.24129404492066764</v>
      </c>
      <c r="AW258">
        <v>35</v>
      </c>
      <c r="AX258">
        <v>7</v>
      </c>
      <c r="AY258">
        <v>168</v>
      </c>
      <c r="AZ258">
        <v>27</v>
      </c>
      <c r="BA258">
        <v>10</v>
      </c>
      <c r="BB258">
        <v>4</v>
      </c>
      <c r="BC258">
        <f t="shared" si="670"/>
        <v>0.2</v>
      </c>
      <c r="BD258">
        <f t="shared" si="711"/>
        <v>0.16071428571428573</v>
      </c>
      <c r="BE258">
        <f t="shared" si="683"/>
        <v>0.4</v>
      </c>
      <c r="BF258">
        <f t="shared" ref="BF258" si="987">SUM(AU252:AU258)/SUM(AT252:AT258)</f>
        <v>0.2183481056656239</v>
      </c>
      <c r="BG258">
        <f t="shared" ref="BG258" si="988">SUM(AU245:AU258)/SUM(AT245:AT258)</f>
        <v>0.23197200607762788</v>
      </c>
      <c r="BH258">
        <f t="shared" ref="BH258" si="989">SUM(AX252:AX258)/SUM(AW252:AW258)</f>
        <v>0.25806451612903225</v>
      </c>
      <c r="BI258">
        <f t="shared" ref="BI258" si="990">SUM(AZ252:AZ258)/SUM(AY252:AY258)</f>
        <v>0.18377765173000568</v>
      </c>
      <c r="BJ258">
        <f t="shared" si="978"/>
        <v>0.29629629629629628</v>
      </c>
      <c r="BK258" s="15">
        <v>0.246</v>
      </c>
      <c r="BL258" s="15">
        <v>0.17599999999999999</v>
      </c>
      <c r="BM258" s="15">
        <v>0.20200000000000001</v>
      </c>
      <c r="BT258">
        <f t="shared" si="749"/>
        <v>1208053</v>
      </c>
      <c r="BU258">
        <f t="shared" si="750"/>
        <v>227796</v>
      </c>
      <c r="BV258">
        <f t="shared" si="751"/>
        <v>19467</v>
      </c>
      <c r="CC258">
        <f t="shared" si="752"/>
        <v>1950</v>
      </c>
      <c r="CD258">
        <f t="shared" si="753"/>
        <v>14355</v>
      </c>
      <c r="CK258">
        <f t="shared" si="754"/>
        <v>1018</v>
      </c>
      <c r="CL258">
        <f t="shared" si="755"/>
        <v>111737</v>
      </c>
      <c r="CS258">
        <f t="shared" si="756"/>
        <v>10886</v>
      </c>
    </row>
    <row r="259" spans="1:97" x14ac:dyDescent="0.35">
      <c r="A259" s="1">
        <f t="shared" si="809"/>
        <v>44165</v>
      </c>
      <c r="B259">
        <v>1211060</v>
      </c>
      <c r="C259">
        <v>228972</v>
      </c>
      <c r="D259">
        <v>132212</v>
      </c>
      <c r="E259">
        <v>2400</v>
      </c>
      <c r="F25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7"/>
        <v>38</v>
      </c>
      <c r="N259">
        <f t="shared" si="353"/>
        <v>982088</v>
      </c>
      <c r="O259" s="3">
        <f t="shared" si="931"/>
        <v>0.18906742853368125</v>
      </c>
      <c r="R259">
        <f t="shared" ref="R259" si="991">C259-C258</f>
        <v>1176</v>
      </c>
      <c r="S259">
        <f t="shared" ref="S259" si="992">N259-N258</f>
        <v>1831</v>
      </c>
      <c r="T259" s="6">
        <f t="shared" ref="T259" si="993">R259/V259</f>
        <v>0.39108746258729632</v>
      </c>
      <c r="U259" s="6">
        <f t="shared" ref="U259" si="994">SUM(R253:R259)/SUM(V253:V259)</f>
        <v>0.39615190338430456</v>
      </c>
      <c r="V259">
        <f t="shared" ref="V259" si="995">B259-B258</f>
        <v>3007</v>
      </c>
      <c r="W259">
        <f t="shared" ref="W259" si="996">C259-D259-E259</f>
        <v>94360</v>
      </c>
      <c r="X259" s="3">
        <f t="shared" ref="X259" si="997">F259/W259</f>
        <v>1.2314540059347181E-2</v>
      </c>
      <c r="Y259">
        <f t="shared" ref="Y259" si="998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9">Z259-AC259-AF259</f>
        <v>1091</v>
      </c>
      <c r="AJ259">
        <f t="shared" ref="AJ259" si="1000">AA259-AD259-AG259</f>
        <v>546</v>
      </c>
      <c r="AK259">
        <f t="shared" si="973"/>
        <v>4214</v>
      </c>
      <c r="AL259">
        <v>1</v>
      </c>
      <c r="AM259">
        <v>1</v>
      </c>
      <c r="AN259">
        <v>12</v>
      </c>
      <c r="AT259">
        <v>3786</v>
      </c>
      <c r="AU259">
        <v>853</v>
      </c>
      <c r="AV259">
        <f t="shared" si="625"/>
        <v>0.22530375066032751</v>
      </c>
      <c r="AW259">
        <v>15</v>
      </c>
      <c r="AX259">
        <v>5</v>
      </c>
      <c r="AY259">
        <v>142</v>
      </c>
      <c r="AZ259">
        <v>20</v>
      </c>
      <c r="BA259">
        <v>11</v>
      </c>
      <c r="BB259">
        <v>5</v>
      </c>
      <c r="BC259">
        <f t="shared" si="670"/>
        <v>0.33333333333333331</v>
      </c>
      <c r="BD259">
        <f t="shared" si="711"/>
        <v>0.14084507042253522</v>
      </c>
      <c r="BE259">
        <f t="shared" si="683"/>
        <v>0.45454545454545453</v>
      </c>
      <c r="BF259">
        <f t="shared" ref="BF259" si="1001">SUM(AU253:AU259)/SUM(AT253:AT259)</f>
        <v>0.21970755332029432</v>
      </c>
      <c r="BG259">
        <f t="shared" ref="BG259" si="1002">SUM(AU246:AU259)/SUM(AT246:AT259)</f>
        <v>0.22957745150735051</v>
      </c>
      <c r="BH259">
        <f t="shared" ref="BH259" si="1003">SUM(AX253:AX259)/SUM(AW253:AW259)</f>
        <v>0.24085365853658536</v>
      </c>
      <c r="BI259">
        <f t="shared" ref="BI259" si="1004">SUM(AZ253:AZ259)/SUM(AY253:AY259)</f>
        <v>0.18113858539390454</v>
      </c>
      <c r="BJ259">
        <f t="shared" si="978"/>
        <v>0.31372549019607843</v>
      </c>
      <c r="BK259" s="15">
        <v>0.24299999999999999</v>
      </c>
      <c r="BL259" s="15">
        <v>0.17299999999999999</v>
      </c>
      <c r="BM259" s="15">
        <v>0.20499999999999999</v>
      </c>
      <c r="BT259">
        <f t="shared" si="749"/>
        <v>1211060</v>
      </c>
      <c r="BU259">
        <f t="shared" si="750"/>
        <v>228972</v>
      </c>
      <c r="BV259">
        <f t="shared" si="751"/>
        <v>19482</v>
      </c>
      <c r="CC259">
        <f t="shared" si="752"/>
        <v>1953</v>
      </c>
      <c r="CD259">
        <f t="shared" si="753"/>
        <v>14365</v>
      </c>
      <c r="CK259">
        <f t="shared" si="754"/>
        <v>1023</v>
      </c>
      <c r="CL259">
        <f t="shared" si="755"/>
        <v>111905</v>
      </c>
      <c r="CS259">
        <f t="shared" si="756"/>
        <v>10899</v>
      </c>
    </row>
    <row r="260" spans="1:97" x14ac:dyDescent="0.35">
      <c r="A260" s="1">
        <f t="shared" si="809"/>
        <v>44166</v>
      </c>
      <c r="B260">
        <v>1215670</v>
      </c>
      <c r="C260">
        <v>230898</v>
      </c>
      <c r="D260">
        <v>137430</v>
      </c>
      <c r="E260">
        <v>2427</v>
      </c>
      <c r="F260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5">-(J260-J259)+L260</f>
        <v>32</v>
      </c>
      <c r="N260">
        <f t="shared" ref="N260:N261" si="1006">B260-C260</f>
        <v>984772</v>
      </c>
      <c r="O260" s="3">
        <f t="shared" ref="O260:O261" si="1007">C260/B260</f>
        <v>0.18993476848157806</v>
      </c>
      <c r="R260">
        <f t="shared" ref="R260" si="1008">C260-C259</f>
        <v>1926</v>
      </c>
      <c r="S260">
        <f t="shared" ref="S260" si="1009">N260-N259</f>
        <v>2684</v>
      </c>
      <c r="T260" s="6">
        <f t="shared" ref="T260" si="1010">R260/V260</f>
        <v>0.41778741865509761</v>
      </c>
      <c r="U260" s="6">
        <f t="shared" ref="U260" si="1011">SUM(R254:R260)/SUM(V254:V260)</f>
        <v>0.3992862910578</v>
      </c>
      <c r="V260">
        <f t="shared" ref="V260" si="1012">B260-B259</f>
        <v>4610</v>
      </c>
      <c r="W260">
        <f t="shared" ref="W260" si="1013">C260-D260-E260</f>
        <v>91041</v>
      </c>
      <c r="X260" s="3">
        <f t="shared" ref="X260" si="1014">F260/W260</f>
        <v>1.287332081150251E-2</v>
      </c>
      <c r="Y260">
        <f t="shared" ref="Y260" si="1015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6">Z260-AC260-AF260</f>
        <v>1041</v>
      </c>
      <c r="AJ260">
        <f t="shared" ref="AJ260" si="1017">AA260-AD260-AG260</f>
        <v>517</v>
      </c>
      <c r="AK260">
        <f t="shared" si="973"/>
        <v>3993</v>
      </c>
      <c r="AT260">
        <v>4613</v>
      </c>
      <c r="AU260">
        <v>1171</v>
      </c>
      <c r="AV260">
        <f t="shared" si="625"/>
        <v>0.25384782137437678</v>
      </c>
      <c r="AW260">
        <v>21</v>
      </c>
      <c r="AX260">
        <v>6</v>
      </c>
      <c r="AY260">
        <v>162</v>
      </c>
      <c r="AZ260">
        <v>43</v>
      </c>
      <c r="BA260">
        <v>14</v>
      </c>
      <c r="BB260">
        <v>3</v>
      </c>
      <c r="BC260">
        <f t="shared" si="670"/>
        <v>0.2857142857142857</v>
      </c>
      <c r="BD260">
        <f t="shared" si="711"/>
        <v>0.26543209876543211</v>
      </c>
      <c r="BE260">
        <f t="shared" si="683"/>
        <v>0.21428571428571427</v>
      </c>
      <c r="BF260">
        <f t="shared" ref="BF260" si="1018">SUM(AU254:AU260)/SUM(AT254:AT260)</f>
        <v>0.22318803852002028</v>
      </c>
      <c r="BG260">
        <f t="shared" ref="BG260" si="1019">SUM(AU247:AU260)/SUM(AT247:AT260)</f>
        <v>0.22953476113312898</v>
      </c>
      <c r="BH260">
        <f t="shared" ref="BH260" si="1020">SUM(AX254:AX260)/SUM(AW254:AW260)</f>
        <v>0.2342007434944238</v>
      </c>
      <c r="BI260">
        <f t="shared" ref="BI260" si="1021">SUM(AZ254:AZ260)/SUM(AY254:AY260)</f>
        <v>0.18704074816299265</v>
      </c>
      <c r="BJ260">
        <f t="shared" si="978"/>
        <v>0.33082706766917291</v>
      </c>
      <c r="BK260" s="15">
        <v>0.23599999999999999</v>
      </c>
      <c r="BL260" s="15">
        <v>0.16500000000000001</v>
      </c>
      <c r="BM260" s="15">
        <v>0.20100000000000001</v>
      </c>
      <c r="BT260">
        <f t="shared" si="749"/>
        <v>1215670</v>
      </c>
      <c r="BU260">
        <f t="shared" si="750"/>
        <v>230898</v>
      </c>
      <c r="BV260">
        <f t="shared" si="751"/>
        <v>19503</v>
      </c>
      <c r="CC260">
        <f t="shared" si="752"/>
        <v>1967</v>
      </c>
      <c r="CD260">
        <f t="shared" si="753"/>
        <v>14376</v>
      </c>
      <c r="CK260">
        <f t="shared" si="754"/>
        <v>1026</v>
      </c>
      <c r="CL260">
        <f t="shared" si="755"/>
        <v>112047</v>
      </c>
      <c r="CS260">
        <f t="shared" si="756"/>
        <v>10974</v>
      </c>
    </row>
    <row r="261" spans="1:97" x14ac:dyDescent="0.35">
      <c r="A261" s="1">
        <f t="shared" si="809"/>
        <v>44167</v>
      </c>
      <c r="B261">
        <v>1222575</v>
      </c>
      <c r="C261">
        <v>233868</v>
      </c>
      <c r="D261">
        <v>142251</v>
      </c>
      <c r="E261">
        <v>2449</v>
      </c>
      <c r="F261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5"/>
        <v>43</v>
      </c>
      <c r="N261">
        <f t="shared" si="1006"/>
        <v>988707</v>
      </c>
      <c r="O261" s="3">
        <f t="shared" si="1007"/>
        <v>0.19129133182013375</v>
      </c>
      <c r="R261">
        <f t="shared" ref="R261" si="1022">C261-C260</f>
        <v>2970</v>
      </c>
      <c r="S261">
        <f t="shared" ref="S261" si="1023">N261-N260</f>
        <v>3935</v>
      </c>
      <c r="T261" s="6">
        <f t="shared" ref="T261" si="1024">R261/V261</f>
        <v>0.43012309920347574</v>
      </c>
      <c r="U261" s="6">
        <f t="shared" ref="U261" si="1025">SUM(R255:R261)/SUM(V255:V261)</f>
        <v>0.40637678002559424</v>
      </c>
      <c r="V261">
        <f t="shared" ref="V261" si="1026">B261-B260</f>
        <v>6905</v>
      </c>
      <c r="W261">
        <f t="shared" ref="W261" si="1027">C261-D261-E261</f>
        <v>89168</v>
      </c>
      <c r="X261" s="3">
        <f t="shared" ref="X261" si="1028">F261/W261</f>
        <v>1.3031580836174412E-2</v>
      </c>
      <c r="Y261">
        <f t="shared" ref="Y261" si="1029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30">Z261-AC261-AF261</f>
        <v>1009</v>
      </c>
      <c r="AJ261">
        <f t="shared" ref="AJ261" si="1031">AA261-AD261-AG261</f>
        <v>518</v>
      </c>
      <c r="AK261">
        <f t="shared" si="973"/>
        <v>3936</v>
      </c>
      <c r="AT261">
        <v>5593</v>
      </c>
      <c r="AU261">
        <v>1154</v>
      </c>
      <c r="AV261">
        <f t="shared" si="625"/>
        <v>0.20632934024673699</v>
      </c>
      <c r="AW261">
        <v>45</v>
      </c>
      <c r="AX261">
        <v>5</v>
      </c>
      <c r="AY261">
        <v>490</v>
      </c>
      <c r="AZ261">
        <v>57</v>
      </c>
      <c r="BA261">
        <v>23</v>
      </c>
      <c r="BB261">
        <v>8</v>
      </c>
      <c r="BC261">
        <f t="shared" si="670"/>
        <v>0.1111111111111111</v>
      </c>
      <c r="BD261">
        <f t="shared" si="711"/>
        <v>0.11632653061224489</v>
      </c>
      <c r="BE261">
        <f t="shared" si="683"/>
        <v>0.34782608695652173</v>
      </c>
      <c r="BF261">
        <f t="shared" ref="BF261" si="1032">SUM(AU255:AU261)/SUM(AT255:AT261)</f>
        <v>0.22132186031779549</v>
      </c>
      <c r="BG261">
        <f t="shared" ref="BG261" si="1033">SUM(AU248:AU261)/SUM(AT248:AT261)</f>
        <v>0.2255191393545159</v>
      </c>
      <c r="BH261">
        <f t="shared" ref="BH261" si="1034">SUM(AX255:AX261)/SUM(AW255:AW261)</f>
        <v>0.19028340080971659</v>
      </c>
      <c r="BI261">
        <f t="shared" ref="BI261" si="1035">SUM(AZ255:AZ261)/SUM(AY255:AY261)</f>
        <v>0.16417910447761194</v>
      </c>
      <c r="BJ261">
        <f t="shared" si="978"/>
        <v>0.32835820895522388</v>
      </c>
      <c r="BK261" s="15">
        <v>0.23</v>
      </c>
      <c r="BL261" s="15">
        <v>0.155</v>
      </c>
      <c r="BM261" s="15">
        <v>0.2</v>
      </c>
      <c r="BT261">
        <f t="shared" si="749"/>
        <v>1222575</v>
      </c>
      <c r="BU261">
        <f t="shared" si="750"/>
        <v>233868</v>
      </c>
      <c r="BV261">
        <f t="shared" si="751"/>
        <v>19548</v>
      </c>
      <c r="CC261">
        <f t="shared" si="752"/>
        <v>1986</v>
      </c>
      <c r="CD261">
        <f t="shared" si="753"/>
        <v>14390</v>
      </c>
      <c r="CK261">
        <f t="shared" si="754"/>
        <v>1050</v>
      </c>
      <c r="CL261">
        <f t="shared" si="755"/>
        <v>112209</v>
      </c>
      <c r="CS261">
        <f t="shared" si="756"/>
        <v>11159</v>
      </c>
    </row>
    <row r="262" spans="1:97" x14ac:dyDescent="0.35">
      <c r="A262" s="1">
        <f t="shared" si="809"/>
        <v>44168</v>
      </c>
      <c r="B262">
        <v>1229577</v>
      </c>
      <c r="C262">
        <v>236796</v>
      </c>
      <c r="D262">
        <v>147153</v>
      </c>
      <c r="E262">
        <v>2519</v>
      </c>
      <c r="F262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6">-(J262-J261)+L262</f>
        <v>22</v>
      </c>
      <c r="N262">
        <f t="shared" ref="N262" si="1037">B262-C262</f>
        <v>992781</v>
      </c>
      <c r="O262" s="3">
        <f t="shared" ref="O262" si="1038">C262/B262</f>
        <v>0.19258330303836196</v>
      </c>
      <c r="R262">
        <f t="shared" ref="R262" si="1039">C262-C261</f>
        <v>2928</v>
      </c>
      <c r="S262">
        <f t="shared" ref="S262" si="1040">N262-N261</f>
        <v>4074</v>
      </c>
      <c r="T262" s="6">
        <f t="shared" ref="T262" si="1041">R262/V262</f>
        <v>0.41816623821765209</v>
      </c>
      <c r="U262" s="6">
        <f t="shared" ref="U262" si="1042">SUM(R256:R262)/SUM(V256:V262)</f>
        <v>0.41423191052271169</v>
      </c>
      <c r="V262">
        <f t="shared" ref="V262" si="1043">B262-B261</f>
        <v>7002</v>
      </c>
      <c r="W262">
        <f t="shared" ref="W262" si="1044">C262-D262-E262</f>
        <v>87124</v>
      </c>
      <c r="X262" s="3">
        <f t="shared" ref="X262" si="1045">F262/W262</f>
        <v>1.2901152380515127E-2</v>
      </c>
      <c r="Y262">
        <f t="shared" ref="Y262" si="1046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7">Z262-AC262-AF262</f>
        <v>968</v>
      </c>
      <c r="AJ262">
        <f t="shared" ref="AJ262" si="1048">AA262-AD262-AG262</f>
        <v>510</v>
      </c>
      <c r="AK262">
        <f t="shared" si="973"/>
        <v>3750</v>
      </c>
      <c r="AT262">
        <v>7190</v>
      </c>
      <c r="AU262">
        <v>1524</v>
      </c>
      <c r="AV262">
        <f t="shared" si="625"/>
        <v>0.21196105702364396</v>
      </c>
      <c r="AW262">
        <v>44</v>
      </c>
      <c r="AX262">
        <v>9</v>
      </c>
      <c r="AY262">
        <v>205</v>
      </c>
      <c r="AZ262">
        <v>34</v>
      </c>
      <c r="BA262">
        <v>21</v>
      </c>
      <c r="BB262">
        <v>4</v>
      </c>
      <c r="BC262">
        <f t="shared" si="670"/>
        <v>0.20454545454545456</v>
      </c>
      <c r="BD262">
        <f t="shared" si="711"/>
        <v>0.16585365853658537</v>
      </c>
      <c r="BE262">
        <f t="shared" si="683"/>
        <v>0.19047619047619047</v>
      </c>
      <c r="BF262">
        <f t="shared" ref="BF262" si="1049">SUM(AU256:AU262)/SUM(AT256:AT262)</f>
        <v>0.21961280387196128</v>
      </c>
      <c r="BG262">
        <f t="shared" ref="BG262" si="1050">SUM(AU249:AU262)/SUM(AT249:AT262)</f>
        <v>0.22335051760695132</v>
      </c>
      <c r="BH262">
        <f t="shared" ref="BH262" si="1051">SUM(AX256:AX262)/SUM(AW256:AW262)</f>
        <v>0.19665271966527198</v>
      </c>
      <c r="BI262">
        <f t="shared" ref="BI262" si="1052">SUM(AZ256:AZ262)/SUM(AY256:AY262)</f>
        <v>0.16555891238670695</v>
      </c>
      <c r="BJ262">
        <f t="shared" si="978"/>
        <v>0.30769230769230771</v>
      </c>
      <c r="BK262" s="15">
        <v>0.215</v>
      </c>
      <c r="BL262" s="15">
        <v>0.14099999999999999</v>
      </c>
      <c r="BM262" s="15">
        <v>0.20100000000000001</v>
      </c>
      <c r="BN262">
        <f>BN264-AT262</f>
        <v>2553984</v>
      </c>
      <c r="BT262">
        <f t="shared" si="749"/>
        <v>1229577</v>
      </c>
      <c r="BU262">
        <f t="shared" si="750"/>
        <v>236796</v>
      </c>
      <c r="BV262">
        <f t="shared" si="751"/>
        <v>19592</v>
      </c>
      <c r="CC262">
        <f t="shared" si="752"/>
        <v>2007</v>
      </c>
      <c r="CD262">
        <f t="shared" si="753"/>
        <v>14413</v>
      </c>
      <c r="CK262">
        <f t="shared" si="754"/>
        <v>1062</v>
      </c>
      <c r="CL262">
        <f t="shared" si="755"/>
        <v>112699</v>
      </c>
      <c r="CS262">
        <f t="shared" si="756"/>
        <v>11221</v>
      </c>
    </row>
    <row r="263" spans="1:97" x14ac:dyDescent="0.35">
      <c r="A263" s="1">
        <f t="shared" si="809"/>
        <v>44169</v>
      </c>
      <c r="B263">
        <v>1237164</v>
      </c>
      <c r="C263">
        <v>239687</v>
      </c>
      <c r="D263">
        <v>152332</v>
      </c>
      <c r="E263">
        <v>2603</v>
      </c>
      <c r="F263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3">-(J263-J262)+L263</f>
        <v>79</v>
      </c>
      <c r="N263">
        <f t="shared" ref="N263" si="1054">B263-C263</f>
        <v>997477</v>
      </c>
      <c r="O263" s="3">
        <f t="shared" ref="O263" si="1055">C263/B263</f>
        <v>0.19373906773879615</v>
      </c>
      <c r="R263">
        <f t="shared" ref="R263" si="1056">C263-C262</f>
        <v>2891</v>
      </c>
      <c r="S263">
        <f t="shared" ref="S263" si="1057">N263-N262</f>
        <v>4696</v>
      </c>
      <c r="T263" s="6">
        <f t="shared" ref="T263" si="1058">R263/V263</f>
        <v>0.38104652695400026</v>
      </c>
      <c r="U263" s="6">
        <f t="shared" ref="U263" si="1059">SUM(R257:R263)/SUM(V257:V263)</f>
        <v>0.40992511740068538</v>
      </c>
      <c r="V263">
        <f t="shared" ref="V263" si="1060">B263-B262</f>
        <v>7587</v>
      </c>
      <c r="W263">
        <f t="shared" ref="W263" si="1061">C263-D263-E263</f>
        <v>84752</v>
      </c>
      <c r="X263" s="3">
        <f t="shared" ref="X263" si="1062">F263/W263</f>
        <v>1.1799131583915424E-2</v>
      </c>
      <c r="Y263">
        <f t="shared" ref="Y263:Y264" si="1063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4">Z263-AC263-AF263</f>
        <v>914</v>
      </c>
      <c r="AJ263">
        <f t="shared" ref="AJ263" si="1065">AA263-AD263-AG263</f>
        <v>491</v>
      </c>
      <c r="AK263">
        <f t="shared" ref="AK263" si="1066">AB263-AE263-AH263</f>
        <v>3550</v>
      </c>
      <c r="AL263">
        <v>0</v>
      </c>
      <c r="AM263">
        <v>0</v>
      </c>
      <c r="AN263">
        <v>9</v>
      </c>
      <c r="AT263">
        <v>6883</v>
      </c>
      <c r="AU263">
        <v>1396</v>
      </c>
      <c r="AV263">
        <f t="shared" si="625"/>
        <v>0.20281853842801104</v>
      </c>
      <c r="AW263">
        <v>48</v>
      </c>
      <c r="AX263">
        <v>10</v>
      </c>
      <c r="AY263">
        <v>241</v>
      </c>
      <c r="AZ263">
        <v>40</v>
      </c>
      <c r="BA263">
        <v>27</v>
      </c>
      <c r="BB263">
        <v>7</v>
      </c>
      <c r="BC263">
        <f t="shared" si="670"/>
        <v>0.20833333333333334</v>
      </c>
      <c r="BD263">
        <f t="shared" si="711"/>
        <v>0.16597510373443983</v>
      </c>
      <c r="BE263">
        <f t="shared" si="683"/>
        <v>0.25925925925925924</v>
      </c>
      <c r="BF263">
        <f t="shared" ref="BF263" si="1067">SUM(AU257:AU263)/SUM(AT257:AT263)</f>
        <v>0.21712756940029668</v>
      </c>
      <c r="BG263">
        <f t="shared" ref="BG263" si="1068">SUM(AU250:AU263)/SUM(AT250:AT263)</f>
        <v>0.22071922039689276</v>
      </c>
      <c r="BH263">
        <f t="shared" ref="BH263" si="1069">SUM(AX257:AX263)/SUM(AW257:AW263)</f>
        <v>0.19183673469387755</v>
      </c>
      <c r="BI263">
        <f t="shared" ref="BI263" si="1070">SUM(AZ257:AZ263)/SUM(AY257:AY263)</f>
        <v>0.15728977616454931</v>
      </c>
      <c r="BJ263">
        <f t="shared" ref="BJ263" si="1071">SUM(BB257:BB263)/SUM(BA257:BA263)</f>
        <v>0.28244274809160308</v>
      </c>
      <c r="BK263" s="15">
        <v>0.21</v>
      </c>
      <c r="BL263" s="15">
        <v>0.13700000000000001</v>
      </c>
      <c r="BM263" s="15">
        <v>0.185</v>
      </c>
      <c r="BT263">
        <f t="shared" si="749"/>
        <v>1237164</v>
      </c>
      <c r="BU263">
        <f t="shared" si="750"/>
        <v>239687</v>
      </c>
      <c r="BV263">
        <f t="shared" si="751"/>
        <v>19640</v>
      </c>
      <c r="CC263">
        <f t="shared" si="752"/>
        <v>2030</v>
      </c>
      <c r="CD263">
        <f t="shared" si="753"/>
        <v>14434</v>
      </c>
      <c r="CK263">
        <f t="shared" si="754"/>
        <v>1076</v>
      </c>
      <c r="CL263">
        <f t="shared" si="755"/>
        <v>112904</v>
      </c>
      <c r="CS263">
        <f t="shared" si="756"/>
        <v>11297</v>
      </c>
    </row>
    <row r="264" spans="1:97" x14ac:dyDescent="0.35">
      <c r="A264" s="1">
        <f t="shared" si="809"/>
        <v>44170</v>
      </c>
      <c r="B264">
        <v>1243590</v>
      </c>
      <c r="C264">
        <v>242063</v>
      </c>
      <c r="D264">
        <v>157028</v>
      </c>
      <c r="E264">
        <v>2665</v>
      </c>
      <c r="F264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2">-(J264-J263)+L264</f>
        <v>51</v>
      </c>
      <c r="N264">
        <f t="shared" ref="N264" si="1073">B264-C264</f>
        <v>1001527</v>
      </c>
      <c r="O264" s="3">
        <f t="shared" ref="O264" si="1074">C264/B264</f>
        <v>0.19464855780442109</v>
      </c>
      <c r="R264">
        <f t="shared" ref="R264" si="1075">C264-C263</f>
        <v>2376</v>
      </c>
      <c r="S264">
        <f t="shared" ref="S264" si="1076">N264-N263</f>
        <v>4050</v>
      </c>
      <c r="T264" s="6">
        <f t="shared" ref="T264" si="1077">R264/V264</f>
        <v>0.36974789915966388</v>
      </c>
      <c r="U264" s="6">
        <f t="shared" ref="U264" si="1078">SUM(R258:R264)/SUM(V258:V264)</f>
        <v>0.40622193393872869</v>
      </c>
      <c r="V264">
        <f t="shared" ref="V264" si="1079">B264-B263</f>
        <v>6426</v>
      </c>
      <c r="W264">
        <f t="shared" ref="W264" si="1080">C264-D264-E264</f>
        <v>82370</v>
      </c>
      <c r="X264" s="3">
        <f t="shared" ref="X264" si="1081">F264/W264</f>
        <v>1.1654728663348306E-2</v>
      </c>
      <c r="Y264">
        <f t="shared" si="1063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2">Z264-AC264-AF264</f>
        <v>874</v>
      </c>
      <c r="AJ264">
        <f t="shared" ref="AJ264" si="1083">AA264-AD264-AG264</f>
        <v>465</v>
      </c>
      <c r="AK264">
        <f t="shared" ref="AK264:AK265" si="1084">AB264-AE264-AH264</f>
        <v>3382</v>
      </c>
      <c r="BE264" t="e">
        <f t="shared" si="683"/>
        <v>#DIV/0!</v>
      </c>
      <c r="BF264">
        <f t="shared" ref="BF264:BF270" si="1085">SUM(AU258:AU264)/SUM(AT258:AT264)</f>
        <v>0.22082143508111063</v>
      </c>
      <c r="BG264">
        <f t="shared" ref="BG264:BG270" si="1086">SUM(AU251:AU264)/SUM(AT251:AT264)</f>
        <v>0.21879658243955644</v>
      </c>
      <c r="BH264">
        <f t="shared" ref="BH264:BH270" si="1087">SUM(AX258:AX264)/SUM(AW258:AW264)</f>
        <v>0.20192307692307693</v>
      </c>
      <c r="BI264">
        <f t="shared" ref="BI264:BI270" si="1088">SUM(AZ258:AZ264)/SUM(AY258:AY264)</f>
        <v>0.15696022727272727</v>
      </c>
      <c r="BJ264">
        <f t="shared" ref="BJ264:BJ270" si="1089">SUM(BB258:BB264)/SUM(BA258:BA264)</f>
        <v>0.29245283018867924</v>
      </c>
      <c r="BK264" s="15">
        <v>0.2</v>
      </c>
      <c r="BL264" s="15">
        <v>0.13500000000000001</v>
      </c>
      <c r="BM264" s="15">
        <v>0.188</v>
      </c>
      <c r="BN264">
        <v>2561174</v>
      </c>
      <c r="BO264">
        <v>261722</v>
      </c>
      <c r="BT264">
        <v>1243592</v>
      </c>
      <c r="BU264">
        <v>242065</v>
      </c>
      <c r="BV264">
        <v>19640</v>
      </c>
      <c r="BW264">
        <v>2145</v>
      </c>
      <c r="CB264">
        <v>8819</v>
      </c>
      <c r="CC264">
        <v>2046</v>
      </c>
      <c r="CD264">
        <v>14461</v>
      </c>
      <c r="CE264">
        <v>1154</v>
      </c>
      <c r="CJ264">
        <v>5195</v>
      </c>
      <c r="CK264">
        <v>1089</v>
      </c>
      <c r="CL264">
        <v>113145</v>
      </c>
      <c r="CM264">
        <v>12426</v>
      </c>
      <c r="CR264">
        <v>53329</v>
      </c>
      <c r="CS264">
        <v>11372</v>
      </c>
    </row>
    <row r="265" spans="1:97" x14ac:dyDescent="0.35">
      <c r="A265" s="1">
        <f t="shared" si="809"/>
        <v>44171</v>
      </c>
      <c r="B265">
        <v>1248997</v>
      </c>
      <c r="C265">
        <v>243929</v>
      </c>
      <c r="D265">
        <v>158994</v>
      </c>
      <c r="E265">
        <v>2683</v>
      </c>
      <c r="F265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90">-(J265-J264)+L265</f>
        <v>43</v>
      </c>
      <c r="N265">
        <f t="shared" ref="N265:N266" si="1091">B265-C265</f>
        <v>1005068</v>
      </c>
      <c r="O265" s="3">
        <f t="shared" ref="O265" si="1092">C265/B265</f>
        <v>0.19529990864669811</v>
      </c>
      <c r="R265">
        <f t="shared" ref="R265" si="1093">C265-C264</f>
        <v>1866</v>
      </c>
      <c r="S265">
        <f t="shared" ref="S265" si="1094">N265-N264</f>
        <v>3541</v>
      </c>
      <c r="T265" s="6">
        <f t="shared" ref="T265" si="1095">R265/V265</f>
        <v>0.34510819308304053</v>
      </c>
      <c r="U265" s="6">
        <f t="shared" ref="U265" si="1096">SUM(R259:R265)/SUM(V259:V265)</f>
        <v>0.39402598671355998</v>
      </c>
      <c r="V265">
        <f t="shared" ref="V265" si="1097">B265-B264</f>
        <v>5407</v>
      </c>
      <c r="W265">
        <f t="shared" ref="W265" si="1098">C265-D265-E265</f>
        <v>82252</v>
      </c>
      <c r="X265" s="3">
        <f t="shared" ref="X265" si="1099">F265/W265</f>
        <v>1.1160822837134659E-2</v>
      </c>
      <c r="Y265">
        <f t="shared" ref="Y265" si="1100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1">Z265-AC265-AF265</f>
        <v>850</v>
      </c>
      <c r="AJ265">
        <f t="shared" ref="AJ265" si="1102">AA265-AD265-AG265</f>
        <v>461</v>
      </c>
      <c r="AK265">
        <f t="shared" si="1084"/>
        <v>3362</v>
      </c>
      <c r="AT265">
        <f t="shared" ref="AT265:AT270" si="1103">BN265-BN264</f>
        <v>18816</v>
      </c>
      <c r="AU265">
        <f>BO265-BO264</f>
        <v>2030</v>
      </c>
      <c r="AV265">
        <f t="shared" si="625"/>
        <v>0.10788690476190477</v>
      </c>
      <c r="AW265">
        <f>IF(CB265="","",MAX(BV$1:BV265)-LARGE(BV$1:BV265,2))</f>
        <v>74</v>
      </c>
      <c r="AX265">
        <f>IF(CC265="","",MAX(BW$1:BW265)-LARGE(BW$1:BW265,2))</f>
        <v>8</v>
      </c>
      <c r="AY265">
        <f>MAX(CR$1:CR265)-LARGE(CR$1:CR265,2)</f>
        <v>195</v>
      </c>
      <c r="AZ265">
        <f>MAX(CS$1:CS265)-LARGE(CS$1:CS265,2)</f>
        <v>62</v>
      </c>
      <c r="BA265">
        <f>IF(CJ265="","",MAX(CD$1:CD265)-LARGE(CD$1:CD265,2))</f>
        <v>204</v>
      </c>
      <c r="BB265">
        <f>IF(CK265="","",MAX(CE$1:CE265)-LARGE(CE$1:CE265,2))</f>
        <v>8</v>
      </c>
      <c r="BC265">
        <f t="shared" ref="BC265:BC270" si="1104">AX265/AW265</f>
        <v>0.10810810810810811</v>
      </c>
      <c r="BD265">
        <f t="shared" ref="BD265:BD270" si="1105">AZ265/AY265</f>
        <v>0.31794871794871793</v>
      </c>
      <c r="BE265">
        <f t="shared" si="683"/>
        <v>3.9215686274509803E-2</v>
      </c>
      <c r="BF265">
        <f t="shared" si="1085"/>
        <v>0.17337514131524498</v>
      </c>
      <c r="BG265">
        <f t="shared" si="1086"/>
        <v>0.19565615145351029</v>
      </c>
      <c r="BH265">
        <f t="shared" si="1087"/>
        <v>0.17408906882591094</v>
      </c>
      <c r="BI265">
        <f t="shared" si="1088"/>
        <v>0.17839721254355401</v>
      </c>
      <c r="BJ265">
        <f t="shared" si="1089"/>
        <v>0.11666666666666667</v>
      </c>
      <c r="BK265" s="15">
        <v>0.187</v>
      </c>
      <c r="BL265" s="15">
        <v>0.13800000000000001</v>
      </c>
      <c r="BM265" s="15">
        <v>0.186</v>
      </c>
      <c r="BN265">
        <v>2579990</v>
      </c>
      <c r="BO265">
        <v>263752</v>
      </c>
      <c r="BT265">
        <v>1248997</v>
      </c>
      <c r="BU265">
        <v>243929</v>
      </c>
      <c r="BV265">
        <v>19714</v>
      </c>
      <c r="BW265">
        <v>2153</v>
      </c>
      <c r="CB265">
        <v>8841</v>
      </c>
      <c r="CC265">
        <v>2053</v>
      </c>
      <c r="CD265">
        <v>14665</v>
      </c>
      <c r="CE265">
        <v>1162</v>
      </c>
      <c r="CJ265">
        <v>5203</v>
      </c>
      <c r="CK265">
        <v>1097</v>
      </c>
      <c r="CL265">
        <v>113832</v>
      </c>
      <c r="CM265">
        <v>12499</v>
      </c>
      <c r="CR265">
        <v>53524</v>
      </c>
      <c r="CS265">
        <v>11434</v>
      </c>
    </row>
    <row r="266" spans="1:97" x14ac:dyDescent="0.35">
      <c r="A266" s="1">
        <f t="shared" si="809"/>
        <v>44172</v>
      </c>
      <c r="B266">
        <v>1251393</v>
      </c>
      <c r="C266">
        <v>244848</v>
      </c>
      <c r="D266">
        <v>160837</v>
      </c>
      <c r="E266">
        <v>2717</v>
      </c>
      <c r="F266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90"/>
        <v>25</v>
      </c>
      <c r="N266">
        <f t="shared" si="1091"/>
        <v>1006545</v>
      </c>
      <c r="O266" s="3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6">
        <f t="shared" ref="T266" si="1109">R266/V266</f>
        <v>0.38355592654424042</v>
      </c>
      <c r="U266" s="6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W266">
        <f>IF(CB266="","",MAX(BV$1:BV266)-LARGE(BV$1:BV266,2))</f>
        <v>54</v>
      </c>
      <c r="AX266">
        <f>IF(CC266="","",MAX(BW$1:BW266)-LARGE(BW$1:BW266,2))</f>
        <v>2</v>
      </c>
      <c r="AY266">
        <f>MAX(CR$1:CR266)-LARGE(CR$1:CR266,2)</f>
        <v>78</v>
      </c>
      <c r="AZ266">
        <f>MAX(CS$1:CS266)-LARGE(CS$1:CS266,2)</f>
        <v>22</v>
      </c>
      <c r="BA266">
        <f>IF(CJ266="","",MAX(CD$1:CD266)-LARGE(CD$1:CD266,2))</f>
        <v>29</v>
      </c>
      <c r="BB266">
        <f>IF(CK266="","",MAX(CE$1:CE266)-LARGE(CE$1:CE266,2))</f>
        <v>3</v>
      </c>
      <c r="BC266">
        <f t="shared" si="1104"/>
        <v>3.7037037037037035E-2</v>
      </c>
      <c r="BD266">
        <f t="shared" si="1105"/>
        <v>0.28205128205128205</v>
      </c>
      <c r="BE266">
        <f t="shared" si="683"/>
        <v>0.10344827586206896</v>
      </c>
      <c r="BF266">
        <f t="shared" si="1085"/>
        <v>0.16881308736512357</v>
      </c>
      <c r="BG266">
        <f t="shared" si="1086"/>
        <v>0.19421684506583917</v>
      </c>
      <c r="BH266">
        <f t="shared" si="1087"/>
        <v>0.13986013986013987</v>
      </c>
      <c r="BI266">
        <f t="shared" si="1088"/>
        <v>0.18818380743982493</v>
      </c>
      <c r="BJ266">
        <f t="shared" si="1089"/>
        <v>0.10377358490566038</v>
      </c>
      <c r="BK266" s="15">
        <v>0.18099999999999999</v>
      </c>
      <c r="BL266" s="15">
        <v>0.13700000000000001</v>
      </c>
      <c r="BM266" s="15">
        <v>0.184</v>
      </c>
      <c r="BT266">
        <v>1251393</v>
      </c>
      <c r="BU266">
        <f>C266</f>
        <v>244848</v>
      </c>
      <c r="BV266">
        <v>19768</v>
      </c>
      <c r="BW266">
        <v>2155</v>
      </c>
      <c r="CB266">
        <v>8858</v>
      </c>
      <c r="CC266">
        <v>2058</v>
      </c>
      <c r="CD266">
        <v>14694</v>
      </c>
      <c r="CE266">
        <v>1165</v>
      </c>
      <c r="CJ266">
        <v>5210</v>
      </c>
      <c r="CK266">
        <v>1098</v>
      </c>
      <c r="CL266">
        <v>114117</v>
      </c>
      <c r="CM266">
        <v>12518</v>
      </c>
      <c r="CR266">
        <v>53602</v>
      </c>
      <c r="CS266">
        <v>11456</v>
      </c>
    </row>
    <row r="267" spans="1:97" x14ac:dyDescent="0.35">
      <c r="A267" s="1">
        <f t="shared" si="809"/>
        <v>44173</v>
      </c>
      <c r="B267">
        <v>1255021</v>
      </c>
      <c r="C267">
        <v>246240</v>
      </c>
      <c r="D267">
        <v>168057</v>
      </c>
      <c r="E267">
        <v>2898</v>
      </c>
      <c r="F267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18">-(J267-J266)+L267</f>
        <v>27</v>
      </c>
      <c r="N267">
        <f t="shared" ref="N267" si="1119">B267-C267</f>
        <v>1008781</v>
      </c>
      <c r="O267" s="3">
        <f t="shared" ref="O267" si="1120">C267/B267</f>
        <v>0.19620388822179072</v>
      </c>
      <c r="R267">
        <f t="shared" ref="R267" si="1121">C267-C266</f>
        <v>1392</v>
      </c>
      <c r="S267">
        <f t="shared" ref="S267" si="1122">N267-N266</f>
        <v>2236</v>
      </c>
      <c r="T267" s="6">
        <f t="shared" ref="T267" si="1123">R267/V267</f>
        <v>0.38368246968026459</v>
      </c>
      <c r="U267" s="6">
        <f t="shared" ref="U267" si="1124">SUM(R261:R267)/SUM(V261:V267)</f>
        <v>0.38987573378059009</v>
      </c>
      <c r="V267">
        <f t="shared" ref="V267" si="1125">B267-B266</f>
        <v>3628</v>
      </c>
      <c r="W267">
        <f t="shared" ref="W267" si="1126">C267-D267-E267</f>
        <v>75285</v>
      </c>
      <c r="X267" s="3">
        <f t="shared" ref="X267" si="1127">F267/W267</f>
        <v>1.1954572624028692E-2</v>
      </c>
      <c r="Y267">
        <f t="shared" ref="Y267" si="1128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W267">
        <f>IF(CB267="","",MAX(BV$1:BV267)-LARGE(BV$1:BV267,2))</f>
        <v>250</v>
      </c>
      <c r="AX267">
        <f>IF(CC267="","",MAX(BW$1:BW267)-LARGE(BW$1:BW267,2))</f>
        <v>18</v>
      </c>
      <c r="AY267">
        <f>MAX(CR$1:CR267)-LARGE(CR$1:CR267,2)</f>
        <v>118</v>
      </c>
      <c r="AZ267">
        <f>MAX(CS$1:CS267)-LARGE(CS$1:CS267,2)</f>
        <v>59</v>
      </c>
      <c r="BA267">
        <f>IF(CJ267="","",MAX(CD$1:CD267)-LARGE(CD$1:CD267,2))</f>
        <v>232</v>
      </c>
      <c r="BB267">
        <f>IF(CK267="","",MAX(CE$1:CE267)-LARGE(CE$1:CE267,2))</f>
        <v>14</v>
      </c>
      <c r="BC267">
        <f t="shared" si="1104"/>
        <v>7.1999999999999995E-2</v>
      </c>
      <c r="BD267">
        <f t="shared" si="1105"/>
        <v>0.5</v>
      </c>
      <c r="BE267">
        <f t="shared" si="683"/>
        <v>6.0344827586206899E-2</v>
      </c>
      <c r="BF267">
        <f t="shared" si="1085"/>
        <v>0.15861961436515773</v>
      </c>
      <c r="BG267">
        <f t="shared" si="1086"/>
        <v>0.19130892201893715</v>
      </c>
      <c r="BH267">
        <f t="shared" si="1087"/>
        <v>0.10097087378640776</v>
      </c>
      <c r="BI267">
        <f t="shared" si="1088"/>
        <v>0.20648078372268275</v>
      </c>
      <c r="BJ267">
        <f t="shared" si="1089"/>
        <v>8.2089552238805971E-2</v>
      </c>
      <c r="BK267" s="15">
        <v>0.17100000000000001</v>
      </c>
      <c r="BL267" s="15">
        <v>0.13900000000000001</v>
      </c>
      <c r="BM267" s="15">
        <v>0.17899999999999999</v>
      </c>
      <c r="BN267">
        <v>2619543</v>
      </c>
      <c r="BO267">
        <v>266756</v>
      </c>
      <c r="BT267">
        <v>1256462</v>
      </c>
      <c r="BU267">
        <v>246784</v>
      </c>
      <c r="BV267">
        <v>20018</v>
      </c>
      <c r="BW267">
        <v>2173</v>
      </c>
      <c r="CB267">
        <v>8895</v>
      </c>
      <c r="CC267">
        <v>2076</v>
      </c>
      <c r="CD267">
        <v>14926</v>
      </c>
      <c r="CE267">
        <v>1179</v>
      </c>
      <c r="CJ267">
        <v>5234</v>
      </c>
      <c r="CK267">
        <v>1111</v>
      </c>
      <c r="CL267">
        <v>115362</v>
      </c>
      <c r="CM267">
        <v>12581</v>
      </c>
      <c r="CR267">
        <v>53720</v>
      </c>
      <c r="CS267">
        <v>11515</v>
      </c>
    </row>
    <row r="268" spans="1:97" x14ac:dyDescent="0.35">
      <c r="A268" s="1">
        <f t="shared" si="809"/>
        <v>44174</v>
      </c>
      <c r="B268">
        <v>1256466</v>
      </c>
      <c r="C268">
        <v>246789</v>
      </c>
      <c r="D268">
        <v>168056</v>
      </c>
      <c r="E268">
        <v>2919</v>
      </c>
      <c r="F268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29">-(J268-J267)+L268</f>
        <v>22</v>
      </c>
      <c r="N268">
        <f t="shared" ref="N268" si="1130">B268-C268</f>
        <v>1009677</v>
      </c>
      <c r="O268" s="3">
        <f t="shared" ref="O268" si="1131">C268/B268</f>
        <v>0.19641518353859158</v>
      </c>
      <c r="R268">
        <f t="shared" ref="R268" si="1132">C268-C267</f>
        <v>549</v>
      </c>
      <c r="S268">
        <f t="shared" ref="S268" si="1133">N268-N267</f>
        <v>896</v>
      </c>
      <c r="T268" s="6">
        <f t="shared" ref="T268" si="1134">R268/V268</f>
        <v>0.37993079584775086</v>
      </c>
      <c r="U268" s="6">
        <f t="shared" ref="U268" si="1135">SUM(R262:R268)/SUM(V262:V268)</f>
        <v>0.38125165973267239</v>
      </c>
      <c r="V268">
        <f t="shared" ref="V268" si="1136">B268-B267</f>
        <v>1445</v>
      </c>
      <c r="W268">
        <f t="shared" ref="W268" si="1137">C268-D268-E268</f>
        <v>75814</v>
      </c>
      <c r="X268" s="3">
        <f t="shared" ref="X268" si="1138">F268/W268</f>
        <v>1.1792017305510856E-2</v>
      </c>
      <c r="Y268">
        <f t="shared" ref="Y268" si="1139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T268">
        <f t="shared" si="1103"/>
        <v>23942</v>
      </c>
      <c r="AU268">
        <f t="shared" ref="AU268:AU299" si="1140">BO268-BO267</f>
        <v>2203</v>
      </c>
      <c r="AV268">
        <f t="shared" si="625"/>
        <v>9.2014033915295293E-2</v>
      </c>
      <c r="AW268">
        <f>IF(CB268="","",MAX(BV$1:BV268)-LARGE(BV$1:BV268,2))</f>
        <v>101</v>
      </c>
      <c r="AX268">
        <f>IF(CC268="","",MAX(BW$1:BW268)-LARGE(BW$1:BW268,2))</f>
        <v>13</v>
      </c>
      <c r="AY268">
        <f>MAX(CR$1:CR268)-LARGE(CR$1:CR268,2)</f>
        <v>208</v>
      </c>
      <c r="AZ268">
        <f>MAX(CS$1:CS268)-LARGE(CS$1:CS268,2)</f>
        <v>67</v>
      </c>
      <c r="BA268">
        <f>IF(CJ268="","",MAX(CD$1:CD268)-LARGE(CD$1:CD268,2))</f>
        <v>156</v>
      </c>
      <c r="BB268">
        <f>IF(CK268="","",MAX(CE$1:CE268)-LARGE(CE$1:CE268,2))</f>
        <v>14</v>
      </c>
      <c r="BC268">
        <f t="shared" si="1104"/>
        <v>0.12871287128712872</v>
      </c>
      <c r="BD268">
        <f t="shared" si="1105"/>
        <v>0.32211538461538464</v>
      </c>
      <c r="BE268">
        <f t="shared" si="683"/>
        <v>8.9743589743589744E-2</v>
      </c>
      <c r="BF268">
        <f t="shared" si="1085"/>
        <v>0.12586440499023421</v>
      </c>
      <c r="BG268">
        <f t="shared" si="1086"/>
        <v>0.16404658086721496</v>
      </c>
      <c r="BH268">
        <f t="shared" si="1087"/>
        <v>0.10507880910683012</v>
      </c>
      <c r="BI268">
        <f t="shared" si="1088"/>
        <v>0.27177033492822966</v>
      </c>
      <c r="BJ268">
        <f t="shared" si="1089"/>
        <v>7.4738415545590436E-2</v>
      </c>
      <c r="BK268" s="15">
        <v>0.16700000000000001</v>
      </c>
      <c r="BL268" s="15">
        <v>0.13300000000000001</v>
      </c>
      <c r="BM268" s="15">
        <v>0.183</v>
      </c>
      <c r="BN268">
        <v>2643485</v>
      </c>
      <c r="BO268">
        <v>268959</v>
      </c>
      <c r="BT268">
        <v>1261911</v>
      </c>
      <c r="BU268">
        <v>248785</v>
      </c>
      <c r="BV268">
        <v>20119</v>
      </c>
      <c r="BW268">
        <v>2186</v>
      </c>
      <c r="CB268">
        <v>8920</v>
      </c>
      <c r="CC268">
        <v>2088</v>
      </c>
      <c r="CD268">
        <v>15082</v>
      </c>
      <c r="CE268">
        <v>1193</v>
      </c>
      <c r="CJ268">
        <v>5260</v>
      </c>
      <c r="CK268">
        <v>1124</v>
      </c>
      <c r="CL268">
        <v>116244</v>
      </c>
      <c r="CM268">
        <v>12658</v>
      </c>
      <c r="CR268">
        <v>53928</v>
      </c>
      <c r="CS268">
        <v>11582</v>
      </c>
    </row>
    <row r="269" spans="1:97" x14ac:dyDescent="0.35">
      <c r="A269" s="1">
        <f t="shared" si="809"/>
        <v>44175</v>
      </c>
      <c r="B269">
        <v>1268079</v>
      </c>
      <c r="C269">
        <v>251027</v>
      </c>
      <c r="D269">
        <v>177799</v>
      </c>
      <c r="E269">
        <v>3021</v>
      </c>
      <c r="F26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1">-(J269-J268)+L269</f>
        <v>21</v>
      </c>
      <c r="N269">
        <f t="shared" ref="N269" si="1142">B269-C269</f>
        <v>1017052</v>
      </c>
      <c r="O269" s="3">
        <f t="shared" ref="O269" si="1143">C269/B269</f>
        <v>0.19795848681351871</v>
      </c>
      <c r="R269">
        <f t="shared" ref="R269" si="1144">C269-C268</f>
        <v>4238</v>
      </c>
      <c r="S269">
        <f t="shared" ref="S269" si="1145">N269-N268</f>
        <v>7375</v>
      </c>
      <c r="T269" s="6">
        <f t="shared" ref="T269" si="1146">R269/V269</f>
        <v>0.36493584775682425</v>
      </c>
      <c r="U269" s="6">
        <f t="shared" ref="U269" si="1147">SUM(R263:R269)/SUM(V263:V269)</f>
        <v>0.3696171627447925</v>
      </c>
      <c r="V269">
        <f t="shared" ref="V269" si="1148">B269-B268</f>
        <v>11613</v>
      </c>
      <c r="W269">
        <f t="shared" ref="W269" si="1149">C269-D269-E269</f>
        <v>70207</v>
      </c>
      <c r="X269" s="3">
        <f t="shared" ref="X269" si="1150">F269/W269</f>
        <v>1.2292221573347388E-2</v>
      </c>
      <c r="Y269">
        <f t="shared" ref="Y269" si="1151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2">Z269-AC269-AF269</f>
        <v>694</v>
      </c>
      <c r="AJ269">
        <f t="shared" ref="AJ269" si="1153">AA269-AD269-AG269</f>
        <v>402</v>
      </c>
      <c r="AK269">
        <f t="shared" ref="AK269" si="1154">AB269-AE269-AH269</f>
        <v>2789</v>
      </c>
      <c r="AT269">
        <f t="shared" si="1103"/>
        <v>21830</v>
      </c>
      <c r="AU269">
        <f t="shared" si="1140"/>
        <v>2462</v>
      </c>
      <c r="AV269">
        <f t="shared" si="625"/>
        <v>0.11278057718735685</v>
      </c>
      <c r="AW269">
        <f>IF(CB269="","",MAX(BV$1:BV269)-LARGE(BV$1:BV269,2))</f>
        <v>127</v>
      </c>
      <c r="AX269">
        <f>IF(CC269="","",MAX(BW$1:BW269)-LARGE(BW$1:BW269,2))</f>
        <v>9</v>
      </c>
      <c r="AY269">
        <f>MAX(CR$1:CR269)-LARGE(CR$1:CR269,2)</f>
        <v>211</v>
      </c>
      <c r="AZ269">
        <f>MAX(CS$1:CS269)-LARGE(CS$1:CS269,2)</f>
        <v>80</v>
      </c>
      <c r="BA269">
        <f>IF(CJ269="","",MAX(CD$1:CD269)-LARGE(CD$1:CD269,2))</f>
        <v>138</v>
      </c>
      <c r="BB269">
        <f>IF(CK269="","",MAX(CE$1:CE269)-LARGE(CE$1:CE269,2))</f>
        <v>9</v>
      </c>
      <c r="BC269">
        <f t="shared" si="1104"/>
        <v>7.0866141732283464E-2</v>
      </c>
      <c r="BD269">
        <f t="shared" si="1105"/>
        <v>0.37914691943127959</v>
      </c>
      <c r="BE269">
        <f t="shared" si="683"/>
        <v>6.5217391304347824E-2</v>
      </c>
      <c r="BF269">
        <f t="shared" si="1085"/>
        <v>0.11320675518741867</v>
      </c>
      <c r="BG269">
        <f t="shared" si="1086"/>
        <v>0.14908888579774657</v>
      </c>
      <c r="BH269">
        <f t="shared" si="1087"/>
        <v>9.1743119266055051E-2</v>
      </c>
      <c r="BI269">
        <f t="shared" si="1088"/>
        <v>0.31398667935299712</v>
      </c>
      <c r="BJ269">
        <f t="shared" si="1089"/>
        <v>6.9974554707379136E-2</v>
      </c>
      <c r="BK269" s="15">
        <v>0.17299999999999999</v>
      </c>
      <c r="BL269" s="15">
        <v>0.129</v>
      </c>
      <c r="BM269" s="15">
        <v>0.17299999999999999</v>
      </c>
      <c r="BN269">
        <v>2665315</v>
      </c>
      <c r="BO269">
        <v>271421</v>
      </c>
      <c r="BT269">
        <v>1268079</v>
      </c>
      <c r="BU269">
        <v>251027</v>
      </c>
      <c r="BV269">
        <v>20246</v>
      </c>
      <c r="BW269">
        <v>2195</v>
      </c>
      <c r="CB269">
        <v>8964</v>
      </c>
      <c r="CC269">
        <v>2094</v>
      </c>
      <c r="CD269">
        <v>15220</v>
      </c>
      <c r="CE269">
        <v>1202</v>
      </c>
      <c r="CJ269">
        <v>5285</v>
      </c>
      <c r="CK269">
        <v>1135</v>
      </c>
      <c r="CL269">
        <v>117296</v>
      </c>
      <c r="CM269">
        <v>12740</v>
      </c>
      <c r="CR269">
        <v>54139</v>
      </c>
      <c r="CS269">
        <v>11662</v>
      </c>
    </row>
    <row r="270" spans="1:97" x14ac:dyDescent="0.35">
      <c r="A270" s="1">
        <f t="shared" ref="A270:A310" si="1155">A269+1</f>
        <v>44176</v>
      </c>
      <c r="B270">
        <v>1273644</v>
      </c>
      <c r="C270">
        <v>253067</v>
      </c>
      <c r="D270">
        <v>183211</v>
      </c>
      <c r="E270">
        <v>3120</v>
      </c>
      <c r="F270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56">-(J270-J269)+L270</f>
        <v>39</v>
      </c>
      <c r="N270">
        <f t="shared" ref="N270" si="1157">B270-C270</f>
        <v>1020577</v>
      </c>
      <c r="O270" s="3">
        <f t="shared" ref="O270" si="1158">C270/B270</f>
        <v>0.19869523980013254</v>
      </c>
      <c r="R270">
        <f t="shared" ref="R270" si="1159">C270-C269</f>
        <v>2040</v>
      </c>
      <c r="S270">
        <f t="shared" ref="S270" si="1160">N270-N269</f>
        <v>3525</v>
      </c>
      <c r="T270" s="6">
        <f t="shared" ref="T270" si="1161">R270/V270</f>
        <v>0.36657681940700809</v>
      </c>
      <c r="U270" s="6">
        <f t="shared" ref="U270" si="1162">SUM(R264:R270)/SUM(V264:V270)</f>
        <v>0.36677631578947367</v>
      </c>
      <c r="V270">
        <f t="shared" ref="V270" si="1163">B270-B269</f>
        <v>5565</v>
      </c>
      <c r="W270">
        <f t="shared" ref="W270" si="1164">C270-D270-E270</f>
        <v>66736</v>
      </c>
      <c r="X270" s="3">
        <f t="shared" ref="X270" si="1165">F270/W270</f>
        <v>1.2482018700551427E-2</v>
      </c>
      <c r="Y270">
        <f t="shared" ref="Y270" si="1166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67">Z270-AC270-AF270</f>
        <v>694</v>
      </c>
      <c r="AJ270">
        <f t="shared" ref="AJ270" si="1168">AA270-AD270-AG270</f>
        <v>402</v>
      </c>
      <c r="AK270">
        <f t="shared" ref="AK270" si="1169">AB270-AE270-AH270</f>
        <v>2789</v>
      </c>
      <c r="AT270">
        <f t="shared" si="1103"/>
        <v>26494</v>
      </c>
      <c r="AU270">
        <f t="shared" si="1140"/>
        <v>2126</v>
      </c>
      <c r="AV270">
        <f t="shared" si="625"/>
        <v>8.0244583679323619E-2</v>
      </c>
      <c r="AW270">
        <f>IF(CB270="","",MAX(BV$1:BV270)-LARGE(BV$1:BV270,2))</f>
        <v>274</v>
      </c>
      <c r="AX270">
        <f>IF(CC270="","",MAX(BW$1:BW270)-LARGE(BW$1:BW270,2))</f>
        <v>16</v>
      </c>
      <c r="AY270">
        <f>MAX(CR$1:CR270)-LARGE(CR$1:CR270,2)</f>
        <v>185</v>
      </c>
      <c r="AZ270">
        <f>MAX(CS$1:CS270)-LARGE(CS$1:CS270,2)</f>
        <v>69</v>
      </c>
      <c r="BA270">
        <f>IF(CJ270="","",MAX(CD$1:CD270)-LARGE(CD$1:CD270,2))</f>
        <v>158</v>
      </c>
      <c r="BB270">
        <f>IF(CK270="","",MAX(CE$1:CE270)-LARGE(CE$1:CE270,2))</f>
        <v>10</v>
      </c>
      <c r="BC270">
        <f t="shared" si="1104"/>
        <v>5.8394160583941604E-2</v>
      </c>
      <c r="BD270">
        <f t="shared" si="1105"/>
        <v>0.37297297297297299</v>
      </c>
      <c r="BE270">
        <f t="shared" si="683"/>
        <v>6.3291139240506333E-2</v>
      </c>
      <c r="BF270">
        <f t="shared" si="1085"/>
        <v>9.6846797391361636E-2</v>
      </c>
      <c r="BG270">
        <f t="shared" si="1086"/>
        <v>0.1320924600648897</v>
      </c>
      <c r="BH270">
        <f t="shared" si="1087"/>
        <v>7.4999999999999997E-2</v>
      </c>
      <c r="BI270">
        <f t="shared" si="1088"/>
        <v>0.3608040201005025</v>
      </c>
      <c r="BJ270">
        <f t="shared" si="1089"/>
        <v>6.3249727371864781E-2</v>
      </c>
      <c r="BK270" s="15">
        <v>0.153</v>
      </c>
      <c r="BL270" s="15">
        <v>0.13100000000000001</v>
      </c>
      <c r="BM270" s="15">
        <v>0.17299999999999999</v>
      </c>
      <c r="BN270">
        <v>2691809</v>
      </c>
      <c r="BO270">
        <v>273547</v>
      </c>
      <c r="BT270">
        <v>1273644</v>
      </c>
      <c r="BU270">
        <v>253067</v>
      </c>
      <c r="BV270">
        <v>20520</v>
      </c>
      <c r="BW270">
        <v>2211</v>
      </c>
      <c r="CB270">
        <v>9009</v>
      </c>
      <c r="CC270">
        <v>2110</v>
      </c>
      <c r="CD270">
        <v>15378</v>
      </c>
      <c r="CE270">
        <v>1212</v>
      </c>
      <c r="CJ270">
        <v>5312</v>
      </c>
      <c r="CK270">
        <v>1144</v>
      </c>
      <c r="CL270">
        <v>118449</v>
      </c>
      <c r="CM270">
        <v>12805</v>
      </c>
      <c r="CR270">
        <v>54324</v>
      </c>
      <c r="CS270">
        <v>11731</v>
      </c>
    </row>
    <row r="271" spans="1:97" x14ac:dyDescent="0.35">
      <c r="A271" s="1">
        <f t="shared" si="1155"/>
        <v>44177</v>
      </c>
      <c r="B271">
        <v>1278953</v>
      </c>
      <c r="C271">
        <v>255011</v>
      </c>
      <c r="D271">
        <v>187464</v>
      </c>
      <c r="E271">
        <v>3197</v>
      </c>
      <c r="F271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0">-(J271-J270)+L271</f>
        <v>40</v>
      </c>
      <c r="N271">
        <f t="shared" ref="N271" si="1171">B271-C271</f>
        <v>1023942</v>
      </c>
      <c r="O271" s="3">
        <f t="shared" ref="O271" si="1172">C271/B271</f>
        <v>0.1993904388980674</v>
      </c>
      <c r="R271">
        <f t="shared" ref="R271" si="1173">C271-C270</f>
        <v>1944</v>
      </c>
      <c r="S271">
        <f t="shared" ref="S271" si="1174">N271-N270</f>
        <v>3365</v>
      </c>
      <c r="T271" s="6">
        <f t="shared" ref="T271" si="1175">R271/V271</f>
        <v>0.36617065360708229</v>
      </c>
      <c r="U271" s="6">
        <f t="shared" ref="U271" si="1176">SUM(R265:R271)/SUM(V265:V271)</f>
        <v>0.36614540621553598</v>
      </c>
      <c r="V271">
        <f t="shared" ref="V271" si="1177">B271-B270</f>
        <v>5309</v>
      </c>
      <c r="W271">
        <f t="shared" ref="W271" si="1178">C271-D271-E271</f>
        <v>64350</v>
      </c>
      <c r="X271" s="3">
        <f t="shared" ref="X271" si="1179">F271/W271</f>
        <v>1.2742812742812743E-2</v>
      </c>
      <c r="Y271">
        <f t="shared" ref="Y271" si="1180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1">Z271-AC271-AF271</f>
        <v>596</v>
      </c>
      <c r="AJ271">
        <f t="shared" ref="AJ271" si="1182">AA271-AD271-AG271</f>
        <v>372</v>
      </c>
      <c r="AK271">
        <f t="shared" ref="AK271" si="1183">AB271-AE271-AH271</f>
        <v>2514</v>
      </c>
      <c r="AT271">
        <f t="shared" ref="AT271" si="1184">BN271-BN270</f>
        <v>25526</v>
      </c>
      <c r="AU271">
        <f t="shared" si="1140"/>
        <v>2124</v>
      </c>
      <c r="AV271">
        <f t="shared" ref="AV271" si="1185">AU271/AT271</f>
        <v>8.3209276815795666E-2</v>
      </c>
      <c r="AW271">
        <f>IF(CB271="","",MAX(BV$1:BV271)-LARGE(BV$1:BV271,2))</f>
        <v>177</v>
      </c>
      <c r="AX271">
        <f>IF(CC271="","",MAX(BW$1:BW271)-LARGE(BW$1:BW271,2))</f>
        <v>17</v>
      </c>
      <c r="AY271">
        <f>MAX(CR$1:CR271)-LARGE(CR$1:CR271,2)</f>
        <v>163</v>
      </c>
      <c r="AZ271">
        <f>MAX(CS$1:CS271)-LARGE(CS$1:CS271,2)</f>
        <v>72</v>
      </c>
      <c r="BA271">
        <f>IF(CJ271="","",MAX(CD$1:CD271)-LARGE(CD$1:CD271,2))</f>
        <v>157</v>
      </c>
      <c r="BB271">
        <f>IF(CK271="","",MAX(CE$1:CE271)-LARGE(CE$1:CE271,2))</f>
        <v>9</v>
      </c>
      <c r="BC271">
        <f t="shared" ref="BC271" si="1186">AX271/AW271</f>
        <v>9.6045197740112997E-2</v>
      </c>
      <c r="BD271">
        <f t="shared" ref="BD271" si="1187">AZ271/AY271</f>
        <v>0.44171779141104295</v>
      </c>
      <c r="BE271">
        <f t="shared" si="683"/>
        <v>5.7324840764331211E-2</v>
      </c>
      <c r="BF271">
        <f t="shared" ref="BF271" si="1188">SUM(AU265:AU271)/SUM(AT265:AT271)</f>
        <v>9.386148463227223E-2</v>
      </c>
      <c r="BG271">
        <f t="shared" ref="BG271" si="1189">SUM(AU258:AU271)/SUM(AT258:AT271)</f>
        <v>0.12181159129515937</v>
      </c>
      <c r="BH271">
        <f t="shared" ref="BH271" si="1190">SUM(AX265:AX271)/SUM(AW265:AW271)</f>
        <v>7.8524124881740778E-2</v>
      </c>
      <c r="BI271">
        <f t="shared" ref="BI271" si="1191">SUM(AZ265:AZ271)/SUM(AY265:AY271)</f>
        <v>0.37219343696027635</v>
      </c>
      <c r="BJ271">
        <f t="shared" ref="BJ271" si="1192">SUM(BB265:BB271)/SUM(BA265:BA271)</f>
        <v>6.2383612662942269E-2</v>
      </c>
      <c r="BK271" s="15">
        <v>0.14499999999999999</v>
      </c>
      <c r="BL271" s="15">
        <v>0.13100000000000001</v>
      </c>
      <c r="BM271" s="15">
        <v>0.14799999999999999</v>
      </c>
      <c r="BN271">
        <v>2717335</v>
      </c>
      <c r="BO271">
        <v>275671</v>
      </c>
      <c r="BT271">
        <v>1278953</v>
      </c>
      <c r="BU271">
        <v>255011</v>
      </c>
      <c r="BV271">
        <v>20697</v>
      </c>
      <c r="BW271">
        <v>2228</v>
      </c>
      <c r="CB271">
        <v>9044</v>
      </c>
      <c r="CC271">
        <v>2123</v>
      </c>
      <c r="CD271">
        <v>15535</v>
      </c>
      <c r="CE271">
        <v>1221</v>
      </c>
      <c r="CJ271">
        <v>5326</v>
      </c>
      <c r="CK271">
        <v>1151</v>
      </c>
      <c r="CL271">
        <v>119269</v>
      </c>
      <c r="CM271">
        <v>12890</v>
      </c>
      <c r="CR271">
        <v>54487</v>
      </c>
      <c r="CS271">
        <v>11803</v>
      </c>
    </row>
    <row r="272" spans="1:97" x14ac:dyDescent="0.35">
      <c r="A272" s="1">
        <f t="shared" si="1155"/>
        <v>44178</v>
      </c>
      <c r="B272">
        <v>1282699</v>
      </c>
      <c r="C272">
        <v>256248</v>
      </c>
      <c r="D272">
        <v>188927</v>
      </c>
      <c r="E272">
        <v>3212</v>
      </c>
      <c r="F272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193">-(J272-J271)+L272</f>
        <v>37</v>
      </c>
      <c r="N272">
        <f t="shared" ref="N272" si="1194">B272-C272</f>
        <v>1026451</v>
      </c>
      <c r="O272" s="3">
        <f t="shared" ref="O272" si="1195">C272/B272</f>
        <v>0.19977251093202691</v>
      </c>
      <c r="R272">
        <f t="shared" ref="R272" si="1196">C272-C271</f>
        <v>1237</v>
      </c>
      <c r="S272">
        <f t="shared" ref="S272" si="1197">N272-N271</f>
        <v>2509</v>
      </c>
      <c r="T272" s="6">
        <f t="shared" ref="T272" si="1198">R272/V272</f>
        <v>0.33021890016017086</v>
      </c>
      <c r="U272" s="6">
        <f t="shared" ref="U272" si="1199">SUM(R266:R272)/SUM(V266:V272)</f>
        <v>0.36552726841137023</v>
      </c>
      <c r="V272">
        <f t="shared" ref="V272" si="1200">B272-B271</f>
        <v>3746</v>
      </c>
      <c r="W272">
        <f t="shared" ref="W272" si="1201">C272-D272-E272</f>
        <v>64109</v>
      </c>
      <c r="X272" s="3">
        <f t="shared" ref="X272" si="1202">F272/W272</f>
        <v>1.1683227004008798E-2</v>
      </c>
      <c r="Y272">
        <f t="shared" ref="Y272" si="120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04">Z272-AC272-AF272</f>
        <v>548</v>
      </c>
      <c r="AJ272">
        <f t="shared" ref="AJ272" si="1205">AA272-AD272-AG272</f>
        <v>347</v>
      </c>
      <c r="AK272">
        <f t="shared" ref="AK272" si="1206">AB272-AE272-AH272</f>
        <v>2383</v>
      </c>
      <c r="AT272">
        <f t="shared" ref="AT272" si="1207">BN272-BN271</f>
        <v>10268</v>
      </c>
      <c r="AU272">
        <f t="shared" si="1140"/>
        <v>1335</v>
      </c>
      <c r="AV272">
        <f t="shared" ref="AV272" si="1208">AU272/AT272</f>
        <v>0.13001558239189714</v>
      </c>
      <c r="AW272">
        <f>IF(CB272="","",MAX(BV$1:BV272)-LARGE(BV$1:BV272,2))</f>
        <v>57</v>
      </c>
      <c r="AX272">
        <f>IF(CC272="","",MAX(BW$1:BW272)-LARGE(BW$1:BW272,2))</f>
        <v>4</v>
      </c>
      <c r="AY272">
        <f>MAX(CR$1:CR272)-LARGE(CR$1:CR272,2)</f>
        <v>5104</v>
      </c>
      <c r="AZ272">
        <f>MAX(CS$1:CS272)-LARGE(CS$1:CS272,2)</f>
        <v>38</v>
      </c>
      <c r="BA272">
        <f>IF(CJ272="","",MAX(CD$1:CD272)-LARGE(CD$1:CD272,2))</f>
        <v>33</v>
      </c>
      <c r="BB272">
        <f>IF(CK272="","",MAX(CE$1:CE272)-LARGE(CE$1:CE272,2))</f>
        <v>1</v>
      </c>
      <c r="BC272">
        <f t="shared" ref="BC272" si="1209">AX272/AW272</f>
        <v>7.0175438596491224E-2</v>
      </c>
      <c r="BD272">
        <f t="shared" ref="BD272" si="1210">AZ272/AY272</f>
        <v>7.4451410658307208E-3</v>
      </c>
      <c r="BE272">
        <f t="shared" si="683"/>
        <v>3.0303030303030304E-2</v>
      </c>
      <c r="BF272">
        <f t="shared" ref="BF272" si="1211">SUM(AU266:AU272)/SUM(AT266:AT272)</f>
        <v>9.4854710346104015E-2</v>
      </c>
      <c r="BG272">
        <f t="shared" ref="BG272" si="1212">SUM(AU259:AU272)/SUM(AT259:AT272)</f>
        <v>0.11861289135864619</v>
      </c>
      <c r="BH272">
        <f t="shared" ref="BH272" si="1213">SUM(AX266:AX272)/SUM(AW266:AW272)</f>
        <v>7.5961538461538455E-2</v>
      </c>
      <c r="BI272">
        <f t="shared" ref="BI272" si="1214">SUM(AZ266:AZ272)/SUM(AY266:AY272)</f>
        <v>6.7084226141420802E-2</v>
      </c>
      <c r="BJ272">
        <f t="shared" ref="BJ272" si="1215">SUM(BB266:BB272)/SUM(BA266:BA272)</f>
        <v>6.6445182724252497E-2</v>
      </c>
      <c r="BK272" s="15">
        <v>0.13700000000000001</v>
      </c>
      <c r="BL272" s="15">
        <v>0.128</v>
      </c>
      <c r="BM272" s="15">
        <v>0.14599999999999999</v>
      </c>
      <c r="BN272">
        <v>2727603</v>
      </c>
      <c r="BO272">
        <v>277006</v>
      </c>
      <c r="BT272">
        <v>1282699</v>
      </c>
      <c r="BU272">
        <v>256248</v>
      </c>
      <c r="BV272">
        <v>20754</v>
      </c>
      <c r="BW272">
        <v>2232</v>
      </c>
      <c r="CB272">
        <v>9064</v>
      </c>
      <c r="CC272">
        <v>2124</v>
      </c>
      <c r="CD272">
        <v>15568</v>
      </c>
      <c r="CE272">
        <v>1222</v>
      </c>
      <c r="CJ272">
        <v>5338</v>
      </c>
      <c r="CK272">
        <v>1152</v>
      </c>
      <c r="CL272">
        <v>119778</v>
      </c>
      <c r="CM272">
        <v>12925</v>
      </c>
      <c r="CR272">
        <v>59591</v>
      </c>
      <c r="CS272">
        <v>11841</v>
      </c>
    </row>
    <row r="273" spans="1:97" x14ac:dyDescent="0.35">
      <c r="A273" s="1">
        <f t="shared" si="1155"/>
        <v>44179</v>
      </c>
      <c r="B273">
        <v>1284887</v>
      </c>
      <c r="C273">
        <v>256898</v>
      </c>
      <c r="D273">
        <v>190221</v>
      </c>
      <c r="E273">
        <v>3213</v>
      </c>
      <c r="F273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16">-(J273-J272)+L273</f>
        <v>18</v>
      </c>
      <c r="N273">
        <f t="shared" ref="N273" si="1217">B273-C273</f>
        <v>1027989</v>
      </c>
      <c r="O273" s="3">
        <f t="shared" ref="O273" si="1218">C273/B273</f>
        <v>0.19993820468259077</v>
      </c>
      <c r="R273">
        <f t="shared" ref="R273" si="1219">C273-C272</f>
        <v>650</v>
      </c>
      <c r="S273">
        <f t="shared" ref="S273" si="1220">N273-N272</f>
        <v>1538</v>
      </c>
      <c r="T273" s="6">
        <f t="shared" ref="T273" si="1221">R273/V273</f>
        <v>0.29707495429616088</v>
      </c>
      <c r="U273" s="6">
        <f t="shared" ref="U273" si="1222">SUM(R267:R273)/SUM(V267:V273)</f>
        <v>0.35976592822595094</v>
      </c>
      <c r="V273">
        <f t="shared" ref="V273" si="1223">B273-B272</f>
        <v>2188</v>
      </c>
      <c r="W273">
        <f t="shared" ref="W273" si="1224">C273-D273-E273</f>
        <v>63464</v>
      </c>
      <c r="X273" s="3">
        <f t="shared" ref="X273" si="1225">F273/W273</f>
        <v>1.2038320937854532E-2</v>
      </c>
      <c r="Y273">
        <f t="shared" ref="Y273" si="1226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27">Z273-AC273-AF273</f>
        <v>534</v>
      </c>
      <c r="AJ273">
        <f t="shared" ref="AJ273" si="1228">AA273-AD273-AG273</f>
        <v>340</v>
      </c>
      <c r="AK273">
        <f t="shared" ref="AK273" si="1229">AB273-AE273-AH273</f>
        <v>2361</v>
      </c>
      <c r="AT273">
        <f t="shared" ref="AT273:AT278" si="1230">BN273-BN272</f>
        <v>6233</v>
      </c>
      <c r="AU273">
        <f t="shared" si="1140"/>
        <v>702</v>
      </c>
      <c r="AV273">
        <f t="shared" ref="AV273" si="1231">AU273/AT273</f>
        <v>0.11262634365474089</v>
      </c>
      <c r="AW273">
        <f>IF(CB273="","",MAX(BV$1:BV273)-LARGE(BV$1:BV273,2))</f>
        <v>25</v>
      </c>
      <c r="AX273">
        <f>IF(CC273="","",MAX(BW$1:BW273)-LARGE(BW$1:BW273,2))</f>
        <v>3</v>
      </c>
      <c r="AY273">
        <f>MAX(CR$1:CR273)-LARGE(CR$1:CR273,2)</f>
        <v>4956</v>
      </c>
      <c r="AZ273">
        <f>MAX(CS$1:CS273)-LARGE(CS$1:CS273,2)</f>
        <v>6</v>
      </c>
      <c r="BA273">
        <f>IF(CJ273="","",MAX(CD$1:CD273)-LARGE(CD$1:CD273,2))</f>
        <v>24</v>
      </c>
      <c r="BB273">
        <f>IF(CK273="","",MAX(CE$1:CE273)-LARGE(CE$1:CE273,2))</f>
        <v>3</v>
      </c>
      <c r="BC273">
        <f t="shared" ref="BC273" si="1232">AX273/AW273</f>
        <v>0.12</v>
      </c>
      <c r="BD273">
        <f t="shared" ref="BD273" si="1233">AZ273/AY273</f>
        <v>1.2106537530266344E-3</v>
      </c>
      <c r="BE273">
        <f t="shared" si="683"/>
        <v>0.125</v>
      </c>
      <c r="BF273">
        <f t="shared" ref="BF273" si="1234">SUM(AU267:AU273)/SUM(AT267:AT273)</f>
        <v>9.5823891226934285E-2</v>
      </c>
      <c r="BG273">
        <f t="shared" ref="BG273" si="1235">SUM(AU260:AU273)/SUM(AT260:AT273)</f>
        <v>0.11580933743360358</v>
      </c>
      <c r="BH273">
        <f t="shared" ref="BH273" si="1236">SUM(AX267:AX273)/SUM(AW267:AW273)</f>
        <v>7.9129574678536096E-2</v>
      </c>
      <c r="BI273">
        <f t="shared" ref="BI273" si="1237">SUM(AZ267:AZ273)/SUM(AY267:AY273)</f>
        <v>3.5724074920054819E-2</v>
      </c>
      <c r="BJ273">
        <f t="shared" ref="BJ273" si="1238">SUM(BB267:BB273)/SUM(BA267:BA273)</f>
        <v>6.6815144766147E-2</v>
      </c>
      <c r="BK273" s="15">
        <v>0.13500000000000001</v>
      </c>
      <c r="BL273" s="15">
        <v>0.126</v>
      </c>
      <c r="BM273" s="15">
        <v>0.14199999999999999</v>
      </c>
      <c r="BN273">
        <v>2733836</v>
      </c>
      <c r="BO273">
        <v>277708</v>
      </c>
      <c r="BT273">
        <v>1284887</v>
      </c>
      <c r="BU273">
        <v>256898</v>
      </c>
      <c r="BV273">
        <v>20779</v>
      </c>
      <c r="BW273">
        <v>2229</v>
      </c>
      <c r="CB273">
        <v>9076</v>
      </c>
      <c r="CC273">
        <v>2127</v>
      </c>
      <c r="CD273">
        <v>15592</v>
      </c>
      <c r="CE273">
        <v>1225</v>
      </c>
      <c r="CJ273">
        <v>5345</v>
      </c>
      <c r="CK273">
        <v>1153</v>
      </c>
      <c r="CL273">
        <v>119967</v>
      </c>
      <c r="CM273">
        <v>12933</v>
      </c>
      <c r="CR273">
        <v>54635</v>
      </c>
      <c r="CS273">
        <v>11847</v>
      </c>
    </row>
    <row r="274" spans="1:97" x14ac:dyDescent="0.35">
      <c r="A274" s="1">
        <f t="shared" si="1155"/>
        <v>44180</v>
      </c>
      <c r="B274">
        <v>1288885</v>
      </c>
      <c r="C274">
        <v>258250</v>
      </c>
      <c r="D274">
        <v>196145</v>
      </c>
      <c r="E274">
        <v>3273</v>
      </c>
      <c r="F274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39">-(J274-J273)+L274</f>
        <v>14</v>
      </c>
      <c r="N274">
        <f t="shared" ref="N274" si="1240">B274-C274</f>
        <v>1030635</v>
      </c>
      <c r="O274" s="3">
        <f t="shared" ref="O274" si="1241">C274/B274</f>
        <v>0.2003669838658996</v>
      </c>
      <c r="R274">
        <f t="shared" ref="R274" si="1242">C274-C273</f>
        <v>1352</v>
      </c>
      <c r="S274">
        <f t="shared" ref="S274" si="1243">N274-N273</f>
        <v>2646</v>
      </c>
      <c r="T274" s="6">
        <f t="shared" ref="T274" si="1244">R274/V274</f>
        <v>0.33816908454227113</v>
      </c>
      <c r="U274" s="6">
        <f t="shared" ref="U274" si="1245">SUM(R268:R274)/SUM(V268:V274)</f>
        <v>0.35465390975667377</v>
      </c>
      <c r="V274">
        <f t="shared" ref="V274" si="1246">B274-B273</f>
        <v>3998</v>
      </c>
      <c r="W274">
        <f t="shared" ref="W274" si="1247">C274-D274-E274</f>
        <v>58832</v>
      </c>
      <c r="X274" s="3">
        <f t="shared" ref="X274" si="1248">F274/W274</f>
        <v>1.3564046777264074E-2</v>
      </c>
      <c r="Y274">
        <f t="shared" ref="Y274" si="1249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50">Z274-AC274-AF274</f>
        <v>529</v>
      </c>
      <c r="AJ274">
        <f t="shared" ref="AJ274:AJ276" si="1251">AA274-AD274-AG274</f>
        <v>334</v>
      </c>
      <c r="AK274">
        <f t="shared" ref="AK274:AK276" si="1252">AB274-AE274-AH274</f>
        <v>2314</v>
      </c>
      <c r="AT274">
        <f t="shared" si="1230"/>
        <v>22731</v>
      </c>
      <c r="AU274">
        <f t="shared" si="1140"/>
        <v>1436</v>
      </c>
      <c r="AV274">
        <f t="shared" ref="AV274" si="1253">AU274/AT274</f>
        <v>6.3173639523118205E-2</v>
      </c>
      <c r="AW274">
        <f>IF(CB274="","",MAX(BV$1:BV274)-LARGE(BV$1:BV274,2))</f>
        <v>231</v>
      </c>
      <c r="AX274">
        <f>IF(CC274="","",MAX(BW$1:BW274)-LARGE(BW$1:BW274,2))</f>
        <v>10</v>
      </c>
      <c r="AY274">
        <f>MAX(CR$1:CR274)-LARGE(CR$1:CR274,2)</f>
        <v>4826</v>
      </c>
      <c r="AZ274">
        <f>MAX(CS$1:CS274)-LARGE(CS$1:CS274,2)</f>
        <v>36</v>
      </c>
      <c r="BA274">
        <f>IF(CJ274="","",MAX(CD$1:CD274)-LARGE(CD$1:CD274,2))</f>
        <v>209</v>
      </c>
      <c r="BB274">
        <f>IF(CK274="","",MAX(CE$1:CE274)-LARGE(CE$1:CE274,2))</f>
        <v>4</v>
      </c>
      <c r="BC274">
        <f t="shared" ref="BC274" si="1254">AX274/AW274</f>
        <v>4.3290043290043288E-2</v>
      </c>
      <c r="BD274">
        <f t="shared" ref="BD274" si="1255">AZ274/AY274</f>
        <v>7.4595938665561546E-3</v>
      </c>
      <c r="BE274">
        <f t="shared" si="683"/>
        <v>1.9138755980861243E-2</v>
      </c>
      <c r="BF274">
        <f t="shared" ref="BF274" si="1256">SUM(AU268:AU274)/SUM(AT268:AT274)</f>
        <v>9.0407519850537132E-2</v>
      </c>
      <c r="BG274">
        <f t="shared" ref="BG274" si="1257">SUM(AU261:AU274)/SUM(AT261:AT274)</f>
        <v>0.10536391918225017</v>
      </c>
      <c r="BH274">
        <f t="shared" ref="BH274" si="1258">SUM(AX268:AX274)/SUM(AW268:AW274)</f>
        <v>7.2580645161290328E-2</v>
      </c>
      <c r="BI274">
        <f t="shared" ref="BI274" si="1259">SUM(AZ268:AZ274)/SUM(AY268:AY274)</f>
        <v>2.3509870312400177E-2</v>
      </c>
      <c r="BJ274">
        <f t="shared" ref="BJ274" si="1260">SUM(BB268:BB274)/SUM(BA268:BA274)</f>
        <v>5.7142857142857141E-2</v>
      </c>
      <c r="BK274" s="15">
        <v>0.13</v>
      </c>
      <c r="BL274" s="15">
        <v>0.112</v>
      </c>
      <c r="BM274" s="15">
        <v>0.123</v>
      </c>
      <c r="BN274">
        <v>2756567</v>
      </c>
      <c r="BO274">
        <v>279144</v>
      </c>
      <c r="BT274">
        <v>1288885</v>
      </c>
      <c r="BU274">
        <v>258250</v>
      </c>
      <c r="BV274">
        <v>21010</v>
      </c>
      <c r="BW274">
        <v>2242</v>
      </c>
      <c r="CB274">
        <v>9116</v>
      </c>
      <c r="CC274">
        <v>2141</v>
      </c>
      <c r="CD274">
        <v>15801</v>
      </c>
      <c r="CE274">
        <v>1229</v>
      </c>
      <c r="CJ274">
        <v>5358</v>
      </c>
      <c r="CK274">
        <v>1157</v>
      </c>
      <c r="CL274">
        <v>120887</v>
      </c>
      <c r="CM274">
        <v>12973</v>
      </c>
      <c r="CR274">
        <v>54765</v>
      </c>
      <c r="CS274">
        <v>11883</v>
      </c>
    </row>
    <row r="275" spans="1:97" x14ac:dyDescent="0.35">
      <c r="A275" s="1">
        <f t="shared" si="1155"/>
        <v>44181</v>
      </c>
      <c r="B275">
        <v>1294596</v>
      </c>
      <c r="C275">
        <v>260221</v>
      </c>
      <c r="D275">
        <v>200774</v>
      </c>
      <c r="E275">
        <v>3340</v>
      </c>
      <c r="F275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61">-(J275-J274)+L275</f>
        <v>27</v>
      </c>
      <c r="N275">
        <f t="shared" ref="N275" si="1262">B275-C275</f>
        <v>1034375</v>
      </c>
      <c r="O275" s="3">
        <f t="shared" ref="O275" si="1263">C275/B275</f>
        <v>0.2010055646703682</v>
      </c>
      <c r="R275">
        <f t="shared" ref="R275" si="1264">C275-C274</f>
        <v>1971</v>
      </c>
      <c r="S275">
        <f t="shared" ref="S275" si="1265">N275-N274</f>
        <v>3740</v>
      </c>
      <c r="T275" s="6">
        <f t="shared" ref="T275" si="1266">R275/V275</f>
        <v>0.34512344598143935</v>
      </c>
      <c r="U275" s="6">
        <f t="shared" ref="U275" si="1267">SUM(R269:R275)/SUM(V269:V275)</f>
        <v>0.35226855494361398</v>
      </c>
      <c r="V275">
        <f t="shared" ref="V275" si="1268">B275-B274</f>
        <v>5711</v>
      </c>
      <c r="W275">
        <f t="shared" ref="W275" si="1269">C275-D275-E275</f>
        <v>56107</v>
      </c>
      <c r="X275" s="3">
        <f t="shared" ref="X275" si="1270">F275/W275</f>
        <v>1.3830716309907854E-2</v>
      </c>
      <c r="Y275">
        <f t="shared" ref="Y275:Y280" si="1271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50"/>
        <v>467</v>
      </c>
      <c r="AJ275">
        <f t="shared" si="1251"/>
        <v>314</v>
      </c>
      <c r="AK275">
        <f t="shared" si="1252"/>
        <v>2080</v>
      </c>
      <c r="AT275">
        <f t="shared" si="1230"/>
        <v>28642</v>
      </c>
      <c r="AU275">
        <f t="shared" si="1140"/>
        <v>2139</v>
      </c>
      <c r="AV275">
        <f t="shared" ref="AV275" si="1272">AU275/AT275</f>
        <v>7.4680539068500806E-2</v>
      </c>
      <c r="AW275">
        <f>IF(CB275="","",MAX(BV$1:BV275)-LARGE(BV$1:BV275,2))</f>
        <v>118</v>
      </c>
      <c r="AX275">
        <f>IF(CC275="","",MAX(BW$1:BW275)-LARGE(BW$1:BW275,2))</f>
        <v>11</v>
      </c>
      <c r="AY275">
        <f>MAX(CR$1:CR275)-LARGE(CR$1:CR275,2)</f>
        <v>4658</v>
      </c>
      <c r="AZ275">
        <f>MAX(CS$1:CS275)-LARGE(CS$1:CS275,2)</f>
        <v>58</v>
      </c>
      <c r="BA275">
        <f>IF(CJ275="","",MAX(CD$1:CD275)-LARGE(CD$1:CD275,2))</f>
        <v>128</v>
      </c>
      <c r="BB275">
        <f>IF(CK275="","",MAX(CE$1:CE275)-LARGE(CE$1:CE275,2))</f>
        <v>6</v>
      </c>
      <c r="BC275">
        <f t="shared" ref="BC275" si="1273">AX275/AW275</f>
        <v>9.3220338983050849E-2</v>
      </c>
      <c r="BD275">
        <f t="shared" ref="BD275" si="1274">AZ275/AY275</f>
        <v>1.24516960068699E-2</v>
      </c>
      <c r="BE275">
        <f t="shared" si="683"/>
        <v>4.6875E-2</v>
      </c>
      <c r="BF275">
        <f t="shared" ref="BF275" si="1275">SUM(AU269:AU275)/SUM(AT269:AT275)</f>
        <v>8.6957748863989159E-2</v>
      </c>
      <c r="BG275">
        <f t="shared" ref="BG275" si="1276">SUM(AU262:AU275)/SUM(AT262:AT275)</f>
        <v>9.8093727178867315E-2</v>
      </c>
      <c r="BH275">
        <f t="shared" ref="BH275" si="1277">SUM(AX269:AX275)/SUM(AW269:AW275)</f>
        <v>6.9375619425173438E-2</v>
      </c>
      <c r="BI275">
        <f t="shared" ref="BI275" si="1278">SUM(AZ269:AZ275)/SUM(AY269:AY275)</f>
        <v>1.78580311396309E-2</v>
      </c>
      <c r="BJ275">
        <f t="shared" ref="BJ275" si="1279">SUM(BB269:BB275)/SUM(BA269:BA275)</f>
        <v>4.9586776859504134E-2</v>
      </c>
      <c r="BK275" s="15">
        <v>0.11899999999999999</v>
      </c>
      <c r="BL275" s="15">
        <v>0.113</v>
      </c>
      <c r="BM275" s="15">
        <v>0.12</v>
      </c>
      <c r="BN275">
        <v>2785209</v>
      </c>
      <c r="BO275">
        <v>281283</v>
      </c>
      <c r="BT275">
        <v>1294597</v>
      </c>
      <c r="BU275">
        <v>260220</v>
      </c>
      <c r="BV275">
        <v>21128</v>
      </c>
      <c r="BW275">
        <v>2253</v>
      </c>
      <c r="CB275">
        <v>9142</v>
      </c>
      <c r="CC275">
        <v>2147</v>
      </c>
      <c r="CD275">
        <v>15929</v>
      </c>
      <c r="CE275">
        <v>1235</v>
      </c>
      <c r="CJ275">
        <v>5369</v>
      </c>
      <c r="CK275">
        <v>1164</v>
      </c>
      <c r="CL275">
        <v>121665</v>
      </c>
      <c r="CM275">
        <v>13035</v>
      </c>
      <c r="CR275">
        <v>54933</v>
      </c>
      <c r="CS275">
        <v>11941</v>
      </c>
    </row>
    <row r="276" spans="1:97" x14ac:dyDescent="0.35">
      <c r="A276" s="1">
        <f t="shared" si="1155"/>
        <v>44182</v>
      </c>
      <c r="B276">
        <v>1300446</v>
      </c>
      <c r="C276">
        <v>262198</v>
      </c>
      <c r="D276">
        <v>204840</v>
      </c>
      <c r="E276">
        <v>3450</v>
      </c>
      <c r="F276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280">-(J276-J275)+L276</f>
        <v>27</v>
      </c>
      <c r="N276">
        <f t="shared" ref="N276" si="1281">B276-C276</f>
        <v>1038248</v>
      </c>
      <c r="O276" s="3">
        <f t="shared" ref="O276" si="1282">C276/B276</f>
        <v>0.20162159751346845</v>
      </c>
      <c r="R276">
        <f t="shared" ref="R276" si="1283">C276-C275</f>
        <v>1977</v>
      </c>
      <c r="S276">
        <f t="shared" ref="S276" si="1284">N276-N275</f>
        <v>3873</v>
      </c>
      <c r="T276" s="6">
        <f t="shared" ref="T276" si="1285">R276/V276</f>
        <v>0.33794871794871795</v>
      </c>
      <c r="U276" s="6">
        <f t="shared" ref="U276" si="1286">SUM(R270:R276)/SUM(V270:V276)</f>
        <v>0.34513547749250778</v>
      </c>
      <c r="V276">
        <f t="shared" ref="V276" si="1287">B276-B275</f>
        <v>5850</v>
      </c>
      <c r="W276">
        <f t="shared" ref="W276" si="1288">C276-D276-E276</f>
        <v>53908</v>
      </c>
      <c r="X276" s="3">
        <f t="shared" ref="X276" si="1289">F276/W276</f>
        <v>1.3838391333382801E-2</v>
      </c>
      <c r="Y276">
        <f t="shared" si="1271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50"/>
        <v>436</v>
      </c>
      <c r="AJ276">
        <f t="shared" si="1251"/>
        <v>297</v>
      </c>
      <c r="AK276">
        <f t="shared" si="1252"/>
        <v>1951</v>
      </c>
      <c r="AT276">
        <f t="shared" si="1230"/>
        <v>23372</v>
      </c>
      <c r="AU276">
        <f t="shared" si="1140"/>
        <v>2138</v>
      </c>
      <c r="AV276">
        <f t="shared" ref="AV276" si="1290">AU276/AT276</f>
        <v>9.1476981002909463E-2</v>
      </c>
      <c r="AW276">
        <f>IF(CB276="","",MAX(BV$1:BV276)-LARGE(BV$1:BV276,2))</f>
        <v>193</v>
      </c>
      <c r="AX276">
        <f>IF(CC276="","",MAX(BW$1:BW276)-LARGE(BW$1:BW276,2))</f>
        <v>9</v>
      </c>
      <c r="AY276">
        <f>MAX(CR$1:CR276)-LARGE(CR$1:CR276,2)</f>
        <v>4421</v>
      </c>
      <c r="AZ276">
        <f>MAX(CS$1:CS276)-LARGE(CS$1:CS276,2)</f>
        <v>64</v>
      </c>
      <c r="BA276">
        <f>IF(CJ276="","",MAX(CD$1:CD276)-LARGE(CD$1:CD276,2))</f>
        <v>118</v>
      </c>
      <c r="BB276">
        <f>IF(CK276="","",MAX(CE$1:CE276)-LARGE(CE$1:CE276,2))</f>
        <v>8</v>
      </c>
      <c r="BC276">
        <f t="shared" ref="BC276" si="1291">AX276/AW276</f>
        <v>4.6632124352331605E-2</v>
      </c>
      <c r="BD276">
        <f t="shared" ref="BD276" si="1292">AZ276/AY276</f>
        <v>1.4476362813843022E-2</v>
      </c>
      <c r="BE276">
        <f t="shared" si="683"/>
        <v>6.7796610169491525E-2</v>
      </c>
      <c r="BF276">
        <f t="shared" ref="BF276" si="1293">SUM(AU270:AU276)/SUM(AT270:AT276)</f>
        <v>8.3760278084123244E-2</v>
      </c>
      <c r="BG276">
        <f t="shared" ref="BG276" si="1294">SUM(AU263:AU276)/SUM(AT263:AT276)</f>
        <v>9.3560960616940719E-2</v>
      </c>
      <c r="BH276">
        <f t="shared" ref="BH276" si="1295">SUM(AX270:AX276)/SUM(AW270:AW276)</f>
        <v>6.5116279069767441E-2</v>
      </c>
      <c r="BI276">
        <f t="shared" ref="BI276" si="1296">SUM(AZ270:AZ276)/SUM(AY270:AY276)</f>
        <v>1.4107679019454613E-2</v>
      </c>
      <c r="BJ276">
        <f t="shared" ref="BJ276" si="1297">SUM(BB270:BB276)/SUM(BA270:BA276)</f>
        <v>4.9576783555018135E-2</v>
      </c>
      <c r="BK276" s="15">
        <v>0.11</v>
      </c>
      <c r="BL276" s="15">
        <v>0.113</v>
      </c>
      <c r="BM276" s="15">
        <v>0.107</v>
      </c>
      <c r="BN276">
        <v>2808581</v>
      </c>
      <c r="BO276">
        <v>283421</v>
      </c>
      <c r="BT276">
        <v>1300446</v>
      </c>
      <c r="BU276">
        <v>262198</v>
      </c>
      <c r="BV276">
        <v>21321</v>
      </c>
      <c r="BW276">
        <v>2262</v>
      </c>
      <c r="CB276">
        <v>9177</v>
      </c>
      <c r="CC276">
        <v>2154</v>
      </c>
      <c r="CD276">
        <v>16047</v>
      </c>
      <c r="CE276">
        <v>1243</v>
      </c>
      <c r="CJ276">
        <v>5390</v>
      </c>
      <c r="CK276">
        <v>1172</v>
      </c>
      <c r="CL276">
        <v>122466</v>
      </c>
      <c r="CM276">
        <v>13100</v>
      </c>
      <c r="CR276">
        <v>55170</v>
      </c>
      <c r="CS276">
        <v>12005</v>
      </c>
    </row>
    <row r="277" spans="1:97" x14ac:dyDescent="0.35">
      <c r="A277" s="1">
        <f t="shared" si="1155"/>
        <v>44183</v>
      </c>
      <c r="B277">
        <v>1305931</v>
      </c>
      <c r="C277">
        <v>264103</v>
      </c>
      <c r="D277">
        <v>208681</v>
      </c>
      <c r="E277">
        <v>3451</v>
      </c>
      <c r="F277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298">-(J277-J276)+L277</f>
        <v>25</v>
      </c>
      <c r="N277">
        <f t="shared" ref="N277" si="1299">B277-C277</f>
        <v>1041828</v>
      </c>
      <c r="O277" s="3">
        <f t="shared" ref="O277" si="1300">C277/B277</f>
        <v>0.20223350238259141</v>
      </c>
      <c r="R277">
        <f t="shared" ref="R277" si="1301">C277-C276</f>
        <v>1905</v>
      </c>
      <c r="S277">
        <f t="shared" ref="S277" si="1302">N277-N276</f>
        <v>3580</v>
      </c>
      <c r="T277" s="6">
        <f t="shared" ref="T277" si="1303">R277/V277</f>
        <v>0.34731084776663629</v>
      </c>
      <c r="U277" s="6">
        <f t="shared" ref="U277" si="1304">SUM(R271:R277)/SUM(V271:V277)</f>
        <v>0.34180939697091711</v>
      </c>
      <c r="V277">
        <f t="shared" ref="V277" si="1305">B277-B276</f>
        <v>5485</v>
      </c>
      <c r="W277">
        <f t="shared" ref="W277" si="1306">C277-D277-E277</f>
        <v>51971</v>
      </c>
      <c r="X277" s="3">
        <f t="shared" ref="X277" si="1307">F277/W277</f>
        <v>1.3488291547209021E-2</v>
      </c>
      <c r="Y277">
        <f t="shared" si="1271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08">Z277-AC277-AF277</f>
        <v>399</v>
      </c>
      <c r="AJ277">
        <f t="shared" ref="AJ277:AJ278" si="1309">AA277-AD277-AG277</f>
        <v>287</v>
      </c>
      <c r="AK277">
        <f t="shared" ref="AK277:AK278" si="1310">AB277-AE277-AH277</f>
        <v>1767</v>
      </c>
      <c r="AT277">
        <f t="shared" si="1230"/>
        <v>25389</v>
      </c>
      <c r="AU277">
        <f t="shared" si="1140"/>
        <v>2055</v>
      </c>
      <c r="AV277">
        <f t="shared" ref="AV277" si="1311">AU277/AT277</f>
        <v>8.0940564811532556E-2</v>
      </c>
      <c r="AW277">
        <f>IF(CB277="","",MAX(BV$1:BV277)-LARGE(BV$1:BV277,2))</f>
        <v>239</v>
      </c>
      <c r="AX277">
        <f>IF(CC277="","",MAX(BW$1:BW277)-LARGE(BW$1:BW277,2))</f>
        <v>8</v>
      </c>
      <c r="AY277">
        <f>MAX(CR$1:CR277)-LARGE(CR$1:CR277,2)</f>
        <v>4163</v>
      </c>
      <c r="AZ277">
        <f>MAX(CS$1:CS277)-LARGE(CS$1:CS277,2)</f>
        <v>93</v>
      </c>
      <c r="BA277">
        <f>IF(CJ277="","",MAX(CD$1:CD277)-LARGE(CD$1:CD277,2))</f>
        <v>160</v>
      </c>
      <c r="BB277">
        <f>IF(CK277="","",MAX(CE$1:CE277)-LARGE(CE$1:CE277,2))</f>
        <v>7</v>
      </c>
      <c r="BC277">
        <f t="shared" ref="BC277" si="1312">AX277/AW277</f>
        <v>3.3472803347280332E-2</v>
      </c>
      <c r="BD277">
        <f t="shared" ref="BD277" si="1313">AZ277/AY277</f>
        <v>2.2339658899831853E-2</v>
      </c>
      <c r="BE277">
        <f t="shared" si="683"/>
        <v>4.3749999999999997E-2</v>
      </c>
      <c r="BF277">
        <f t="shared" ref="BF277" si="1314">SUM(AU271:AU277)/SUM(AT271:AT277)</f>
        <v>8.3911902701866201E-2</v>
      </c>
      <c r="BG277">
        <f t="shared" ref="BG277" si="1315">SUM(AU264:AU277)/SUM(AT264:AT277)</f>
        <v>8.896301282353597E-2</v>
      </c>
      <c r="BH277">
        <f t="shared" ref="BH277" si="1316">SUM(AX271:AX277)/SUM(AW271:AW277)</f>
        <v>5.9615384615384619E-2</v>
      </c>
      <c r="BI277">
        <f t="shared" ref="BI277" si="1317">SUM(AZ271:AZ277)/SUM(AY271:AY277)</f>
        <v>1.297232335371673E-2</v>
      </c>
      <c r="BJ277">
        <f t="shared" ref="BJ277" si="1318">SUM(BB271:BB277)/SUM(BA271:BA277)</f>
        <v>4.5838359469240045E-2</v>
      </c>
      <c r="BK277" s="15">
        <v>0.104</v>
      </c>
      <c r="BL277" s="15">
        <v>0.115</v>
      </c>
      <c r="BM277" s="15">
        <v>0.10100000000000001</v>
      </c>
      <c r="BN277">
        <v>2833970</v>
      </c>
      <c r="BO277">
        <v>285476</v>
      </c>
      <c r="BT277">
        <v>1305931</v>
      </c>
      <c r="BU277">
        <v>264103</v>
      </c>
      <c r="BV277">
        <v>21560</v>
      </c>
      <c r="BW277">
        <v>2270</v>
      </c>
      <c r="CB277">
        <v>9213</v>
      </c>
      <c r="CC277">
        <v>2165</v>
      </c>
      <c r="CD277">
        <v>16207</v>
      </c>
      <c r="CE277">
        <v>1250</v>
      </c>
      <c r="CJ277">
        <v>5412</v>
      </c>
      <c r="CK277">
        <v>1177</v>
      </c>
      <c r="CL277">
        <v>123945</v>
      </c>
      <c r="CM277">
        <v>13206</v>
      </c>
      <c r="CR277">
        <v>55428</v>
      </c>
      <c r="CS277">
        <v>12098</v>
      </c>
    </row>
    <row r="278" spans="1:97" x14ac:dyDescent="0.35">
      <c r="A278" s="1">
        <f t="shared" si="1155"/>
        <v>44184</v>
      </c>
      <c r="B278">
        <v>1311809</v>
      </c>
      <c r="C278">
        <v>265987</v>
      </c>
      <c r="D278">
        <v>212384</v>
      </c>
      <c r="E278">
        <v>3451</v>
      </c>
      <c r="F278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19">-(J278-J277)+L278</f>
        <v>17</v>
      </c>
      <c r="N278">
        <f t="shared" ref="N278" si="1320">B278-C278</f>
        <v>1045822</v>
      </c>
      <c r="O278" s="3">
        <f t="shared" ref="O278" si="1321">C278/B278</f>
        <v>0.20276351206616208</v>
      </c>
      <c r="R278">
        <f t="shared" ref="R278" si="1322">C278-C277</f>
        <v>1884</v>
      </c>
      <c r="S278">
        <f t="shared" ref="S278" si="1323">N278-N277</f>
        <v>3994</v>
      </c>
      <c r="T278" s="6">
        <f t="shared" ref="T278" si="1324">R278/V278</f>
        <v>0.32051718271520924</v>
      </c>
      <c r="U278" s="6">
        <f t="shared" ref="U278" si="1325">SUM(R272:R278)/SUM(V272:V278)</f>
        <v>0.33406379352325299</v>
      </c>
      <c r="V278">
        <f t="shared" ref="V278" si="1326">B278-B277</f>
        <v>5878</v>
      </c>
      <c r="W278">
        <f t="shared" ref="W278" si="1327">C278-D278-E278</f>
        <v>50152</v>
      </c>
      <c r="X278" s="3">
        <f t="shared" ref="X278" si="1328">F278/W278</f>
        <v>1.3538841920561493E-2</v>
      </c>
      <c r="Y278">
        <f t="shared" si="1271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08"/>
        <v>372</v>
      </c>
      <c r="AJ278">
        <f t="shared" si="1309"/>
        <v>259</v>
      </c>
      <c r="AK278">
        <f t="shared" si="1310"/>
        <v>1708</v>
      </c>
      <c r="AT278">
        <f t="shared" si="1230"/>
        <v>28124</v>
      </c>
      <c r="AU278">
        <f t="shared" si="1140"/>
        <v>1961</v>
      </c>
      <c r="AV278">
        <f t="shared" ref="AV278" si="1329">AU278/AT278</f>
        <v>6.9726923623951068E-2</v>
      </c>
      <c r="AW278">
        <f>IF(CB278="","",MAX(BV$1:BV278)-LARGE(BV$1:BV278,2))</f>
        <v>171</v>
      </c>
      <c r="AX278">
        <f>IF(CC278="","",MAX(BW$1:BW278)-LARGE(BW$1:BW278,2))</f>
        <v>13</v>
      </c>
      <c r="AY278">
        <f>MAX(CR$1:CR278)-LARGE(CR$1:CR278,2)</f>
        <v>3983</v>
      </c>
      <c r="AZ278">
        <f>MAX(CS$1:CS278)-LARGE(CS$1:CS278,2)</f>
        <v>76</v>
      </c>
      <c r="BA278">
        <f>IF(CJ278="","",MAX(CD$1:CD278)-LARGE(CD$1:CD278,2))</f>
        <v>133</v>
      </c>
      <c r="BB278">
        <f>IF(CK278="","",MAX(CE$1:CE278)-LARGE(CE$1:CE278,2))</f>
        <v>6</v>
      </c>
      <c r="BC278">
        <f t="shared" ref="BC278" si="1330">AX278/AW278</f>
        <v>7.6023391812865493E-2</v>
      </c>
      <c r="BD278">
        <f t="shared" ref="BD278" si="1331">AZ278/AY278</f>
        <v>1.9081094652272156E-2</v>
      </c>
      <c r="BE278">
        <f t="shared" si="683"/>
        <v>4.5112781954887216E-2</v>
      </c>
      <c r="BF278">
        <f t="shared" ref="BF278" si="1332">SUM(AU272:AU278)/SUM(AT272:AT278)</f>
        <v>8.1279920419455781E-2</v>
      </c>
      <c r="BG278">
        <f t="shared" ref="BG278" si="1333">SUM(AU265:AU278)/SUM(AT265:AT278)</f>
        <v>8.6893142592599684E-2</v>
      </c>
      <c r="BH278">
        <f t="shared" ref="BH278" si="1334">SUM(AX272:AX278)/SUM(AW272:AW278)</f>
        <v>5.6092843326885883E-2</v>
      </c>
      <c r="BI278">
        <f t="shared" ref="BI278" si="1335">SUM(AZ272:AZ278)/SUM(AY272:AY278)</f>
        <v>1.1553673196101025E-2</v>
      </c>
      <c r="BJ278">
        <f t="shared" ref="BJ278" si="1336">SUM(BB272:BB278)/SUM(BA272:BA278)</f>
        <v>4.3478260869565216E-2</v>
      </c>
      <c r="BK278" s="15">
        <v>9.7000000000000003E-2</v>
      </c>
      <c r="BL278" s="15">
        <v>0.114</v>
      </c>
      <c r="BM278" s="15">
        <v>9.7000000000000003E-2</v>
      </c>
      <c r="BN278">
        <v>2862094</v>
      </c>
      <c r="BO278">
        <v>287437</v>
      </c>
      <c r="BT278">
        <v>1311809</v>
      </c>
      <c r="BU278">
        <v>165987</v>
      </c>
      <c r="BV278">
        <v>21731</v>
      </c>
      <c r="BW278">
        <v>2283</v>
      </c>
      <c r="CB278">
        <v>9240</v>
      </c>
      <c r="CC278">
        <v>2178</v>
      </c>
      <c r="CD278">
        <v>16340</v>
      </c>
      <c r="CE278">
        <v>1256</v>
      </c>
      <c r="CJ278">
        <v>5427</v>
      </c>
      <c r="CK278">
        <v>1183</v>
      </c>
      <c r="CL278">
        <v>125043</v>
      </c>
      <c r="CM278">
        <v>13288</v>
      </c>
      <c r="CR278">
        <v>55608</v>
      </c>
      <c r="CS278">
        <v>12174</v>
      </c>
    </row>
    <row r="279" spans="1:97" x14ac:dyDescent="0.35">
      <c r="A279" s="1">
        <f t="shared" si="1155"/>
        <v>44185</v>
      </c>
      <c r="B279">
        <v>1315996</v>
      </c>
      <c r="C279">
        <v>267144</v>
      </c>
      <c r="D279">
        <v>213643</v>
      </c>
      <c r="E279">
        <v>3588</v>
      </c>
      <c r="F27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37">-(J279-J278)+L279</f>
        <v>30</v>
      </c>
      <c r="N279">
        <f t="shared" ref="N279" si="1338">B279-C279</f>
        <v>1048852</v>
      </c>
      <c r="O279" s="3">
        <f t="shared" ref="O279" si="1339">C279/B279</f>
        <v>0.20299757750023556</v>
      </c>
      <c r="R279">
        <f t="shared" ref="R279" si="1340">C279-C278</f>
        <v>1157</v>
      </c>
      <c r="S279">
        <f t="shared" ref="S279" si="1341">N279-N278</f>
        <v>3030</v>
      </c>
      <c r="T279" s="6">
        <f t="shared" ref="T279" si="1342">R279/V279</f>
        <v>0.27633150226892761</v>
      </c>
      <c r="U279" s="6">
        <f t="shared" ref="U279" si="1343">SUM(R273:R279)/SUM(V273:V279)</f>
        <v>0.32723668798990901</v>
      </c>
      <c r="V279">
        <f t="shared" ref="V279" si="1344">B279-B278</f>
        <v>4187</v>
      </c>
      <c r="W279">
        <f t="shared" ref="W279" si="1345">C279-D279-E279</f>
        <v>49913</v>
      </c>
      <c r="X279" s="3">
        <f t="shared" ref="X279" si="1346">F279/W279</f>
        <v>1.2802275960170697E-2</v>
      </c>
      <c r="Y279">
        <f t="shared" si="1271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47">Z279-AC279-AF279</f>
        <v>323</v>
      </c>
      <c r="AJ279">
        <f t="shared" ref="AJ279" si="1348">AA279-AD279-AG279</f>
        <v>242</v>
      </c>
      <c r="AK279">
        <f t="shared" ref="AK279" si="1349">AB279-AE279-AH279</f>
        <v>1660</v>
      </c>
      <c r="AT279">
        <f t="shared" ref="AT279" si="1350">BN279-BN278</f>
        <v>11908</v>
      </c>
      <c r="AU279">
        <f t="shared" si="1140"/>
        <v>1264</v>
      </c>
      <c r="AV279">
        <f t="shared" ref="AV279" si="1351">AU279/AT279</f>
        <v>0.10614712798118911</v>
      </c>
      <c r="AW279">
        <f>IF(CB279="","",MAX(BV$1:BV279)-LARGE(BV$1:BV279,2))</f>
        <v>67</v>
      </c>
      <c r="AX279">
        <f>IF(CC279="","",MAX(BW$1:BW279)-LARGE(BW$1:BW279,2))</f>
        <v>4</v>
      </c>
      <c r="AY279">
        <f>MAX(CR$1:CR279)-LARGE(CR$1:CR279,2)</f>
        <v>3830</v>
      </c>
      <c r="AZ279">
        <f>MAX(CS$1:CS279)-LARGE(CS$1:CS279,2)</f>
        <v>43</v>
      </c>
      <c r="BA279">
        <f>IF(CJ279="","",MAX(CD$1:CD279)-LARGE(CD$1:CD279,2))</f>
        <v>54</v>
      </c>
      <c r="BB279">
        <f>IF(CK279="","",MAX(CE$1:CE279)-LARGE(CE$1:CE279,2))</f>
        <v>6</v>
      </c>
      <c r="BC279">
        <f t="shared" ref="BC279" si="1352">AX279/AW279</f>
        <v>5.9701492537313432E-2</v>
      </c>
      <c r="BD279">
        <f t="shared" ref="BD279" si="1353">AZ279/AY279</f>
        <v>1.1227154046997388E-2</v>
      </c>
      <c r="BE279">
        <f t="shared" si="683"/>
        <v>0.1111111111111111</v>
      </c>
      <c r="BF279">
        <f t="shared" ref="BF279" si="1354">SUM(AU273:AU279)/SUM(AT273:AT279)</f>
        <v>7.988442544006448E-2</v>
      </c>
      <c r="BG279">
        <f t="shared" ref="BG279" si="1355">SUM(AU266:AU279)/SUM(AT266:AT279)</f>
        <v>8.6241791408439086E-2</v>
      </c>
      <c r="BH279">
        <f t="shared" ref="BH279" si="1356">SUM(AX273:AX279)/SUM(AW273:AW279)</f>
        <v>5.5555555555555552E-2</v>
      </c>
      <c r="BI279">
        <f t="shared" ref="BI279" si="1357">SUM(AZ273:AZ279)/SUM(AY273:AY279)</f>
        <v>1.2193144599020657E-2</v>
      </c>
      <c r="BJ279">
        <f t="shared" ref="BJ279" si="1358">SUM(BB273:BB279)/SUM(BA273:BA279)</f>
        <v>4.8426150121065374E-2</v>
      </c>
      <c r="BK279" s="15">
        <v>0.10199999999999999</v>
      </c>
      <c r="BL279" s="15">
        <v>0.114</v>
      </c>
      <c r="BM279" s="15">
        <v>9.7000000000000003E-2</v>
      </c>
      <c r="BN279">
        <v>2874002</v>
      </c>
      <c r="BO279">
        <v>288701</v>
      </c>
      <c r="BT279">
        <v>1315996</v>
      </c>
      <c r="BU279">
        <v>267144</v>
      </c>
      <c r="BV279">
        <v>21798</v>
      </c>
      <c r="BW279">
        <v>2287</v>
      </c>
      <c r="CB279">
        <v>9265</v>
      </c>
      <c r="CC279">
        <v>2183</v>
      </c>
      <c r="CD279">
        <v>16394</v>
      </c>
      <c r="CE279">
        <v>1262</v>
      </c>
      <c r="CJ279">
        <v>5448</v>
      </c>
      <c r="CK279">
        <v>1187</v>
      </c>
      <c r="CL279">
        <v>125544</v>
      </c>
      <c r="CM279">
        <v>13339</v>
      </c>
      <c r="CR279">
        <v>55761</v>
      </c>
      <c r="CS279">
        <v>12217</v>
      </c>
    </row>
    <row r="280" spans="1:97" x14ac:dyDescent="0.35">
      <c r="A280" s="1">
        <f t="shared" si="1155"/>
        <v>44186</v>
      </c>
      <c r="B280">
        <v>1317905</v>
      </c>
      <c r="C280">
        <v>267727</v>
      </c>
      <c r="D280">
        <v>214722</v>
      </c>
      <c r="E280">
        <v>3589</v>
      </c>
      <c r="F280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359">-(J280-J279)+L280</f>
        <v>19</v>
      </c>
      <c r="N280">
        <f t="shared" ref="N280" si="1360">B280-C280</f>
        <v>1050178</v>
      </c>
      <c r="O280" s="3">
        <f t="shared" ref="O280" si="1361">C280/B280</f>
        <v>0.20314590201873428</v>
      </c>
      <c r="R280">
        <f t="shared" ref="R280" si="1362">C280-C279</f>
        <v>583</v>
      </c>
      <c r="S280">
        <f t="shared" ref="S280" si="1363">N280-N279</f>
        <v>1326</v>
      </c>
      <c r="T280" s="6">
        <f t="shared" ref="T280" si="1364">R280/V280</f>
        <v>0.30539549502357255</v>
      </c>
      <c r="U280" s="6">
        <f t="shared" ref="U280" si="1365">SUM(R274:R280)/SUM(V274:V280)</f>
        <v>0.327972620994609</v>
      </c>
      <c r="V280">
        <f t="shared" ref="V280" si="1366">B280-B279</f>
        <v>1909</v>
      </c>
      <c r="W280">
        <f t="shared" ref="W280" si="1367">C280-D280-E280</f>
        <v>49416</v>
      </c>
      <c r="X280" s="3">
        <f t="shared" ref="X280" si="1368">F280/W280</f>
        <v>1.3032216286223086E-2</v>
      </c>
      <c r="Y280">
        <f t="shared" si="1271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369">Z280-AC280-AF280</f>
        <v>307</v>
      </c>
      <c r="AJ280">
        <f t="shared" ref="AJ280" si="1370">AA280-AD280-AG280</f>
        <v>241</v>
      </c>
      <c r="AK280">
        <f t="shared" ref="AK280" si="1371">AB280-AE280-AH280</f>
        <v>1651</v>
      </c>
      <c r="AT280">
        <f t="shared" ref="AT280" si="1372">BN280-BN279</f>
        <v>6246</v>
      </c>
      <c r="AU280">
        <f t="shared" si="1140"/>
        <v>643</v>
      </c>
      <c r="AV280">
        <f t="shared" ref="AV280" si="1373">AU280/AT280</f>
        <v>0.10294588536663464</v>
      </c>
      <c r="AW280">
        <f>IF(CB280="","",MAX(BV$1:BV280)-LARGE(BV$1:BV280,2))</f>
        <v>29</v>
      </c>
      <c r="AX280">
        <f>IF(CC280="","",MAX(BW$1:BW280)-LARGE(BW$1:BW280,2))</f>
        <v>6</v>
      </c>
      <c r="AY280">
        <f>MAX(CR$1:CR280)-LARGE(CR$1:CR280,2)</f>
        <v>3775</v>
      </c>
      <c r="AZ280">
        <f>MAX(CS$1:CS280)-LARGE(CS$1:CS280,2)</f>
        <v>17</v>
      </c>
      <c r="BA280">
        <f>IF(CJ280="","",MAX(CD$1:CD280)-LARGE(CD$1:CD280,2))</f>
        <v>23</v>
      </c>
      <c r="BB280">
        <f>IF(CK280="","",MAX(CE$1:CE280)-LARGE(CE$1:CE280,2))</f>
        <v>1</v>
      </c>
      <c r="BC280">
        <f t="shared" ref="BC280" si="1374">AX280/AW280</f>
        <v>0.20689655172413793</v>
      </c>
      <c r="BD280">
        <f t="shared" ref="BD280" si="1375">AZ280/AY280</f>
        <v>4.5033112582781457E-3</v>
      </c>
      <c r="BE280">
        <f t="shared" si="683"/>
        <v>4.3478260869565216E-2</v>
      </c>
      <c r="BF280">
        <f t="shared" ref="BF280" si="1376">SUM(AU274:AU280)/SUM(AT274:AT280)</f>
        <v>7.9474360025134555E-2</v>
      </c>
      <c r="BG280">
        <f t="shared" ref="BG280" si="1377">SUM(AU267:AU280)/SUM(AT267:AT280)</f>
        <v>8.6641989988684526E-2</v>
      </c>
      <c r="BH280">
        <f t="shared" ref="BH280" si="1378">SUM(AX274:AX280)/SUM(AW274:AW280)</f>
        <v>5.8206106870229007E-2</v>
      </c>
      <c r="BI280">
        <f t="shared" ref="BI280" si="1379">SUM(AZ274:AZ280)/SUM(AY274:AY280)</f>
        <v>1.3049635824116536E-2</v>
      </c>
      <c r="BJ280">
        <f t="shared" ref="BJ280" si="1380">SUM(BB274:BB280)/SUM(BA274:BA280)</f>
        <v>4.6060606060606059E-2</v>
      </c>
      <c r="BK280" s="15">
        <v>9.5000000000000001E-2</v>
      </c>
      <c r="BL280" s="15">
        <v>0.114</v>
      </c>
      <c r="BM280" s="15">
        <v>9.2999999999999999E-2</v>
      </c>
      <c r="BN280">
        <v>2880248</v>
      </c>
      <c r="BO280">
        <v>289344</v>
      </c>
      <c r="BT280">
        <v>1317905</v>
      </c>
      <c r="BU280">
        <v>267727</v>
      </c>
      <c r="BV280">
        <v>21827</v>
      </c>
      <c r="BW280">
        <v>2293</v>
      </c>
      <c r="CB280">
        <v>9274</v>
      </c>
      <c r="CC280">
        <v>2183</v>
      </c>
      <c r="CD280">
        <v>16417</v>
      </c>
      <c r="CE280">
        <v>1263</v>
      </c>
      <c r="CJ280">
        <v>5461</v>
      </c>
      <c r="CK280">
        <v>1189</v>
      </c>
      <c r="CL280">
        <v>125748</v>
      </c>
      <c r="CM280">
        <v>13356</v>
      </c>
      <c r="CR280">
        <v>55816</v>
      </c>
      <c r="CS280">
        <v>12234</v>
      </c>
    </row>
    <row r="281" spans="1:97" x14ac:dyDescent="0.35">
      <c r="A281" s="1">
        <f t="shared" si="1155"/>
        <v>44187</v>
      </c>
      <c r="B281">
        <v>1322134</v>
      </c>
      <c r="C281">
        <v>269020</v>
      </c>
      <c r="D281">
        <v>219073</v>
      </c>
      <c r="E281">
        <v>3589</v>
      </c>
      <c r="F281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381">-(J281-J280)+L281</f>
        <v>10</v>
      </c>
      <c r="N281">
        <f t="shared" ref="N281" si="1382">B281-C281</f>
        <v>1053114</v>
      </c>
      <c r="O281" s="3">
        <f t="shared" ref="O281" si="1383">C281/B281</f>
        <v>0.20347408053949145</v>
      </c>
      <c r="R281">
        <f t="shared" ref="R281" si="1384">C281-C280</f>
        <v>1293</v>
      </c>
      <c r="S281">
        <f t="shared" ref="S281" si="1385">N281-N280</f>
        <v>2936</v>
      </c>
      <c r="T281" s="6">
        <f t="shared" ref="T281" si="1386">R281/V281</f>
        <v>0.30574603925277843</v>
      </c>
      <c r="U281" s="6">
        <f t="shared" ref="U281" si="1387">SUM(R275:R281)/SUM(V275:V281)</f>
        <v>0.32391951637643235</v>
      </c>
      <c r="V281">
        <f t="shared" ref="V281" si="1388">B281-B280</f>
        <v>4229</v>
      </c>
      <c r="W281">
        <f t="shared" ref="W281" si="1389">C281-D281-E281</f>
        <v>46358</v>
      </c>
      <c r="X281" s="3">
        <f t="shared" ref="X281" si="1390">F281/W281</f>
        <v>1.4042883644678372E-2</v>
      </c>
      <c r="Y281">
        <f t="shared" ref="Y281" si="1391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392">Z281-AC281-AF281</f>
        <v>268</v>
      </c>
      <c r="AJ281">
        <f t="shared" ref="AJ281" si="1393">AA281-AD281-AG281</f>
        <v>226</v>
      </c>
      <c r="AK281">
        <f t="shared" ref="AK281" si="1394">AB281-AE281-AH281</f>
        <v>1530</v>
      </c>
      <c r="AT281">
        <f t="shared" ref="AT281" si="1395">BN281-BN280</f>
        <v>30677</v>
      </c>
      <c r="AU281">
        <f t="shared" si="1140"/>
        <v>1361</v>
      </c>
      <c r="AV281">
        <f t="shared" ref="AV281" si="1396">AU281/AT281</f>
        <v>4.436548554291489E-2</v>
      </c>
      <c r="AW281">
        <f>IF(CB281="","",MAX(BV$1:BV281)-LARGE(BV$1:BV281,2))</f>
        <v>279</v>
      </c>
      <c r="AX281">
        <f>IF(CC281="","",MAX(BW$1:BW281)-LARGE(BW$1:BW281,2))</f>
        <v>8</v>
      </c>
      <c r="AY281">
        <f>MAX(CR$1:CR281)-LARGE(CR$1:CR281,2)</f>
        <v>3628</v>
      </c>
      <c r="AZ281">
        <f>MAX(CS$1:CS281)-LARGE(CS$1:CS281,2)</f>
        <v>44</v>
      </c>
      <c r="BA281">
        <f>IF(CJ281="","",MAX(CD$1:CD281)-LARGE(CD$1:CD281,2))</f>
        <v>248</v>
      </c>
      <c r="BB281">
        <f>IF(CK281="","",MAX(CE$1:CE281)-LARGE(CE$1:CE281,2))</f>
        <v>8</v>
      </c>
      <c r="BC281">
        <f t="shared" ref="BC281" si="1397">AX281/AW281</f>
        <v>2.8673835125448029E-2</v>
      </c>
      <c r="BD281">
        <f t="shared" ref="BD281" si="1398">AZ281/AY281</f>
        <v>1.2127894156560088E-2</v>
      </c>
      <c r="BE281">
        <f t="shared" si="683"/>
        <v>3.2258064516129031E-2</v>
      </c>
      <c r="BF281">
        <f t="shared" ref="BF281" si="1399">SUM(AU275:AU281)/SUM(AT275:AT281)</f>
        <v>7.4897316627580035E-2</v>
      </c>
      <c r="BG281">
        <f t="shared" ref="BG281" si="1400">SUM(AU268:AU281)/SUM(AT268:AT281)</f>
        <v>8.2191075632674637E-2</v>
      </c>
      <c r="BH281">
        <f t="shared" ref="BH281" si="1401">SUM(AX275:AX281)/SUM(AW275:AW281)</f>
        <v>5.3832116788321165E-2</v>
      </c>
      <c r="BI281">
        <f t="shared" ref="BI281" si="1402">SUM(AZ275:AZ281)/SUM(AY275:AY281)</f>
        <v>1.3880104012931337E-2</v>
      </c>
      <c r="BJ281">
        <f t="shared" ref="BJ281" si="1403">SUM(BB275:BB281)/SUM(BA275:BA281)</f>
        <v>4.8611111111111112E-2</v>
      </c>
      <c r="BK281" s="15">
        <v>8.8999999999999996E-2</v>
      </c>
      <c r="BL281" s="15">
        <v>0.107</v>
      </c>
      <c r="BM281" s="15">
        <v>9.0999999999999998E-2</v>
      </c>
      <c r="BN281">
        <v>2910925</v>
      </c>
      <c r="BO281">
        <v>290705</v>
      </c>
      <c r="BT281">
        <v>1322134</v>
      </c>
      <c r="BU281">
        <v>269020</v>
      </c>
      <c r="BV281">
        <v>22106</v>
      </c>
      <c r="BW281">
        <v>2301</v>
      </c>
      <c r="CB281">
        <v>9295</v>
      </c>
      <c r="CC281">
        <v>2189</v>
      </c>
      <c r="CD281">
        <v>16665</v>
      </c>
      <c r="CE281">
        <v>1271</v>
      </c>
      <c r="CJ281">
        <v>5472</v>
      </c>
      <c r="CK281">
        <v>1197</v>
      </c>
      <c r="CL281">
        <v>127291</v>
      </c>
      <c r="CM281">
        <v>13403</v>
      </c>
      <c r="CR281">
        <v>55963</v>
      </c>
      <c r="CS281">
        <v>12278</v>
      </c>
    </row>
    <row r="282" spans="1:97" x14ac:dyDescent="0.35">
      <c r="A282" s="1">
        <f t="shared" si="1155"/>
        <v>44188</v>
      </c>
      <c r="B282">
        <v>1328329</v>
      </c>
      <c r="C282">
        <v>271018</v>
      </c>
      <c r="D282">
        <v>222071</v>
      </c>
      <c r="E282">
        <v>3653</v>
      </c>
      <c r="F282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04">-(J282-J281)+L282</f>
        <v>18</v>
      </c>
      <c r="N282">
        <f t="shared" ref="N282" si="1405">B282-C282</f>
        <v>1057311</v>
      </c>
      <c r="O282" s="3">
        <f t="shared" ref="O282" si="1406">C282/B282</f>
        <v>0.20402927286839329</v>
      </c>
      <c r="R282">
        <f t="shared" ref="R282" si="1407">C282-C281</f>
        <v>1998</v>
      </c>
      <c r="S282">
        <f t="shared" ref="S282" si="1408">N282-N281</f>
        <v>4197</v>
      </c>
      <c r="T282" s="6">
        <f t="shared" ref="T282" si="1409">R282/V282</f>
        <v>0.32251815980629539</v>
      </c>
      <c r="U282" s="6">
        <f t="shared" ref="U282" si="1410">SUM(R276:R282)/SUM(V276:V282)</f>
        <v>0.32007233273056057</v>
      </c>
      <c r="V282">
        <f t="shared" ref="V282" si="1411">B282-B281</f>
        <v>6195</v>
      </c>
      <c r="W282">
        <f t="shared" ref="W282" si="1412">C282-D282-E282</f>
        <v>45294</v>
      </c>
      <c r="X282" s="3">
        <f t="shared" ref="X282" si="1413">F282/W282</f>
        <v>1.4218218748620125E-2</v>
      </c>
      <c r="Y282">
        <f t="shared" ref="Y282" si="141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15">Z282-AC282-AF282</f>
        <v>248</v>
      </c>
      <c r="AJ282">
        <f t="shared" ref="AJ282" si="1416">AA282-AD282-AG282</f>
        <v>225</v>
      </c>
      <c r="AK282">
        <f t="shared" ref="AK282" si="1417">AB282-AE282-AH282</f>
        <v>1483</v>
      </c>
      <c r="AT282">
        <f t="shared" ref="AT282" si="1418">BN282-BN281</f>
        <v>28875</v>
      </c>
      <c r="AU282">
        <f t="shared" si="1140"/>
        <v>2125</v>
      </c>
      <c r="AV282">
        <f t="shared" ref="AV282" si="1419">AU282/AT282</f>
        <v>7.3593073593073599E-2</v>
      </c>
      <c r="AW282">
        <f>IF(CB282="","",MAX(BV$1:BV282)-LARGE(BV$1:BV282,2))</f>
        <v>152</v>
      </c>
      <c r="AX282">
        <f>IF(CC282="","",MAX(BW$1:BW282)-LARGE(BW$1:BW282,2))</f>
        <v>5</v>
      </c>
      <c r="AY282">
        <f>MAX(CR$1:CR282)-LARGE(CR$1:CR282,2)</f>
        <v>3362</v>
      </c>
      <c r="AZ282">
        <f>MAX(CS$1:CS282)-LARGE(CS$1:CS282,2)</f>
        <v>88</v>
      </c>
      <c r="BA282">
        <f>IF(CJ282="","",MAX(CD$1:CD282)-LARGE(CD$1:CD282,2))</f>
        <v>171</v>
      </c>
      <c r="BB282">
        <f>IF(CK282="","",MAX(CE$1:CE282)-LARGE(CE$1:CE282,2))</f>
        <v>14</v>
      </c>
      <c r="BC282">
        <f t="shared" ref="BC282" si="1420">AX282/AW282</f>
        <v>3.2894736842105261E-2</v>
      </c>
      <c r="BD282">
        <f t="shared" ref="BD282" si="1421">AZ282/AY282</f>
        <v>2.6174895895300417E-2</v>
      </c>
      <c r="BE282">
        <f t="shared" si="683"/>
        <v>8.1871345029239762E-2</v>
      </c>
      <c r="BF282">
        <f t="shared" ref="BF282" si="1422">SUM(AU276:AU282)/SUM(AT276:AT282)</f>
        <v>7.4693869630185455E-2</v>
      </c>
      <c r="BG282">
        <f t="shared" ref="BG282" si="1423">SUM(AU269:AU282)/SUM(AT269:AT282)</f>
        <v>8.0559539679057754E-2</v>
      </c>
      <c r="BH282">
        <f t="shared" ref="BH282" si="1424">SUM(AX276:AX282)/SUM(AW276:AW282)</f>
        <v>4.6902654867256637E-2</v>
      </c>
      <c r="BI282">
        <f t="shared" ref="BI282" si="1425">SUM(AZ276:AZ282)/SUM(AY276:AY282)</f>
        <v>1.5646859583241295E-2</v>
      </c>
      <c r="BJ282">
        <f t="shared" ref="BJ282" si="1426">SUM(BB276:BB282)/SUM(BA276:BA282)</f>
        <v>5.5126791620727672E-2</v>
      </c>
      <c r="BK282" s="15">
        <v>8.6999999999999994E-2</v>
      </c>
      <c r="BL282" s="15">
        <v>0.11</v>
      </c>
      <c r="BM282" s="15">
        <v>9.4E-2</v>
      </c>
      <c r="BN282">
        <v>2939800</v>
      </c>
      <c r="BO282">
        <v>292830</v>
      </c>
      <c r="BT282">
        <v>1329329</v>
      </c>
      <c r="BU282">
        <v>271018</v>
      </c>
      <c r="BV282">
        <v>22258</v>
      </c>
      <c r="BW282">
        <v>2306</v>
      </c>
      <c r="CB282">
        <v>9326</v>
      </c>
      <c r="CC282">
        <v>2199</v>
      </c>
      <c r="CD282">
        <v>16836</v>
      </c>
      <c r="CE282">
        <v>1285</v>
      </c>
      <c r="CJ282">
        <v>5496</v>
      </c>
      <c r="CK282">
        <v>1211</v>
      </c>
      <c r="CL282">
        <v>128634</v>
      </c>
      <c r="CM282">
        <v>13493</v>
      </c>
      <c r="CR282">
        <v>56229</v>
      </c>
      <c r="CS282">
        <v>12366</v>
      </c>
    </row>
    <row r="283" spans="1:97" x14ac:dyDescent="0.35">
      <c r="A283" s="1">
        <f t="shared" si="1155"/>
        <v>44189</v>
      </c>
      <c r="B283">
        <v>1332938</v>
      </c>
      <c r="C283">
        <v>272444</v>
      </c>
      <c r="D283">
        <v>224821</v>
      </c>
      <c r="E283">
        <v>3668</v>
      </c>
      <c r="F283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27">-(J283-J282)+L283</f>
        <v>18</v>
      </c>
      <c r="N283">
        <f t="shared" ref="N283" si="1428">B283-C283</f>
        <v>1060494</v>
      </c>
      <c r="O283" s="3">
        <f t="shared" ref="O283" si="1429">C283/B283</f>
        <v>0.2043936027032015</v>
      </c>
      <c r="R283">
        <f t="shared" ref="R283" si="1430">C283-C282</f>
        <v>1426</v>
      </c>
      <c r="S283">
        <f t="shared" ref="S283" si="1431">N283-N282</f>
        <v>3183</v>
      </c>
      <c r="T283" s="6">
        <f t="shared" ref="T283" si="1432">R283/V283</f>
        <v>0.30939466261661963</v>
      </c>
      <c r="U283" s="6">
        <f t="shared" ref="U283" si="1433">SUM(R277:R283)/SUM(V277:V283)</f>
        <v>0.31533916040871601</v>
      </c>
      <c r="V283">
        <f t="shared" ref="V283" si="1434">B283-B282</f>
        <v>4609</v>
      </c>
      <c r="W283">
        <f t="shared" ref="W283" si="1435">C283-D283-E283</f>
        <v>43955</v>
      </c>
      <c r="X283" s="3">
        <f t="shared" ref="X283" si="1436">F283/W283</f>
        <v>1.4219087703332954E-2</v>
      </c>
      <c r="Y283">
        <f t="shared" ref="Y283" si="1437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38">Z283-AC283-AF283</f>
        <v>234</v>
      </c>
      <c r="AJ283">
        <f t="shared" ref="AJ283" si="1439">AA283-AD283-AG283</f>
        <v>214</v>
      </c>
      <c r="AK283">
        <f t="shared" ref="AK283" si="1440">AB283-AE283-AH283</f>
        <v>1409</v>
      </c>
      <c r="AT283">
        <f t="shared" ref="AT283" si="1441">BN283-BN282</f>
        <v>21861</v>
      </c>
      <c r="AU283">
        <f t="shared" si="1140"/>
        <v>1534</v>
      </c>
      <c r="AV283">
        <f t="shared" ref="AV283" si="1442">AU283/AT283</f>
        <v>7.0170623484744524E-2</v>
      </c>
      <c r="AW283">
        <f>IF(CB283="","",MAX(BV$1:BV283)-LARGE(BV$1:BV283,2))</f>
        <v>94</v>
      </c>
      <c r="AX283">
        <f>IF(CC283="","",MAX(BW$1:BW283)-LARGE(BW$1:BW283,2))</f>
        <v>10</v>
      </c>
      <c r="AY283">
        <f>MAX(CR$1:CR283)-LARGE(CR$1:CR283,2)</f>
        <v>3239</v>
      </c>
      <c r="AZ283">
        <f>MAX(CS$1:CS283)-LARGE(CS$1:CS283,2)</f>
        <v>36</v>
      </c>
      <c r="BA283">
        <f>IF(CJ283="","",MAX(CD$1:CD283)-LARGE(CD$1:CD283,2))</f>
        <v>119</v>
      </c>
      <c r="BB283">
        <f>IF(CK283="","",MAX(CE$1:CE283)-LARGE(CE$1:CE283,2))</f>
        <v>13</v>
      </c>
      <c r="BC283">
        <f t="shared" ref="BC283" si="1443">AX283/AW283</f>
        <v>0.10638297872340426</v>
      </c>
      <c r="BD283">
        <f t="shared" ref="BD283" si="1444">AZ283/AY283</f>
        <v>1.1114541525162088E-2</v>
      </c>
      <c r="BE283">
        <f t="shared" si="683"/>
        <v>0.1092436974789916</v>
      </c>
      <c r="BF283">
        <f t="shared" ref="BF283" si="1445">SUM(AU277:AU283)/SUM(AT277:AT283)</f>
        <v>7.1485497778939117E-2</v>
      </c>
      <c r="BG283">
        <f t="shared" ref="BG283" si="1446">SUM(AU270:AU283)/SUM(AT270:AT283)</f>
        <v>7.7419637855749693E-2</v>
      </c>
      <c r="BH283">
        <f t="shared" ref="BH283" si="1447">SUM(AX277:AX283)/SUM(AW277:AW283)</f>
        <v>5.2376333656644035E-2</v>
      </c>
      <c r="BI283">
        <f t="shared" ref="BI283" si="1448">SUM(AZ277:AZ283)/SUM(AY277:AY283)</f>
        <v>1.5280985373364126E-2</v>
      </c>
      <c r="BJ283">
        <f t="shared" ref="BJ283" si="1449">SUM(BB277:BB283)/SUM(BA277:BA283)</f>
        <v>6.0572687224669602E-2</v>
      </c>
      <c r="BK283" s="15">
        <v>8.2000000000000003E-2</v>
      </c>
      <c r="BL283" s="15">
        <v>0.109</v>
      </c>
      <c r="BM283" s="15">
        <v>0.104</v>
      </c>
      <c r="BN283">
        <v>2961661</v>
      </c>
      <c r="BO283">
        <v>294364</v>
      </c>
      <c r="BT283">
        <v>1332938</v>
      </c>
      <c r="BU283">
        <v>272444</v>
      </c>
      <c r="BV283">
        <v>22352</v>
      </c>
      <c r="BW283">
        <v>2316</v>
      </c>
      <c r="CB283">
        <v>9343</v>
      </c>
      <c r="CC283">
        <v>2208</v>
      </c>
      <c r="CD283">
        <v>16955</v>
      </c>
      <c r="CE283">
        <v>1298</v>
      </c>
      <c r="CJ283">
        <v>5512</v>
      </c>
      <c r="CK283">
        <v>1224</v>
      </c>
      <c r="CL283">
        <v>129445</v>
      </c>
      <c r="CM283">
        <v>13536</v>
      </c>
      <c r="CR283">
        <v>56352</v>
      </c>
      <c r="CS283">
        <v>12402</v>
      </c>
    </row>
    <row r="284" spans="1:97" x14ac:dyDescent="0.35">
      <c r="A284" s="1">
        <f t="shared" si="1155"/>
        <v>44190</v>
      </c>
      <c r="B284">
        <v>1337938</v>
      </c>
      <c r="C284">
        <v>273915</v>
      </c>
      <c r="D284">
        <v>225155</v>
      </c>
      <c r="E284">
        <v>3739</v>
      </c>
      <c r="F284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450">-(J284-J283)+L284</f>
        <v>20</v>
      </c>
      <c r="N284">
        <f t="shared" ref="N284" si="1451">B284-C284</f>
        <v>1064023</v>
      </c>
      <c r="O284" s="3">
        <f t="shared" ref="O284" si="1452">C284/B284</f>
        <v>0.20472921764685659</v>
      </c>
      <c r="R284">
        <f t="shared" ref="R284" si="1453">C284-C283</f>
        <v>1471</v>
      </c>
      <c r="S284">
        <f t="shared" ref="S284" si="1454">N284-N283</f>
        <v>3529</v>
      </c>
      <c r="T284" s="6">
        <f t="shared" ref="T284" si="1455">R284/V284</f>
        <v>0.29420000000000002</v>
      </c>
      <c r="U284" s="6">
        <f t="shared" ref="U284" si="1456">SUM(R278:R284)/SUM(V278:V284)</f>
        <v>0.30655794045052642</v>
      </c>
      <c r="V284">
        <f t="shared" ref="V284" si="1457">B284-B283</f>
        <v>5000</v>
      </c>
      <c r="W284">
        <f t="shared" ref="W284" si="1458">C284-D284-E284</f>
        <v>45021</v>
      </c>
      <c r="X284" s="3">
        <f t="shared" ref="X284" si="1459">F284/W284</f>
        <v>1.3327114013460385E-2</v>
      </c>
      <c r="Y284">
        <f t="shared" ref="Y284" si="1460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461">Z284-AC284-AF284</f>
        <v>235</v>
      </c>
      <c r="AJ284">
        <f t="shared" ref="AJ284:AJ285" si="1462">AA284-AD284-AG284</f>
        <v>227</v>
      </c>
      <c r="AK284">
        <f t="shared" ref="AK284:AK285" si="1463">AB284-AE284-AH284</f>
        <v>1474</v>
      </c>
      <c r="AT284">
        <f t="shared" ref="AT284" si="1464">BN284-BN283</f>
        <v>23418</v>
      </c>
      <c r="AU284">
        <f t="shared" si="1140"/>
        <v>1653</v>
      </c>
      <c r="AV284">
        <f t="shared" ref="AV284" si="1465">AU284/AT284</f>
        <v>7.0586728157827308E-2</v>
      </c>
      <c r="AW284">
        <f>IF(CB284="","",MAX(BV$1:BV284)-LARGE(BV$1:BV284,2))</f>
        <v>189</v>
      </c>
      <c r="AX284">
        <f>IF(CC284="","",MAX(BW$1:BW284)-LARGE(BW$1:BW284,2))</f>
        <v>4</v>
      </c>
      <c r="AY284">
        <f>MAX(CR$1:CR284)-LARGE(CR$1:CR284,2)</f>
        <v>3034</v>
      </c>
      <c r="AZ284">
        <f>MAX(CS$1:CS284)-LARGE(CS$1:CS284,2)</f>
        <v>84</v>
      </c>
      <c r="BA284">
        <f>IF(CJ284="","",MAX(CD$1:CD284)-LARGE(CD$1:CD284,2))</f>
        <v>163</v>
      </c>
      <c r="BB284">
        <f>IF(CK284="","",MAX(CE$1:CE284)-LARGE(CE$1:CE284,2))</f>
        <v>16</v>
      </c>
      <c r="BC284">
        <f t="shared" ref="BC284" si="1466">AX284/AW284</f>
        <v>2.1164021164021163E-2</v>
      </c>
      <c r="BD284">
        <f t="shared" ref="BD284" si="1467">AZ284/AY284</f>
        <v>2.7686222808174028E-2</v>
      </c>
      <c r="BE284">
        <f t="shared" si="683"/>
        <v>9.815950920245399E-2</v>
      </c>
      <c r="BF284">
        <f t="shared" ref="BF284" si="1468">SUM(AU278:AU284)/SUM(AT278:AT284)</f>
        <v>6.9757592201655755E-2</v>
      </c>
      <c r="BG284">
        <f t="shared" ref="BG284" si="1469">SUM(AU271:AU284)/SUM(AT271:AT284)</f>
        <v>7.6618815426057904E-2</v>
      </c>
      <c r="BH284">
        <f t="shared" ref="BH284" si="1470">SUM(AX278:AX284)/SUM(AW278:AW284)</f>
        <v>5.09683995922528E-2</v>
      </c>
      <c r="BI284">
        <f t="shared" ref="BI284" si="1471">SUM(AZ278:AZ284)/SUM(AY278:AY284)</f>
        <v>1.5613053800651885E-2</v>
      </c>
      <c r="BJ284">
        <f t="shared" ref="BJ284" si="1472">SUM(BB278:BB284)/SUM(BA278:BA284)</f>
        <v>7.025246981339188E-2</v>
      </c>
      <c r="BK284" s="15">
        <v>7.9000000000000001E-2</v>
      </c>
      <c r="BL284" s="15">
        <v>0.11</v>
      </c>
      <c r="BM284" s="15">
        <v>0.11799999999999999</v>
      </c>
      <c r="BN284">
        <v>2985079</v>
      </c>
      <c r="BO284">
        <v>296017</v>
      </c>
      <c r="BT284">
        <v>1337938</v>
      </c>
      <c r="BU284">
        <v>273915</v>
      </c>
      <c r="BV284">
        <v>22541</v>
      </c>
      <c r="BW284">
        <v>2320</v>
      </c>
      <c r="CB284">
        <v>9382</v>
      </c>
      <c r="CC284">
        <v>2214</v>
      </c>
      <c r="CD284">
        <v>17118</v>
      </c>
      <c r="CE284">
        <v>1314</v>
      </c>
      <c r="CJ284">
        <v>5537</v>
      </c>
      <c r="CK284">
        <v>1240</v>
      </c>
      <c r="CL284">
        <v>130751</v>
      </c>
      <c r="CM284">
        <v>13622</v>
      </c>
      <c r="CR284">
        <v>56557</v>
      </c>
      <c r="CS284">
        <v>12486</v>
      </c>
    </row>
    <row r="285" spans="1:97" x14ac:dyDescent="0.35">
      <c r="A285" s="1">
        <f t="shared" si="1155"/>
        <v>44191</v>
      </c>
      <c r="B285">
        <v>1339488</v>
      </c>
      <c r="C285">
        <v>274311</v>
      </c>
      <c r="D285">
        <v>227671</v>
      </c>
      <c r="E285">
        <v>3744</v>
      </c>
      <c r="F285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473">-(J285-J284)+L285</f>
        <v>27</v>
      </c>
      <c r="N285">
        <f t="shared" ref="N285" si="1474">B285-C285</f>
        <v>1065177</v>
      </c>
      <c r="O285" s="3">
        <f t="shared" ref="O285" si="1475">C285/B285</f>
        <v>0.204787948828209</v>
      </c>
      <c r="R285">
        <f t="shared" ref="R285" si="1476">C285-C284</f>
        <v>396</v>
      </c>
      <c r="S285">
        <f t="shared" ref="S285" si="1477">N285-N284</f>
        <v>1154</v>
      </c>
      <c r="T285" s="6">
        <f t="shared" ref="T285" si="1478">R285/V285</f>
        <v>0.25548387096774194</v>
      </c>
      <c r="U285" s="6">
        <f t="shared" ref="U285" si="1479">SUM(R279:R285)/SUM(V279:V285)</f>
        <v>0.3007334079988439</v>
      </c>
      <c r="V285">
        <f t="shared" ref="V285" si="1480">B285-B284</f>
        <v>1550</v>
      </c>
      <c r="W285">
        <f t="shared" ref="W285" si="1481">C285-D285-E285</f>
        <v>42896</v>
      </c>
      <c r="X285" s="3">
        <f t="shared" ref="X285" si="1482">F285/W285</f>
        <v>1.3008205893323388E-2</v>
      </c>
      <c r="Y285">
        <f t="shared" ref="Y285" si="1483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461"/>
        <v>217</v>
      </c>
      <c r="AJ285">
        <f t="shared" si="1462"/>
        <v>200</v>
      </c>
      <c r="AK285">
        <f t="shared" si="1463"/>
        <v>1416</v>
      </c>
      <c r="AT285">
        <f t="shared" ref="AT285" si="1484">BN285-BN284</f>
        <v>5564</v>
      </c>
      <c r="AU285">
        <f t="shared" si="1140"/>
        <v>424</v>
      </c>
      <c r="AV285">
        <f t="shared" ref="AV285" si="1485">AU285/AT285</f>
        <v>7.6204169662113588E-2</v>
      </c>
      <c r="AW285">
        <f>IF(CB285="","",MAX(BV$1:BV285)-LARGE(BV$1:BV285,2))</f>
        <v>26</v>
      </c>
      <c r="AX285">
        <f>IF(CC285="","",MAX(BW$1:BW285)-LARGE(BW$1:BW285,2))</f>
        <v>6</v>
      </c>
      <c r="AY285">
        <f>MAX(CR$1:CR285)-LARGE(CR$1:CR285,2)</f>
        <v>2990</v>
      </c>
      <c r="AZ285">
        <f>MAX(CS$1:CS285)-LARGE(CS$1:CS285,2)</f>
        <v>15</v>
      </c>
      <c r="BA285">
        <f>IF(CJ285="","",MAX(CD$1:CD285)-LARGE(CD$1:CD285,2))</f>
        <v>36</v>
      </c>
      <c r="BB285">
        <f>IF(CK285="","",MAX(CE$1:CE285)-LARGE(CE$1:CE285,2))</f>
        <v>3</v>
      </c>
      <c r="BC285">
        <f t="shared" ref="BC285" si="1486">AX285/AW285</f>
        <v>0.23076923076923078</v>
      </c>
      <c r="BD285">
        <f t="shared" ref="BD285" si="1487">AZ285/AY285</f>
        <v>5.016722408026756E-3</v>
      </c>
      <c r="BE285">
        <f t="shared" si="683"/>
        <v>8.3333333333333329E-2</v>
      </c>
      <c r="BF285">
        <f t="shared" ref="BF285" si="1488">SUM(AU279:AU285)/SUM(AT279:AT285)</f>
        <v>7.0043329780861779E-2</v>
      </c>
      <c r="BG285">
        <f t="shared" ref="BG285" si="1489">SUM(AU272:AU285)/SUM(AT272:AT285)</f>
        <v>7.5994848303013451E-2</v>
      </c>
      <c r="BH285">
        <f t="shared" ref="BH285" si="1490">SUM(AX279:AX285)/SUM(AW279:AW285)</f>
        <v>5.1435406698564591E-2</v>
      </c>
      <c r="BI285">
        <f t="shared" ref="BI285" si="1491">SUM(AZ279:AZ285)/SUM(AY279:AY285)</f>
        <v>1.3706094391818259E-2</v>
      </c>
      <c r="BJ285">
        <f t="shared" ref="BJ285" si="1492">SUM(BB279:BB285)/SUM(BA279:BA285)</f>
        <v>7.4938574938574934E-2</v>
      </c>
      <c r="BK285" s="15">
        <v>8.2000000000000003E-2</v>
      </c>
      <c r="BL285" s="15">
        <v>0.106</v>
      </c>
      <c r="BM285" s="15">
        <v>0.122</v>
      </c>
      <c r="BN285">
        <v>2990643</v>
      </c>
      <c r="BO285">
        <v>296441</v>
      </c>
      <c r="BT285">
        <v>1339488</v>
      </c>
      <c r="BU285">
        <v>274311</v>
      </c>
      <c r="BV285">
        <v>22567</v>
      </c>
      <c r="BW285">
        <v>2326</v>
      </c>
      <c r="CB285">
        <v>9393</v>
      </c>
      <c r="CC285">
        <v>2221</v>
      </c>
      <c r="CD285">
        <v>17154</v>
      </c>
      <c r="CE285">
        <v>1317</v>
      </c>
      <c r="CJ285">
        <v>5542</v>
      </c>
      <c r="CK285">
        <v>1243</v>
      </c>
      <c r="CL285">
        <v>130996</v>
      </c>
      <c r="CM285">
        <v>13637</v>
      </c>
      <c r="CR285">
        <v>56601</v>
      </c>
      <c r="CS285">
        <v>12501</v>
      </c>
    </row>
    <row r="286" spans="1:97" x14ac:dyDescent="0.35">
      <c r="A286" s="1">
        <f t="shared" si="1155"/>
        <v>44192</v>
      </c>
      <c r="B286">
        <v>1341403</v>
      </c>
      <c r="C286">
        <v>274936</v>
      </c>
      <c r="D286">
        <v>228763</v>
      </c>
      <c r="E286">
        <v>3744</v>
      </c>
      <c r="F286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493">-(J286-J285)+L286</f>
        <v>20</v>
      </c>
      <c r="N286">
        <f t="shared" ref="N286" si="1494">B286-C286</f>
        <v>1066467</v>
      </c>
      <c r="O286" s="3">
        <f t="shared" ref="O286" si="1495">C286/B286</f>
        <v>0.20496152163071052</v>
      </c>
      <c r="R286">
        <f t="shared" ref="R286" si="1496">C286-C285</f>
        <v>625</v>
      </c>
      <c r="S286">
        <f t="shared" ref="S286" si="1497">N286-N285</f>
        <v>1290</v>
      </c>
      <c r="T286" s="6">
        <f t="shared" ref="T286" si="1498">R286/V286</f>
        <v>0.32637075718015668</v>
      </c>
      <c r="U286" s="6">
        <f t="shared" ref="U286" si="1499">SUM(R280:R286)/SUM(V280:V286)</f>
        <v>0.3066871334671547</v>
      </c>
      <c r="V286">
        <f t="shared" ref="V286" si="1500">B286-B285</f>
        <v>1915</v>
      </c>
      <c r="W286">
        <f t="shared" ref="W286" si="1501">C286-D286-E286</f>
        <v>42429</v>
      </c>
      <c r="X286" s="3">
        <f t="shared" ref="X286" si="1502">F286/W286</f>
        <v>1.3033538381767188E-2</v>
      </c>
      <c r="Y286">
        <f t="shared" ref="Y286" si="1503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04">Z286-AC286-AF286</f>
        <v>211</v>
      </c>
      <c r="AJ286">
        <f t="shared" ref="AJ286" si="1505">AA286-AD286-AG286</f>
        <v>200</v>
      </c>
      <c r="AK286">
        <f t="shared" ref="AK286" si="1506">AB286-AE286-AH286</f>
        <v>1404</v>
      </c>
      <c r="AT286">
        <f t="shared" ref="AT286" si="1507">BN286-BN285</f>
        <v>6385</v>
      </c>
      <c r="AU286">
        <f t="shared" si="1140"/>
        <v>681</v>
      </c>
      <c r="AV286">
        <f t="shared" ref="AV286" si="1508">AU286/AT286</f>
        <v>0.10665622552858262</v>
      </c>
      <c r="AW286">
        <f>IF(CB286="","",MAX(BV$1:BV286)-LARGE(BV$1:BV286,2))</f>
        <v>37</v>
      </c>
      <c r="AX286">
        <f>IF(CC286="","",MAX(BW$1:BW286)-LARGE(BW$1:BW286,2))</f>
        <v>2</v>
      </c>
      <c r="AY286">
        <f>MAX(CR$1:CR286)-LARGE(CR$1:CR286,2)</f>
        <v>2912</v>
      </c>
      <c r="AZ286">
        <f>MAX(CS$1:CS286)-LARGE(CS$1:CS286,2)</f>
        <v>20</v>
      </c>
      <c r="BA286">
        <f>IF(CJ286="","",MAX(CD$1:CD286)-LARGE(CD$1:CD286,2))</f>
        <v>41</v>
      </c>
      <c r="BB286">
        <f>IF(CK286="","",MAX(CE$1:CE286)-LARGE(CE$1:CE286,2))</f>
        <v>4</v>
      </c>
      <c r="BC286">
        <f t="shared" ref="BC286" si="1509">AX286/AW286</f>
        <v>5.4054054054054057E-2</v>
      </c>
      <c r="BD286">
        <f t="shared" ref="BD286" si="1510">AZ286/AY286</f>
        <v>6.868131868131868E-3</v>
      </c>
      <c r="BE286">
        <f t="shared" si="683"/>
        <v>9.7560975609756101E-2</v>
      </c>
      <c r="BF286">
        <f t="shared" ref="BF286" si="1511">SUM(AU280:AU286)/SUM(AT280:AT286)</f>
        <v>6.8448945751304599E-2</v>
      </c>
      <c r="BG286">
        <f t="shared" ref="BG286" si="1512">SUM(AU273:AU286)/SUM(AT273:AT286)</f>
        <v>7.466270761807553E-2</v>
      </c>
      <c r="BH286">
        <f t="shared" ref="BH286" si="1513">SUM(AX280:AX286)/SUM(AW280:AW286)</f>
        <v>5.0868486352357321E-2</v>
      </c>
      <c r="BI286">
        <f t="shared" ref="BI286" si="1514">SUM(AZ280:AZ286)/SUM(AY280:AY286)</f>
        <v>1.3251961639058413E-2</v>
      </c>
      <c r="BJ286">
        <f t="shared" ref="BJ286" si="1515">SUM(BB280:BB286)/SUM(BA280:BA286)</f>
        <v>7.365792759051186E-2</v>
      </c>
      <c r="BK286" s="15">
        <v>8.4000000000000005E-2</v>
      </c>
      <c r="BL286" s="15">
        <v>0.106</v>
      </c>
      <c r="BM286" s="15">
        <v>0.123</v>
      </c>
      <c r="BN286">
        <v>2997028</v>
      </c>
      <c r="BO286">
        <v>297122</v>
      </c>
      <c r="BT286">
        <v>1341403</v>
      </c>
      <c r="BU286">
        <v>274936</v>
      </c>
      <c r="BV286">
        <v>22604</v>
      </c>
      <c r="BW286">
        <v>2328</v>
      </c>
      <c r="CB286">
        <v>9405</v>
      </c>
      <c r="CC286">
        <v>2223</v>
      </c>
      <c r="CD286">
        <v>17195</v>
      </c>
      <c r="CE286">
        <v>1321</v>
      </c>
      <c r="CJ286">
        <v>5550</v>
      </c>
      <c r="CK286">
        <v>1246</v>
      </c>
      <c r="CL286">
        <v>131279</v>
      </c>
      <c r="CM286">
        <v>13660</v>
      </c>
      <c r="CR286">
        <v>56679</v>
      </c>
      <c r="CS286">
        <v>12521</v>
      </c>
    </row>
    <row r="287" spans="1:97" x14ac:dyDescent="0.35">
      <c r="A287" s="1">
        <f t="shared" si="1155"/>
        <v>44193</v>
      </c>
      <c r="B287">
        <v>1342809</v>
      </c>
      <c r="C287">
        <v>275471</v>
      </c>
      <c r="D287">
        <v>229624</v>
      </c>
      <c r="E287">
        <v>3745</v>
      </c>
      <c r="F287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16">-(J287-J286)+L287</f>
        <v>23</v>
      </c>
      <c r="N287">
        <f t="shared" ref="N287" si="1517">B287-C287</f>
        <v>1067338</v>
      </c>
      <c r="O287" s="3">
        <f t="shared" ref="O287" si="1518">C287/B287</f>
        <v>0.20514533340184643</v>
      </c>
      <c r="R287">
        <f t="shared" ref="R287" si="1519">C287-C286</f>
        <v>535</v>
      </c>
      <c r="S287">
        <f t="shared" ref="S287" si="1520">N287-N286</f>
        <v>871</v>
      </c>
      <c r="T287" s="6">
        <f t="shared" ref="T287" si="1521">R287/V287</f>
        <v>0.38051209103840683</v>
      </c>
      <c r="U287" s="6">
        <f t="shared" ref="U287" si="1522">SUM(R281:R287)/SUM(V281:V287)</f>
        <v>0.31095406360424027</v>
      </c>
      <c r="V287">
        <f t="shared" ref="V287" si="1523">B287-B286</f>
        <v>1406</v>
      </c>
      <c r="W287">
        <f t="shared" ref="W287" si="1524">C287-D287-E287</f>
        <v>42102</v>
      </c>
      <c r="X287" s="3">
        <f t="shared" ref="X287" si="1525">F287/W287</f>
        <v>1.3918578689848464E-2</v>
      </c>
      <c r="Y287">
        <f t="shared" ref="Y287" si="152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27">Z287-AC287-AF287</f>
        <v>208</v>
      </c>
      <c r="AJ287">
        <f t="shared" ref="AJ287" si="1528">AA287-AD287-AG287</f>
        <v>198</v>
      </c>
      <c r="AK287">
        <f t="shared" ref="AK287" si="1529">AB287-AE287-AH287</f>
        <v>1414</v>
      </c>
      <c r="AT287">
        <f t="shared" ref="AT287" si="1530">BN287-BN286</f>
        <v>5415</v>
      </c>
      <c r="AU287">
        <f t="shared" si="1140"/>
        <v>576</v>
      </c>
      <c r="AV287">
        <f t="shared" ref="AV287" si="1531">AU287/AT287</f>
        <v>0.10637119113573407</v>
      </c>
      <c r="AW287">
        <f>IF(CB287="","",MAX(BV$1:BV287)-LARGE(BV$1:BV287,2))</f>
        <v>36</v>
      </c>
      <c r="AX287">
        <f>IF(CC287="","",MAX(BW$1:BW287)-LARGE(BW$1:BW287,2))</f>
        <v>5</v>
      </c>
      <c r="AY287">
        <f>MAX(CR$1:CR287)-LARGE(CR$1:CR287,2)</f>
        <v>2820</v>
      </c>
      <c r="AZ287">
        <f>MAX(CS$1:CS287)-LARGE(CS$1:CS287,2)</f>
        <v>33</v>
      </c>
      <c r="BA287">
        <f>IF(CJ287="","",MAX(CD$1:CD287)-LARGE(CD$1:CD287,2))</f>
        <v>55</v>
      </c>
      <c r="BB287">
        <f>IF(CK287="","",MAX(CE$1:CE287)-LARGE(CE$1:CE287,2))</f>
        <v>1</v>
      </c>
      <c r="BC287">
        <f t="shared" ref="BC287" si="1532">AX287/AW287</f>
        <v>0.1388888888888889</v>
      </c>
      <c r="BD287">
        <f t="shared" ref="BD287" si="1533">AZ287/AY287</f>
        <v>1.1702127659574468E-2</v>
      </c>
      <c r="BE287">
        <f t="shared" si="683"/>
        <v>1.8181818181818181E-2</v>
      </c>
      <c r="BF287">
        <f t="shared" ref="BF287" si="1534">SUM(AU281:AU287)/SUM(AT281:AT287)</f>
        <v>6.8366136093948204E-2</v>
      </c>
      <c r="BG287">
        <f t="shared" ref="BG287" si="1535">SUM(AU274:AU287)/SUM(AT274:AT287)</f>
        <v>7.442099424065643E-2</v>
      </c>
      <c r="BH287">
        <f t="shared" ref="BH287" si="1536">SUM(AX281:AX287)/SUM(AW281:AW287)</f>
        <v>4.9200492004920049E-2</v>
      </c>
      <c r="BI287">
        <f t="shared" ref="BI287" si="1537">SUM(AZ281:AZ287)/SUM(AY281:AY287)</f>
        <v>1.455537866727314E-2</v>
      </c>
      <c r="BJ287">
        <f t="shared" ref="BJ287" si="1538">SUM(BB281:BB287)/SUM(BA281:BA287)</f>
        <v>7.0828331332533009E-2</v>
      </c>
      <c r="BK287" s="15">
        <v>8.2000000000000003E-2</v>
      </c>
      <c r="BL287" s="15">
        <v>0.109</v>
      </c>
      <c r="BM287" s="15">
        <v>0.123</v>
      </c>
      <c r="BN287">
        <v>3002443</v>
      </c>
      <c r="BO287">
        <v>297698</v>
      </c>
      <c r="BT287">
        <v>1342809</v>
      </c>
      <c r="BU287">
        <v>275471</v>
      </c>
      <c r="BV287">
        <v>22640</v>
      </c>
      <c r="BW287">
        <v>2333</v>
      </c>
      <c r="CB287">
        <v>9410</v>
      </c>
      <c r="CC287">
        <v>2226</v>
      </c>
      <c r="CD287">
        <v>17250</v>
      </c>
      <c r="CE287">
        <v>1322</v>
      </c>
      <c r="CJ287">
        <v>5562</v>
      </c>
      <c r="CK287">
        <v>1248</v>
      </c>
      <c r="CL287">
        <v>131684</v>
      </c>
      <c r="CM287">
        <v>13697</v>
      </c>
      <c r="CR287">
        <v>56771</v>
      </c>
      <c r="CS287">
        <v>12554</v>
      </c>
    </row>
    <row r="288" spans="1:97" x14ac:dyDescent="0.35">
      <c r="A288" s="1">
        <f t="shared" si="1155"/>
        <v>44194</v>
      </c>
      <c r="B288">
        <v>1346710</v>
      </c>
      <c r="C288">
        <v>276946</v>
      </c>
      <c r="D288">
        <v>233725</v>
      </c>
      <c r="E288">
        <v>3745</v>
      </c>
      <c r="F288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539">-(J288-J287)+L288</f>
        <v>9</v>
      </c>
      <c r="N288">
        <f t="shared" ref="N288" si="1540">B288-C288</f>
        <v>1069764</v>
      </c>
      <c r="O288" s="3">
        <f t="shared" ref="O288" si="1541">C288/B288</f>
        <v>0.20564635296388978</v>
      </c>
      <c r="R288">
        <f t="shared" ref="R288" si="1542">C288-C287</f>
        <v>1475</v>
      </c>
      <c r="S288">
        <f t="shared" ref="S288" si="1543">N288-N287</f>
        <v>2426</v>
      </c>
      <c r="T288" s="6">
        <f t="shared" ref="T288" si="1544">R288/V288</f>
        <v>0.37810817739041269</v>
      </c>
      <c r="U288" s="6">
        <f t="shared" ref="U288" si="1545">SUM(R282:R288)/SUM(V282:V288)</f>
        <v>0.322509765625</v>
      </c>
      <c r="V288">
        <f t="shared" ref="V288" si="1546">B288-B287</f>
        <v>3901</v>
      </c>
      <c r="W288">
        <f t="shared" ref="W288" si="1547">C288-D288-E288</f>
        <v>39476</v>
      </c>
      <c r="X288" s="3">
        <f t="shared" ref="X288" si="1548">F288/W288</f>
        <v>1.5705745262944572E-2</v>
      </c>
      <c r="Y288">
        <f t="shared" ref="Y288" si="1549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550">Z288-AC288-AF288</f>
        <v>191</v>
      </c>
      <c r="AJ288">
        <f t="shared" ref="AJ288" si="1551">AA288-AD288-AG288</f>
        <v>175</v>
      </c>
      <c r="AK288">
        <f t="shared" ref="AK288" si="1552">AB288-AE288-AH288</f>
        <v>1289</v>
      </c>
      <c r="AT288">
        <f t="shared" ref="AT288" si="1553">BN288-BN287</f>
        <v>26081</v>
      </c>
      <c r="AU288">
        <f t="shared" si="1140"/>
        <v>1558</v>
      </c>
      <c r="AV288">
        <f t="shared" ref="AV288" si="1554">AU288/AT288</f>
        <v>5.9736973275564584E-2</v>
      </c>
      <c r="AW288">
        <f>IF(CB288="","",MAX(BV$1:BV288)-LARGE(BV$1:BV288,2))</f>
        <v>106</v>
      </c>
      <c r="AX288">
        <f>IF(CC288="","",MAX(BW$1:BW288)-LARGE(BW$1:BW288,2))</f>
        <v>13</v>
      </c>
      <c r="AY288">
        <f>MAX(CR$1:CR288)-LARGE(CR$1:CR288,2)</f>
        <v>2706</v>
      </c>
      <c r="AZ288">
        <f>MAX(CS$1:CS288)-LARGE(CS$1:CS288,2)</f>
        <v>46</v>
      </c>
      <c r="BA288">
        <f>IF(CJ288="","",MAX(CD$1:CD288)-LARGE(CD$1:CD288,2))</f>
        <v>133</v>
      </c>
      <c r="BB288">
        <f>IF(CK288="","",MAX(CE$1:CE288)-LARGE(CE$1:CE288,2))</f>
        <v>1</v>
      </c>
      <c r="BC288">
        <f t="shared" ref="BC288" si="1555">AX288/AW288</f>
        <v>0.12264150943396226</v>
      </c>
      <c r="BD288">
        <f t="shared" ref="BD288" si="1556">AZ288/AY288</f>
        <v>1.6999260901699925E-2</v>
      </c>
      <c r="BE288">
        <f t="shared" si="683"/>
        <v>7.5187969924812026E-3</v>
      </c>
      <c r="BF288">
        <f t="shared" ref="BF288" si="1557">SUM(AU282:AU288)/SUM(AT282:AT288)</f>
        <v>7.2713203343565846E-2</v>
      </c>
      <c r="BG288">
        <f t="shared" ref="BG288" si="1558">SUM(AU275:AU288)/SUM(AT275:AT288)</f>
        <v>7.3952867548913989E-2</v>
      </c>
      <c r="BH288">
        <f t="shared" ref="BH288" si="1559">SUM(AX282:AX288)/SUM(AW282:AW288)</f>
        <v>7.03125E-2</v>
      </c>
      <c r="BI288">
        <f t="shared" ref="BI288" si="1560">SUM(AZ282:AZ288)/SUM(AY282:AY288)</f>
        <v>1.5287470920571618E-2</v>
      </c>
      <c r="BJ288">
        <f t="shared" ref="BJ288" si="1561">SUM(BB282:BB288)/SUM(BA282:BA288)</f>
        <v>7.2423398328690811E-2</v>
      </c>
      <c r="BK288" s="15">
        <v>8.5999999999999993E-2</v>
      </c>
      <c r="BL288" s="15">
        <v>0.109</v>
      </c>
      <c r="BM288" s="15">
        <v>0.113</v>
      </c>
      <c r="BN288" s="15">
        <v>3028524</v>
      </c>
      <c r="BO288" s="15">
        <v>299256</v>
      </c>
      <c r="BP288" s="15"/>
      <c r="BQ288" s="15"/>
      <c r="BR288" s="15"/>
      <c r="BS288" s="15"/>
      <c r="BT288" s="15">
        <v>1346710</v>
      </c>
      <c r="BU288" s="15">
        <v>276946</v>
      </c>
      <c r="BV288" s="15">
        <v>22746</v>
      </c>
      <c r="BW288" s="15">
        <v>2346</v>
      </c>
      <c r="BX288" s="15"/>
      <c r="BY288" s="15"/>
      <c r="BZ288" s="15"/>
      <c r="CA288" s="15"/>
      <c r="CB288" s="15">
        <v>9431</v>
      </c>
      <c r="CC288" s="15">
        <v>2234</v>
      </c>
      <c r="CD288" s="15">
        <v>17383</v>
      </c>
      <c r="CE288" s="15">
        <v>1323</v>
      </c>
      <c r="CF288" s="15"/>
      <c r="CG288" s="15"/>
      <c r="CH288" s="15"/>
      <c r="CI288" s="15"/>
      <c r="CJ288" s="15">
        <v>5570</v>
      </c>
      <c r="CK288" s="15">
        <v>1249</v>
      </c>
      <c r="CL288" s="15">
        <v>133421</v>
      </c>
      <c r="CM288" s="15">
        <v>13750</v>
      </c>
      <c r="CN288" s="15"/>
      <c r="CO288" s="15"/>
      <c r="CP288" s="15"/>
      <c r="CQ288" s="15"/>
      <c r="CR288" s="15">
        <v>56885</v>
      </c>
      <c r="CS288" s="15">
        <v>12600</v>
      </c>
    </row>
    <row r="289" spans="1:97" x14ac:dyDescent="0.35">
      <c r="A289" s="1">
        <f t="shared" si="1155"/>
        <v>44195</v>
      </c>
      <c r="B289">
        <v>1350876</v>
      </c>
      <c r="C289">
        <v>278593</v>
      </c>
      <c r="D289">
        <v>236657</v>
      </c>
      <c r="E289">
        <v>3812</v>
      </c>
      <c r="F28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562">-(J289-J288)+L289</f>
        <v>26</v>
      </c>
      <c r="N289">
        <f t="shared" ref="N289" si="1563">B289-C289</f>
        <v>1072283</v>
      </c>
      <c r="O289" s="3">
        <f t="shared" ref="O289" si="1564">C289/B289</f>
        <v>0.20623136394458114</v>
      </c>
      <c r="R289">
        <f t="shared" ref="R289" si="1565">C289-C288</f>
        <v>1647</v>
      </c>
      <c r="S289">
        <f t="shared" ref="S289" si="1566">N289-N288</f>
        <v>2519</v>
      </c>
      <c r="T289" s="6">
        <f t="shared" ref="T289" si="1567">R289/V289</f>
        <v>0.39534325492078731</v>
      </c>
      <c r="U289" s="6">
        <f t="shared" ref="U289" si="1568">SUM(R283:R289)/SUM(V283:V289)</f>
        <v>0.33596487337561537</v>
      </c>
      <c r="V289">
        <f t="shared" ref="V289" si="1569">B289-B288</f>
        <v>4166</v>
      </c>
      <c r="W289">
        <f t="shared" ref="W289" si="1570">C289-D289-E289</f>
        <v>38124</v>
      </c>
      <c r="X289" s="3">
        <f t="shared" ref="X289" si="1571">F289/W289</f>
        <v>1.6052880075542966E-2</v>
      </c>
      <c r="Y289">
        <f t="shared" ref="Y289" si="1572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573">Z289-AC289-AF289</f>
        <v>175</v>
      </c>
      <c r="AJ289">
        <f t="shared" ref="AJ289" si="1574">AA289-AD289-AG289</f>
        <v>169</v>
      </c>
      <c r="AK289">
        <f t="shared" ref="AK289" si="1575">AB289-AE289-AH289</f>
        <v>1289</v>
      </c>
      <c r="AT289">
        <f t="shared" ref="AT289" si="1576">BN289-BN288</f>
        <v>20590</v>
      </c>
      <c r="AU289">
        <f t="shared" si="1140"/>
        <v>1727</v>
      </c>
      <c r="AV289">
        <f t="shared" ref="AV289" si="1577">AU289/AT289</f>
        <v>8.3875667799902867E-2</v>
      </c>
      <c r="AW289">
        <f>IF(CB289="","",MAX(BV$1:BV289)-LARGE(BV$1:BV289,2))</f>
        <v>160</v>
      </c>
      <c r="AX289">
        <f>IF(CC289="","",MAX(BW$1:BW289)-LARGE(BW$1:BW289,2))</f>
        <v>10</v>
      </c>
      <c r="AY289">
        <f>MAX(CR$1:CR289)-LARGE(CR$1:CR289,2)</f>
        <v>2504</v>
      </c>
      <c r="AZ289">
        <f>MAX(CS$1:CS289)-LARGE(CS$1:CS289,2)</f>
        <v>80</v>
      </c>
      <c r="BA289">
        <f>IF(CJ289="","",MAX(CD$1:CD289)-LARGE(CD$1:CD289,2))</f>
        <v>144</v>
      </c>
      <c r="BB289">
        <f>IF(CK289="","",MAX(CE$1:CE289)-LARGE(CE$1:CE289,2))</f>
        <v>9</v>
      </c>
      <c r="BC289">
        <f t="shared" ref="BC289" si="1578">AX289/AW289</f>
        <v>6.25E-2</v>
      </c>
      <c r="BD289">
        <f t="shared" ref="BD289" si="1579">AZ289/AY289</f>
        <v>3.1948881789137379E-2</v>
      </c>
      <c r="BE289">
        <f t="shared" si="683"/>
        <v>6.25E-2</v>
      </c>
      <c r="BF289">
        <f t="shared" ref="BF289" si="1580">SUM(AU283:AU289)/SUM(AT283:AT289)</f>
        <v>7.4583310463435609E-2</v>
      </c>
      <c r="BG289">
        <f t="shared" ref="BG289" si="1581">SUM(AU276:AU289)/SUM(AT276:AT289)</f>
        <v>7.464807411758019E-2</v>
      </c>
      <c r="BH289">
        <f t="shared" ref="BH289" si="1582">SUM(AX283:AX289)/SUM(AW283:AW289)</f>
        <v>7.716049382716049E-2</v>
      </c>
      <c r="BI289">
        <f t="shared" ref="BI289" si="1583">SUM(AZ283:AZ289)/SUM(AY283:AY289)</f>
        <v>1.5540707745607523E-2</v>
      </c>
      <c r="BJ289">
        <f t="shared" ref="BJ289" si="1584">SUM(BB283:BB289)/SUM(BA283:BA289)</f>
        <v>6.8017366136034735E-2</v>
      </c>
      <c r="BK289" s="15">
        <v>0.09</v>
      </c>
      <c r="BL289" s="15">
        <v>0.11700000000000001</v>
      </c>
      <c r="BM289" s="15">
        <v>0.124</v>
      </c>
      <c r="BN289" s="15">
        <v>3049114</v>
      </c>
      <c r="BO289" s="15">
        <v>300983</v>
      </c>
      <c r="BP289" s="15"/>
      <c r="BQ289" s="15"/>
      <c r="BR289" s="15"/>
      <c r="BS289" s="15"/>
      <c r="BT289" s="15">
        <v>1350876</v>
      </c>
      <c r="BU289" s="15">
        <v>278593</v>
      </c>
      <c r="BV289" s="15">
        <v>22906</v>
      </c>
      <c r="BW289" s="15">
        <v>2356</v>
      </c>
      <c r="BX289" s="15"/>
      <c r="BY289" s="15"/>
      <c r="BZ289" s="15"/>
      <c r="CA289" s="15"/>
      <c r="CB289" s="15">
        <v>9462</v>
      </c>
      <c r="CC289" s="15">
        <v>2247</v>
      </c>
      <c r="CD289" s="15">
        <v>17527</v>
      </c>
      <c r="CE289" s="15">
        <v>1332</v>
      </c>
      <c r="CF289" s="15"/>
      <c r="CG289" s="15"/>
      <c r="CH289" s="15"/>
      <c r="CI289" s="15"/>
      <c r="CJ289" s="15">
        <v>5595</v>
      </c>
      <c r="CK289" s="15">
        <v>1258</v>
      </c>
      <c r="CL289" s="15">
        <v>134302</v>
      </c>
      <c r="CM289" s="15">
        <v>13830</v>
      </c>
      <c r="CN289" s="15"/>
      <c r="CO289" s="15"/>
      <c r="CP289" s="15"/>
      <c r="CQ289" s="15"/>
      <c r="CR289" s="15">
        <v>57087</v>
      </c>
      <c r="CS289" s="15">
        <v>12680</v>
      </c>
    </row>
    <row r="290" spans="1:97" x14ac:dyDescent="0.35">
      <c r="A290" s="1">
        <f t="shared" si="1155"/>
        <v>44196</v>
      </c>
      <c r="B290">
        <v>1355010</v>
      </c>
      <c r="C290">
        <v>280298</v>
      </c>
      <c r="D290">
        <v>238977</v>
      </c>
      <c r="E290">
        <v>3822</v>
      </c>
      <c r="F290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585">-(J290-J289)+L290</f>
        <v>23</v>
      </c>
      <c r="N290">
        <f t="shared" ref="N290" si="1586">B290-C290</f>
        <v>1074712</v>
      </c>
      <c r="O290" s="3">
        <f t="shared" ref="O290" si="1587">C290/B290</f>
        <v>0.20686046597442084</v>
      </c>
      <c r="R290">
        <f t="shared" ref="R290" si="1588">C290-C289</f>
        <v>1705</v>
      </c>
      <c r="S290">
        <f t="shared" ref="S290" si="1589">N290-N289</f>
        <v>2429</v>
      </c>
      <c r="T290" s="6">
        <f t="shared" ref="T290" si="1590">R290/V290</f>
        <v>0.41243347847121431</v>
      </c>
      <c r="U290" s="6">
        <f t="shared" ref="U290" si="1591">SUM(R284:R290)/SUM(V284:V290)</f>
        <v>0.35583544762595143</v>
      </c>
      <c r="V290">
        <f t="shared" ref="V290" si="1592">B290-B289</f>
        <v>4134</v>
      </c>
      <c r="W290">
        <f t="shared" ref="W290" si="1593">C290-D290-E290</f>
        <v>37499</v>
      </c>
      <c r="X290" s="3">
        <f t="shared" ref="X290" si="1594">F290/W290</f>
        <v>1.6000426678044747E-2</v>
      </c>
      <c r="Y290">
        <f t="shared" ref="Y290" si="1595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596">Z290-AC290-AF290</f>
        <v>170</v>
      </c>
      <c r="AJ290">
        <f t="shared" ref="AJ290" si="1597">AA290-AD290-AG290</f>
        <v>162</v>
      </c>
      <c r="AK290">
        <f t="shared" ref="AK290" si="1598">AB290-AE290-AH290</f>
        <v>1288</v>
      </c>
      <c r="AT290">
        <f t="shared" ref="AT290" si="1599">BN290-BN289</f>
        <v>15418</v>
      </c>
      <c r="AU290">
        <f t="shared" si="1140"/>
        <v>1909</v>
      </c>
      <c r="AV290">
        <f t="shared" ref="AV290" si="1600">AU290/AT290</f>
        <v>0.1238163185886626</v>
      </c>
      <c r="AW290">
        <f>IF(CB290="","",MAX(BV$1:BV290)-LARGE(BV$1:BV290,2))</f>
        <v>93</v>
      </c>
      <c r="AX290">
        <f>IF(CC290="","",MAX(BW$1:BW290)-LARGE(BW$1:BW290,2))</f>
        <v>14</v>
      </c>
      <c r="AY290">
        <f>MAX(CR$1:CR290)-LARGE(CR$1:CR290,2)</f>
        <v>2344</v>
      </c>
      <c r="AZ290">
        <f>MAX(CS$1:CS290)-LARGE(CS$1:CS290,2)</f>
        <v>66</v>
      </c>
      <c r="BA290">
        <f>IF(CJ290="","",MAX(CD$1:CD290)-LARGE(CD$1:CD290,2))</f>
        <v>69</v>
      </c>
      <c r="BB290">
        <f>IF(CK290="","",MAX(CE$1:CE290)-LARGE(CE$1:CE290,2))</f>
        <v>9</v>
      </c>
      <c r="BC290">
        <f t="shared" ref="BC290" si="1601">AX290/AW290</f>
        <v>0.15053763440860216</v>
      </c>
      <c r="BD290">
        <f t="shared" ref="BD290" si="1602">AZ290/AY290</f>
        <v>2.8156996587030716E-2</v>
      </c>
      <c r="BE290">
        <f t="shared" si="683"/>
        <v>0.13043478260869565</v>
      </c>
      <c r="BF290">
        <f t="shared" ref="BF290" si="1603">SUM(AU284:AU290)/SUM(AT284:AT290)</f>
        <v>8.2899942646615668E-2</v>
      </c>
      <c r="BG290">
        <f t="shared" ref="BG290" si="1604">SUM(AU277:AU290)/SUM(AT277:AT290)</f>
        <v>7.6073154627252879E-2</v>
      </c>
      <c r="BH290">
        <f t="shared" ref="BH290" si="1605">SUM(AX284:AX290)/SUM(AW284:AW290)</f>
        <v>8.3462132921174659E-2</v>
      </c>
      <c r="BI290">
        <f t="shared" ref="BI290" si="1606">SUM(AZ284:AZ290)/SUM(AY284:AY290)</f>
        <v>1.7814603832211288E-2</v>
      </c>
      <c r="BJ290">
        <f t="shared" ref="BJ290" si="1607">SUM(BB284:BB290)/SUM(BA284:BA290)</f>
        <v>6.7082683307332289E-2</v>
      </c>
      <c r="BK290" s="15">
        <v>0.1</v>
      </c>
      <c r="BL290" s="15">
        <v>0.121</v>
      </c>
      <c r="BM290" s="15">
        <v>0.13800000000000001</v>
      </c>
      <c r="BN290" s="15">
        <v>3064532</v>
      </c>
      <c r="BO290" s="15">
        <v>302892</v>
      </c>
      <c r="BP290" s="15"/>
      <c r="BQ290" s="15"/>
      <c r="BR290" s="15"/>
      <c r="BS290" s="15"/>
      <c r="BT290" s="15">
        <v>1355010</v>
      </c>
      <c r="BU290" s="15">
        <v>280298</v>
      </c>
      <c r="BV290" s="15">
        <v>22999</v>
      </c>
      <c r="BW290" s="15">
        <v>2370</v>
      </c>
      <c r="BX290" s="15"/>
      <c r="BY290" s="15"/>
      <c r="BZ290" s="15"/>
      <c r="CA290" s="15"/>
      <c r="CB290" s="15">
        <v>9479</v>
      </c>
      <c r="CC290" s="15">
        <v>2259</v>
      </c>
      <c r="CD290" s="15">
        <v>17596</v>
      </c>
      <c r="CE290" s="15">
        <v>1341</v>
      </c>
      <c r="CF290" s="15"/>
      <c r="CG290" s="15"/>
      <c r="CH290" s="15"/>
      <c r="CI290" s="15"/>
      <c r="CJ290" s="15">
        <v>5609</v>
      </c>
      <c r="CK290" s="15">
        <v>1267</v>
      </c>
      <c r="CL290" s="15">
        <v>135021</v>
      </c>
      <c r="CM290" s="15">
        <v>13904</v>
      </c>
      <c r="CN290" s="15"/>
      <c r="CO290" s="15"/>
      <c r="CP290" s="15"/>
      <c r="CQ290" s="15"/>
      <c r="CR290" s="15">
        <v>57247</v>
      </c>
      <c r="CS290" s="15">
        <v>12746</v>
      </c>
    </row>
    <row r="291" spans="1:97" x14ac:dyDescent="0.35">
      <c r="A291" s="1">
        <f t="shared" si="1155"/>
        <v>44197</v>
      </c>
      <c r="B291">
        <v>1359659</v>
      </c>
      <c r="C291">
        <v>282437</v>
      </c>
      <c r="D291">
        <v>241230</v>
      </c>
      <c r="E291">
        <v>3891</v>
      </c>
      <c r="F291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08">-(J291-J290)+L291</f>
        <v>20</v>
      </c>
      <c r="N291">
        <f t="shared" ref="N291" si="1609">B291-C291</f>
        <v>1077222</v>
      </c>
      <c r="O291" s="3">
        <f t="shared" ref="O291" si="1610">C291/B291</f>
        <v>0.20772634903310316</v>
      </c>
      <c r="R291">
        <f t="shared" ref="R291" si="1611">C291-C290</f>
        <v>2139</v>
      </c>
      <c r="S291">
        <f t="shared" ref="S291" si="1612">N291-N290</f>
        <v>2510</v>
      </c>
      <c r="T291" s="6">
        <f t="shared" ref="T291" si="1613">R291/V291</f>
        <v>0.46009894600989459</v>
      </c>
      <c r="U291" s="6">
        <f t="shared" ref="U291" si="1614">SUM(R285:R291)/SUM(V285:V291)</f>
        <v>0.39233921090189217</v>
      </c>
      <c r="V291">
        <f t="shared" ref="V291" si="1615">B291-B290</f>
        <v>4649</v>
      </c>
      <c r="W291">
        <f t="shared" ref="W291" si="1616">C291-D291-E291</f>
        <v>37316</v>
      </c>
      <c r="X291" s="3">
        <f t="shared" ref="X291" si="1617">F291/W291</f>
        <v>1.5408939864937292E-2</v>
      </c>
      <c r="Y291">
        <f t="shared" ref="Y291" si="1618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619">Z291-AC291-AF291</f>
        <v>169</v>
      </c>
      <c r="AJ291">
        <f t="shared" ref="AJ291" si="1620">AA291-AD291-AG291</f>
        <v>168</v>
      </c>
      <c r="AK291">
        <f t="shared" ref="AK291" si="1621">AB291-AE291-AH291</f>
        <v>1282</v>
      </c>
      <c r="AT291">
        <f t="shared" ref="AT291" si="1622">BN291-BN290</f>
        <v>29441</v>
      </c>
      <c r="AU291">
        <f t="shared" si="1140"/>
        <v>2268</v>
      </c>
      <c r="AV291">
        <f t="shared" ref="AV291" si="1623">AU291/AT291</f>
        <v>7.7035426785774935E-2</v>
      </c>
      <c r="AW291">
        <f>IF(CB291="","",MAX(BV$1:BV291)-LARGE(BV$1:BV291,2))</f>
        <v>143</v>
      </c>
      <c r="AX291">
        <f>IF(CC291="","",MAX(BW$1:BW291)-LARGE(BW$1:BW291,2))</f>
        <v>7</v>
      </c>
      <c r="AY291">
        <f>MAX(CR$1:CR291)-LARGE(CR$1:CR291,2)</f>
        <v>2197</v>
      </c>
      <c r="AZ291">
        <f>MAX(CS$1:CS291)-LARGE(CS$1:CS291,2)</f>
        <v>58</v>
      </c>
      <c r="BA291">
        <f>IF(CJ291="","",MAX(CD$1:CD291)-LARGE(CD$1:CD291,2))</f>
        <v>239</v>
      </c>
      <c r="BB291">
        <f>IF(CK291="","",MAX(CE$1:CE291)-LARGE(CE$1:CE291,2))</f>
        <v>15</v>
      </c>
      <c r="BC291">
        <f t="shared" ref="BC291" si="1624">AX291/AW291</f>
        <v>4.8951048951048952E-2</v>
      </c>
      <c r="BD291">
        <f t="shared" ref="BD291" si="1625">AZ291/AY291</f>
        <v>2.639963586709149E-2</v>
      </c>
      <c r="BE291">
        <f t="shared" si="683"/>
        <v>6.2761506276150625E-2</v>
      </c>
      <c r="BF291">
        <f t="shared" ref="BF291" si="1626">SUM(AU285:AU291)/SUM(AT285:AT291)</f>
        <v>8.3962385439050824E-2</v>
      </c>
      <c r="BG291">
        <f t="shared" ref="BG291" si="1627">SUM(AU278:AU291)/SUM(AT278:AT291)</f>
        <v>7.5706818767475759E-2</v>
      </c>
      <c r="BH291">
        <f t="shared" ref="BH291" si="1628">SUM(AX285:AX291)/SUM(AW285:AW291)</f>
        <v>9.4841930116472545E-2</v>
      </c>
      <c r="BI291">
        <f t="shared" ref="BI291" si="1629">SUM(AZ285:AZ291)/SUM(AY285:AY291)</f>
        <v>1.7214312780815245E-2</v>
      </c>
      <c r="BJ291">
        <f t="shared" ref="BJ291" si="1630">SUM(BB285:BB291)/SUM(BA285:BA291)</f>
        <v>5.8577405857740586E-2</v>
      </c>
      <c r="BK291" s="15">
        <v>0.104</v>
      </c>
      <c r="BL291" s="15">
        <v>0.122</v>
      </c>
      <c r="BM291" s="15">
        <v>0.15</v>
      </c>
      <c r="BN291" s="15">
        <v>3093973</v>
      </c>
      <c r="BO291" s="15">
        <v>305160</v>
      </c>
      <c r="BP291" s="15"/>
      <c r="BQ291" s="15"/>
      <c r="BR291" s="15"/>
      <c r="BS291" s="15"/>
      <c r="BT291" s="15">
        <v>1359659</v>
      </c>
      <c r="BU291" s="15">
        <v>282437</v>
      </c>
      <c r="BV291" s="15">
        <v>23142</v>
      </c>
      <c r="BW291" s="15">
        <v>2377</v>
      </c>
      <c r="BX291" s="15"/>
      <c r="BY291" s="15"/>
      <c r="BZ291" s="15"/>
      <c r="CA291" s="15"/>
      <c r="CB291" s="15">
        <v>9501</v>
      </c>
      <c r="CC291" s="15">
        <v>2269</v>
      </c>
      <c r="CD291" s="15">
        <v>17835</v>
      </c>
      <c r="CE291" s="15">
        <v>1356</v>
      </c>
      <c r="CF291" s="15"/>
      <c r="CG291" s="15"/>
      <c r="CH291" s="15"/>
      <c r="CI291" s="15"/>
      <c r="CJ291" s="15">
        <v>5631</v>
      </c>
      <c r="CK291" s="15">
        <v>1282</v>
      </c>
      <c r="CL291" s="15">
        <v>136318</v>
      </c>
      <c r="CM291" s="15">
        <v>13965</v>
      </c>
      <c r="CN291" s="15"/>
      <c r="CO291" s="15"/>
      <c r="CP291" s="15"/>
      <c r="CQ291" s="15"/>
      <c r="CR291" s="15">
        <v>57394</v>
      </c>
      <c r="CS291" s="15">
        <v>12804</v>
      </c>
    </row>
    <row r="292" spans="1:97" x14ac:dyDescent="0.35">
      <c r="A292" s="1">
        <f t="shared" si="1155"/>
        <v>44198</v>
      </c>
      <c r="B292">
        <v>1361710</v>
      </c>
      <c r="C292">
        <v>283144</v>
      </c>
      <c r="D292">
        <v>243218</v>
      </c>
      <c r="E292">
        <v>3946</v>
      </c>
      <c r="F292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631">-(J292-J291)+L292</f>
        <v>25</v>
      </c>
      <c r="N292">
        <f t="shared" ref="N292" si="1632">B292-C292</f>
        <v>1078566</v>
      </c>
      <c r="O292" s="3">
        <f t="shared" ref="O292" si="1633">C292/B292</f>
        <v>0.20793267288923487</v>
      </c>
      <c r="R292">
        <f t="shared" ref="R292" si="1634">C292-C291</f>
        <v>707</v>
      </c>
      <c r="S292">
        <f t="shared" ref="S292" si="1635">N292-N291</f>
        <v>1344</v>
      </c>
      <c r="T292" s="6">
        <f t="shared" ref="T292" si="1636">R292/V292</f>
        <v>0.34470989761092152</v>
      </c>
      <c r="U292" s="6">
        <f t="shared" ref="U292" si="1637">SUM(R286:R292)/SUM(V286:V292)</f>
        <v>0.39748897488974888</v>
      </c>
      <c r="V292">
        <f t="shared" ref="V292" si="1638">B292-B291</f>
        <v>2051</v>
      </c>
      <c r="W292">
        <f t="shared" ref="W292" si="1639">C292-D292-E292</f>
        <v>35980</v>
      </c>
      <c r="X292" s="3">
        <f t="shared" ref="X292" si="1640">F292/W292</f>
        <v>1.5897720956086714E-2</v>
      </c>
      <c r="Y292">
        <f t="shared" ref="Y292" si="164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642">Z292-AC292-AF292</f>
        <v>160</v>
      </c>
      <c r="AJ292">
        <f t="shared" ref="AJ292:AJ293" si="1643">AA292-AD292-AG292</f>
        <v>166</v>
      </c>
      <c r="AK292">
        <f t="shared" ref="AK292:AK293" si="1644">AB292-AE292-AH292</f>
        <v>1224</v>
      </c>
      <c r="AT292">
        <f t="shared" ref="AT292" si="1645">BN292-BN291</f>
        <v>8336</v>
      </c>
      <c r="AU292">
        <f t="shared" si="1140"/>
        <v>735</v>
      </c>
      <c r="AV292">
        <f t="shared" ref="AV292" si="1646">AU292/AT292</f>
        <v>8.8171785028790792E-2</v>
      </c>
      <c r="AW292">
        <f>IF(CB292="","",MAX(BV$1:BV292)-LARGE(BV$1:BV292,2))</f>
        <v>39</v>
      </c>
      <c r="AX292">
        <f>IF(CC292="","",MAX(BW$1:BW292)-LARGE(BW$1:BW292,2))</f>
        <v>1</v>
      </c>
      <c r="AY292">
        <f>MAX(CR$1:CR292)-LARGE(CR$1:CR292,2)</f>
        <v>2138</v>
      </c>
      <c r="AZ292">
        <f>MAX(CS$1:CS292)-LARGE(CS$1:CS292,2)</f>
        <v>19</v>
      </c>
      <c r="BA292">
        <f>IF(CJ292="","",MAX(CD$1:CD292)-LARGE(CD$1:CD292,2))</f>
        <v>33</v>
      </c>
      <c r="BB292">
        <f>IF(CK292="","",MAX(CE$1:CE292)-LARGE(CE$1:CE292,2))</f>
        <v>9</v>
      </c>
      <c r="BC292">
        <f t="shared" ref="BC292" si="1647">AX292/AW292</f>
        <v>2.564102564102564E-2</v>
      </c>
      <c r="BD292">
        <f t="shared" ref="BD292" si="1648">AZ292/AY292</f>
        <v>8.8868101028999058E-3</v>
      </c>
      <c r="BE292">
        <f t="shared" si="683"/>
        <v>0.27272727272727271</v>
      </c>
      <c r="BF292">
        <f t="shared" ref="BF292" si="1649">SUM(AU286:AU292)/SUM(AT286:AT292)</f>
        <v>8.4663192019056824E-2</v>
      </c>
      <c r="BG292">
        <f t="shared" ref="BG292" si="1650">SUM(AU279:AU292)/SUM(AT279:AT292)</f>
        <v>7.6839497949753352E-2</v>
      </c>
      <c r="BH292">
        <f t="shared" ref="BH292" si="1651">SUM(AX286:AX292)/SUM(AW286:AW292)</f>
        <v>8.4690553745928335E-2</v>
      </c>
      <c r="BI292">
        <f t="shared" ref="BI292" si="1652">SUM(AZ286:AZ292)/SUM(AY286:AY292)</f>
        <v>1.8273650757618751E-2</v>
      </c>
      <c r="BJ292">
        <f t="shared" ref="BJ292" si="1653">SUM(BB286:BB292)/SUM(BA286:BA292)</f>
        <v>6.7226890756302518E-2</v>
      </c>
      <c r="BK292" s="15">
        <v>0.105</v>
      </c>
      <c r="BL292" s="15">
        <v>0.122</v>
      </c>
      <c r="BM292" s="15">
        <v>0.155</v>
      </c>
      <c r="BN292" s="15">
        <v>3102309</v>
      </c>
      <c r="BO292" s="15">
        <v>305895</v>
      </c>
      <c r="BP292" s="15"/>
      <c r="BQ292" s="15"/>
      <c r="BR292" s="15"/>
      <c r="BS292" s="15"/>
      <c r="BT292" s="15">
        <v>1361710</v>
      </c>
      <c r="BU292" s="15">
        <v>283144</v>
      </c>
      <c r="BV292" s="15">
        <v>23181</v>
      </c>
      <c r="BW292" s="15">
        <v>2378</v>
      </c>
      <c r="BX292" s="15"/>
      <c r="BY292" s="15"/>
      <c r="BZ292" s="15"/>
      <c r="CA292" s="15"/>
      <c r="CB292" s="15">
        <v>9509</v>
      </c>
      <c r="CC292" s="15">
        <v>2271</v>
      </c>
      <c r="CD292" s="15">
        <v>17868</v>
      </c>
      <c r="CE292" s="15">
        <v>1365</v>
      </c>
      <c r="CF292" s="15"/>
      <c r="CG292" s="15"/>
      <c r="CH292" s="15"/>
      <c r="CI292" s="15"/>
      <c r="CJ292" s="15">
        <v>5646</v>
      </c>
      <c r="CK292" s="15">
        <v>1290</v>
      </c>
      <c r="CL292" s="15">
        <v>136767</v>
      </c>
      <c r="CM292" s="15">
        <v>13986</v>
      </c>
      <c r="CN292" s="15"/>
      <c r="CO292" s="15"/>
      <c r="CP292" s="15"/>
      <c r="CQ292" s="15"/>
      <c r="CR292" s="15">
        <v>57453</v>
      </c>
      <c r="CS292" s="15">
        <v>12823</v>
      </c>
    </row>
    <row r="293" spans="1:97" x14ac:dyDescent="0.35">
      <c r="A293" s="1">
        <f t="shared" si="1155"/>
        <v>44199</v>
      </c>
      <c r="B293">
        <v>1364349</v>
      </c>
      <c r="C293">
        <v>284265</v>
      </c>
      <c r="D293">
        <v>244022</v>
      </c>
      <c r="E293">
        <v>3946</v>
      </c>
      <c r="F293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654">-(J293-J292)+L293</f>
        <v>15</v>
      </c>
      <c r="N293">
        <f t="shared" ref="N293" si="1655">B293-C293</f>
        <v>1080084</v>
      </c>
      <c r="O293" s="3">
        <f t="shared" ref="O293" si="1656">C293/B293</f>
        <v>0.20835211518460453</v>
      </c>
      <c r="R293">
        <f t="shared" ref="R293" si="1657">C293-C292</f>
        <v>1121</v>
      </c>
      <c r="S293">
        <f t="shared" ref="S293" si="1658">N293-N292</f>
        <v>1518</v>
      </c>
      <c r="T293" s="6">
        <f t="shared" ref="T293" si="1659">R293/V293</f>
        <v>0.42478211443728686</v>
      </c>
      <c r="U293" s="6">
        <f t="shared" ref="U293" si="1660">SUM(R287:R293)/SUM(V287:V293)</f>
        <v>0.40656323542229583</v>
      </c>
      <c r="V293">
        <f t="shared" ref="V293" si="1661">B293-B292</f>
        <v>2639</v>
      </c>
      <c r="W293">
        <f t="shared" ref="W293" si="1662">C293-D293-E293</f>
        <v>36297</v>
      </c>
      <c r="X293" s="3">
        <f t="shared" ref="X293" si="1663">F293/W293</f>
        <v>1.5896630575529657E-2</v>
      </c>
      <c r="Y293">
        <f t="shared" ref="Y293" si="1664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642"/>
        <v>158</v>
      </c>
      <c r="AJ293">
        <f t="shared" si="1643"/>
        <v>172</v>
      </c>
      <c r="AK293">
        <f t="shared" si="1644"/>
        <v>1247</v>
      </c>
      <c r="AT293">
        <f t="shared" ref="AT293" si="1665">BN293-BN292</f>
        <v>8560</v>
      </c>
      <c r="AU293">
        <f t="shared" si="1140"/>
        <v>1215</v>
      </c>
      <c r="AV293">
        <f t="shared" ref="AV293" si="1666">AU293/AT293</f>
        <v>0.14193925233644861</v>
      </c>
      <c r="AW293">
        <f>IF(CB293="","",MAX(BV$1:BV293)-LARGE(BV$1:BV293,2))</f>
        <v>48</v>
      </c>
      <c r="AX293">
        <f>IF(CC293="","",MAX(BW$1:BW293)-LARGE(BW$1:BW293,2))</f>
        <v>4</v>
      </c>
      <c r="AY293">
        <f>MAX(CR$1:CR293)-LARGE(CR$1:CR293,2)</f>
        <v>1994</v>
      </c>
      <c r="AZ293">
        <f>MAX(CS$1:CS293)-LARGE(CS$1:CS293,2)</f>
        <v>46</v>
      </c>
      <c r="BA293">
        <f>IF(CJ293="","",MAX(CD$1:CD293)-LARGE(CD$1:CD293,2))</f>
        <v>54</v>
      </c>
      <c r="BB293">
        <f>IF(CK293="","",MAX(CE$1:CE293)-LARGE(CE$1:CE293,2))</f>
        <v>7</v>
      </c>
      <c r="BC293">
        <f t="shared" ref="BC293" si="1667">AX293/AW293</f>
        <v>8.3333333333333329E-2</v>
      </c>
      <c r="BD293">
        <f t="shared" ref="BD293" si="1668">AZ293/AY293</f>
        <v>2.3069207622868605E-2</v>
      </c>
      <c r="BE293">
        <f t="shared" si="683"/>
        <v>0.12962962962962962</v>
      </c>
      <c r="BF293">
        <f t="shared" ref="BF293" si="1669">SUM(AU287:AU293)/SUM(AT287:AT293)</f>
        <v>8.7736404283166869E-2</v>
      </c>
      <c r="BG293">
        <f t="shared" ref="BG293" si="1670">SUM(AU280:AU293)/SUM(AT280:AT293)</f>
        <v>7.771871978789785E-2</v>
      </c>
      <c r="BH293">
        <f t="shared" ref="BH293" si="1671">SUM(AX287:AX293)/SUM(AW287:AW293)</f>
        <v>8.6400000000000005E-2</v>
      </c>
      <c r="BI293">
        <f t="shared" ref="BI293" si="1672">SUM(AZ287:AZ293)/SUM(AY287:AY293)</f>
        <v>2.0834580614260911E-2</v>
      </c>
      <c r="BJ293">
        <f t="shared" ref="BJ293" si="1673">SUM(BB287:BB293)/SUM(BA287:BA293)</f>
        <v>7.0151306740027508E-2</v>
      </c>
      <c r="BK293" s="15">
        <v>0.10199999999999999</v>
      </c>
      <c r="BL293" s="15">
        <v>0.124</v>
      </c>
      <c r="BM293" s="15">
        <v>0.16</v>
      </c>
      <c r="BN293" s="15">
        <v>3110869</v>
      </c>
      <c r="BO293" s="15">
        <v>307110</v>
      </c>
      <c r="BP293" s="15"/>
      <c r="BQ293" s="15"/>
      <c r="BR293" s="15"/>
      <c r="BS293" s="15"/>
      <c r="BT293" s="15">
        <v>1364349</v>
      </c>
      <c r="BU293" s="15">
        <v>284265</v>
      </c>
      <c r="BV293" s="15">
        <v>23229</v>
      </c>
      <c r="BW293" s="15">
        <v>2382</v>
      </c>
      <c r="BX293" s="15"/>
      <c r="BY293" s="15"/>
      <c r="BZ293" s="15"/>
      <c r="CA293" s="15"/>
      <c r="CB293" s="15">
        <v>9531</v>
      </c>
      <c r="CC293" s="15">
        <v>2273</v>
      </c>
      <c r="CD293" s="15">
        <v>17922</v>
      </c>
      <c r="CE293" s="15">
        <v>1372</v>
      </c>
      <c r="CF293" s="15"/>
      <c r="CG293" s="15"/>
      <c r="CH293" s="15"/>
      <c r="CI293" s="15"/>
      <c r="CJ293" s="15">
        <v>5660</v>
      </c>
      <c r="CK293" s="15">
        <v>1298</v>
      </c>
      <c r="CL293" s="15">
        <v>137189</v>
      </c>
      <c r="CM293" s="15">
        <v>14041</v>
      </c>
      <c r="CN293" s="15"/>
      <c r="CO293" s="15"/>
      <c r="CP293" s="15"/>
      <c r="CQ293" s="15"/>
      <c r="CR293" s="15">
        <v>57597</v>
      </c>
      <c r="CS293" s="15">
        <v>12869</v>
      </c>
    </row>
    <row r="294" spans="1:97" x14ac:dyDescent="0.35">
      <c r="A294" s="1">
        <f t="shared" si="1155"/>
        <v>44200</v>
      </c>
      <c r="B294">
        <v>1365704</v>
      </c>
      <c r="C294">
        <v>284858</v>
      </c>
      <c r="D294">
        <v>244620</v>
      </c>
      <c r="E294">
        <v>3946</v>
      </c>
      <c r="F294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674">-(J294-J293)+L294</f>
        <v>15</v>
      </c>
      <c r="N294">
        <f t="shared" ref="N294" si="1675">B294-C294</f>
        <v>1080846</v>
      </c>
      <c r="O294" s="3">
        <f t="shared" ref="O294" si="1676">C294/B294</f>
        <v>0.20857960436522116</v>
      </c>
      <c r="R294">
        <f t="shared" ref="R294" si="1677">C294-C293</f>
        <v>593</v>
      </c>
      <c r="S294">
        <f t="shared" ref="S294" si="1678">N294-N293</f>
        <v>762</v>
      </c>
      <c r="T294" s="6">
        <f t="shared" ref="T294" si="1679">R294/V294</f>
        <v>0.43763837638376385</v>
      </c>
      <c r="U294" s="6">
        <f t="shared" ref="U294" si="1680">SUM(R288:R294)/SUM(V288:V294)</f>
        <v>0.41000218388294385</v>
      </c>
      <c r="V294">
        <f t="shared" ref="V294" si="1681">B294-B293</f>
        <v>1355</v>
      </c>
      <c r="W294">
        <f t="shared" ref="W294" si="1682">C294-D294-E294</f>
        <v>36292</v>
      </c>
      <c r="X294" s="3">
        <f t="shared" ref="X294" si="1683">F294/W294</f>
        <v>1.5733494985120687E-2</v>
      </c>
      <c r="Y294">
        <f t="shared" ref="Y294" si="1684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685">Z294-AC294-AF294</f>
        <v>159</v>
      </c>
      <c r="AJ294">
        <f t="shared" ref="AJ294" si="1686">AA294-AD294-AG294</f>
        <v>167</v>
      </c>
      <c r="AK294">
        <f t="shared" ref="AK294" si="1687">AB294-AE294-AH294</f>
        <v>1262</v>
      </c>
      <c r="AT294">
        <f t="shared" ref="AT294" si="1688">BN294-BN293</f>
        <v>5106</v>
      </c>
      <c r="AU294">
        <f t="shared" si="1140"/>
        <v>646</v>
      </c>
      <c r="AV294">
        <f t="shared" ref="AV294" si="1689">AU294/AT294</f>
        <v>0.12651782216999607</v>
      </c>
      <c r="AW294">
        <f>IF(CB294="","",MAX(BV$1:BV294)-LARGE(BV$1:BV294,2))</f>
        <v>35</v>
      </c>
      <c r="AX294">
        <f>IF(CC294="","",MAX(BW$1:BW294)-LARGE(BW$1:BW294,2))</f>
        <v>5</v>
      </c>
      <c r="AY294">
        <f>MAX(CR$1:CR294)-LARGE(CR$1:CR294,2)</f>
        <v>1900</v>
      </c>
      <c r="AZ294">
        <f>MAX(CS$1:CS294)-LARGE(CS$1:CS294,2)</f>
        <v>37</v>
      </c>
      <c r="BA294">
        <f>IF(CJ294="","",MAX(CD$1:CD294)-LARGE(CD$1:CD294,2))</f>
        <v>113</v>
      </c>
      <c r="BB294">
        <f>IF(CK294="","",MAX(CE$1:CE294)-LARGE(CE$1:CE294,2))</f>
        <v>3</v>
      </c>
      <c r="BC294">
        <f t="shared" ref="BC294" si="1690">AX294/AW294</f>
        <v>0.14285714285714285</v>
      </c>
      <c r="BD294">
        <f t="shared" ref="BD294" si="1691">AZ294/AY294</f>
        <v>1.9473684210526317E-2</v>
      </c>
      <c r="BE294">
        <f t="shared" si="683"/>
        <v>2.6548672566371681E-2</v>
      </c>
      <c r="BF294">
        <f t="shared" ref="BF294" si="1692">SUM(AU288:AU294)/SUM(AT288:AT294)</f>
        <v>8.8591762674840577E-2</v>
      </c>
      <c r="BG294">
        <f t="shared" ref="BG294" si="1693">SUM(AU281:AU294)/SUM(AT281:AT294)</f>
        <v>7.8107302090978117E-2</v>
      </c>
      <c r="BH294">
        <f t="shared" ref="BH294" si="1694">SUM(AX288:AX294)/SUM(AW288:AW294)</f>
        <v>8.6538461538461536E-2</v>
      </c>
      <c r="BI294">
        <f t="shared" ref="BI294" si="1695">SUM(AZ288:AZ294)/SUM(AY288:AY294)</f>
        <v>2.2302477349046442E-2</v>
      </c>
      <c r="BJ294">
        <f t="shared" ref="BJ294" si="1696">SUM(BB288:BB294)/SUM(BA288:BA294)</f>
        <v>6.751592356687898E-2</v>
      </c>
      <c r="BK294" s="15">
        <v>0.109</v>
      </c>
      <c r="BL294" s="15">
        <v>0.126</v>
      </c>
      <c r="BM294" s="15">
        <v>0.158</v>
      </c>
      <c r="BN294" s="15">
        <v>3115975</v>
      </c>
      <c r="BO294" s="15">
        <v>307756</v>
      </c>
      <c r="BP294" s="15"/>
      <c r="BQ294" s="15"/>
      <c r="BR294" s="15"/>
      <c r="BS294" s="15"/>
      <c r="BT294" s="15">
        <v>1365703</v>
      </c>
      <c r="BU294" s="15">
        <v>284860</v>
      </c>
      <c r="BV294" s="15">
        <v>23264</v>
      </c>
      <c r="BW294" s="15">
        <v>2387</v>
      </c>
      <c r="BX294" s="15"/>
      <c r="BY294" s="15"/>
      <c r="BZ294" s="15"/>
      <c r="CA294" s="15"/>
      <c r="CB294" s="15">
        <v>9539</v>
      </c>
      <c r="CC294" s="15">
        <v>2279</v>
      </c>
      <c r="CD294" s="15">
        <v>18035</v>
      </c>
      <c r="CE294" s="15">
        <v>1375</v>
      </c>
      <c r="CF294" s="15"/>
      <c r="CG294" s="15"/>
      <c r="CH294" s="15"/>
      <c r="CI294" s="15"/>
      <c r="CJ294" s="15">
        <v>5665</v>
      </c>
      <c r="CK294" s="15">
        <v>1300</v>
      </c>
      <c r="CL294" s="15">
        <v>137536</v>
      </c>
      <c r="CM294" s="15">
        <v>14076</v>
      </c>
      <c r="CN294" s="15"/>
      <c r="CO294" s="15"/>
      <c r="CP294" s="15"/>
      <c r="CQ294" s="15"/>
      <c r="CR294" s="15">
        <v>57691</v>
      </c>
      <c r="CS294" s="15">
        <v>12906</v>
      </c>
    </row>
    <row r="295" spans="1:97" x14ac:dyDescent="0.35">
      <c r="A295" s="1">
        <f t="shared" si="1155"/>
        <v>44201</v>
      </c>
      <c r="B295">
        <v>1369643</v>
      </c>
      <c r="C295">
        <v>286677</v>
      </c>
      <c r="D295">
        <v>247719</v>
      </c>
      <c r="E295">
        <v>3992</v>
      </c>
      <c r="F295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697">-(J295-J294)+L295</f>
        <v>10</v>
      </c>
      <c r="N295">
        <f t="shared" ref="N295" si="1698">B295-C295</f>
        <v>1082966</v>
      </c>
      <c r="O295" s="3">
        <f t="shared" ref="O295" si="1699">C295/B295</f>
        <v>0.20930782693008324</v>
      </c>
      <c r="R295">
        <f t="shared" ref="R295" si="1700">C295-C294</f>
        <v>1819</v>
      </c>
      <c r="S295">
        <f t="shared" ref="S295" si="1701">N295-N294</f>
        <v>2120</v>
      </c>
      <c r="T295" s="6">
        <f t="shared" ref="T295" si="1702">R295/V295</f>
        <v>0.46179233307946177</v>
      </c>
      <c r="U295" s="6">
        <f t="shared" ref="U295" si="1703">SUM(R289:R295)/SUM(V289:V295)</f>
        <v>0.42432302795098764</v>
      </c>
      <c r="V295">
        <f t="shared" ref="V295" si="1704">B295-B294</f>
        <v>3939</v>
      </c>
      <c r="W295">
        <f t="shared" ref="W295" si="1705">C295-D295-E295</f>
        <v>34966</v>
      </c>
      <c r="X295" s="3">
        <f t="shared" ref="X295" si="1706">F295/W295</f>
        <v>1.6644740605159299E-2</v>
      </c>
      <c r="Y295">
        <f t="shared" ref="Y295" si="1707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708">Z295-AC295-AF295</f>
        <v>152</v>
      </c>
      <c r="AJ295">
        <f t="shared" ref="AJ295" si="1709">AA295-AD295-AG295</f>
        <v>164</v>
      </c>
      <c r="AK295">
        <f t="shared" ref="AK295" si="1710">AB295-AE295-AH295</f>
        <v>1190</v>
      </c>
      <c r="AT295">
        <f t="shared" ref="AT295" si="1711">BN295-BN294</f>
        <v>24726</v>
      </c>
      <c r="AU295">
        <f t="shared" si="1140"/>
        <v>1877</v>
      </c>
      <c r="AV295">
        <f t="shared" ref="AV295" si="1712">AU295/AT295</f>
        <v>7.5911995470355098E-2</v>
      </c>
      <c r="AW295">
        <f>IF(CB295="","",MAX(BV$1:BV295)-LARGE(BV$1:BV295,2))</f>
        <v>299</v>
      </c>
      <c r="AX295">
        <f>IF(CC295="","",MAX(BW$1:BW295)-LARGE(BW$1:BW295,2))</f>
        <v>11</v>
      </c>
      <c r="AY295">
        <f>MAX(CR$1:CR295)-LARGE(CR$1:CR295,2)</f>
        <v>1804</v>
      </c>
      <c r="AZ295">
        <f>MAX(CS$1:CS295)-LARGE(CS$1:CS295,2)</f>
        <v>40</v>
      </c>
      <c r="BA295">
        <f>IF(CJ295="","",MAX(CD$1:CD295)-LARGE(CD$1:CD295,2))</f>
        <v>200</v>
      </c>
      <c r="BB295">
        <f>IF(CK295="","",MAX(CE$1:CE295)-LARGE(CE$1:CE295,2))</f>
        <v>11</v>
      </c>
      <c r="BC295">
        <f t="shared" ref="BC295" si="1713">AX295/AW295</f>
        <v>3.678929765886288E-2</v>
      </c>
      <c r="BD295">
        <f t="shared" ref="BD295" si="1714">AZ295/AY295</f>
        <v>2.2172949002217297E-2</v>
      </c>
      <c r="BE295">
        <f t="shared" si="683"/>
        <v>5.5E-2</v>
      </c>
      <c r="BF295">
        <f t="shared" ref="BF295" si="1715">SUM(AU289:AU295)/SUM(AT289:AT295)</f>
        <v>9.25055938383091E-2</v>
      </c>
      <c r="BG295">
        <f t="shared" ref="BG295" si="1716">SUM(AU282:AU295)/SUM(AT282:AT295)</f>
        <v>8.237587911705313E-2</v>
      </c>
      <c r="BH295">
        <f t="shared" ref="BH295" si="1717">SUM(AX289:AX295)/SUM(AW289:AW295)</f>
        <v>6.3647490820073441E-2</v>
      </c>
      <c r="BI295">
        <f t="shared" ref="BI295" si="1718">SUM(AZ289:AZ295)/SUM(AY289:AY295)</f>
        <v>2.3251125596398092E-2</v>
      </c>
      <c r="BJ295">
        <f t="shared" ref="BJ295" si="1719">SUM(BB289:BB295)/SUM(BA289:BA295)</f>
        <v>7.3943661971830985E-2</v>
      </c>
      <c r="BK295" s="15">
        <v>0.115</v>
      </c>
      <c r="BL295" s="15">
        <v>0.124</v>
      </c>
      <c r="BM295" s="15">
        <v>0.156</v>
      </c>
      <c r="BN295" s="15">
        <v>3140701</v>
      </c>
      <c r="BO295" s="15">
        <v>309633</v>
      </c>
      <c r="BP295" s="15"/>
      <c r="BQ295" s="15"/>
      <c r="BR295" s="15"/>
      <c r="BS295" s="15"/>
      <c r="BT295" s="15">
        <v>1369643</v>
      </c>
      <c r="BU295" s="15">
        <v>286677</v>
      </c>
      <c r="BV295" s="15">
        <v>23563</v>
      </c>
      <c r="BW295" s="15">
        <v>2398</v>
      </c>
      <c r="BX295" s="15"/>
      <c r="BY295" s="15"/>
      <c r="BZ295" s="15"/>
      <c r="CA295" s="15"/>
      <c r="CB295" s="15">
        <v>9561</v>
      </c>
      <c r="CC295" s="15">
        <v>2291</v>
      </c>
      <c r="CD295" s="15">
        <v>18235</v>
      </c>
      <c r="CE295" s="15">
        <v>1386</v>
      </c>
      <c r="CF295" s="15"/>
      <c r="CG295" s="15"/>
      <c r="CH295" s="15"/>
      <c r="CI295" s="15"/>
      <c r="CJ295" s="15">
        <v>5677</v>
      </c>
      <c r="CK295" s="15">
        <v>1310</v>
      </c>
      <c r="CL295" s="15">
        <v>138603</v>
      </c>
      <c r="CM295" s="15">
        <v>14127</v>
      </c>
      <c r="CN295" s="15"/>
      <c r="CO295" s="15"/>
      <c r="CP295" s="15"/>
      <c r="CQ295" s="15"/>
      <c r="CR295" s="15">
        <v>57787</v>
      </c>
      <c r="CS295" s="15">
        <v>12946</v>
      </c>
    </row>
    <row r="296" spans="1:97" x14ac:dyDescent="0.35">
      <c r="A296" s="1">
        <f t="shared" si="1155"/>
        <v>44202</v>
      </c>
      <c r="B296">
        <v>1375685</v>
      </c>
      <c r="C296">
        <v>289466</v>
      </c>
      <c r="D296">
        <v>249869</v>
      </c>
      <c r="E296">
        <v>3999</v>
      </c>
      <c r="F296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720">-(J296-J295)+L296</f>
        <v>18</v>
      </c>
      <c r="N296">
        <f t="shared" ref="N296" si="1721">B296-C296</f>
        <v>1086219</v>
      </c>
      <c r="O296" s="3">
        <f t="shared" ref="O296" si="1722">C296/B296</f>
        <v>0.21041590189614628</v>
      </c>
      <c r="R296">
        <f t="shared" ref="R296" si="1723">C296-C295</f>
        <v>2789</v>
      </c>
      <c r="S296">
        <f t="shared" ref="S296" si="1724">N296-N295</f>
        <v>3253</v>
      </c>
      <c r="T296" s="6">
        <f t="shared" ref="T296" si="1725">R296/V296</f>
        <v>0.46160211850380667</v>
      </c>
      <c r="U296" s="6">
        <f t="shared" ref="U296" si="1726">SUM(R290:R296)/SUM(V290:V296)</f>
        <v>0.43826837034946997</v>
      </c>
      <c r="V296">
        <f t="shared" ref="V296" si="1727">B296-B295</f>
        <v>6042</v>
      </c>
      <c r="W296">
        <f t="shared" ref="W296" si="1728">C296-D296-E296</f>
        <v>35598</v>
      </c>
      <c r="X296" s="3">
        <f t="shared" ref="X296" si="1729">F296/W296</f>
        <v>1.6967245350862407E-2</v>
      </c>
      <c r="Y296">
        <f t="shared" ref="Y296" si="1730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731">Z296-AC296-AF296</f>
        <v>155</v>
      </c>
      <c r="AJ296">
        <f t="shared" ref="AJ296" si="1732">AA296-AD296-AG296</f>
        <v>180</v>
      </c>
      <c r="AK296">
        <f t="shared" ref="AK296" si="1733">AB296-AE296-AH296</f>
        <v>1225</v>
      </c>
      <c r="AT296">
        <f t="shared" ref="AT296" si="1734">BN296-BN295</f>
        <v>25169</v>
      </c>
      <c r="AU296">
        <f t="shared" si="1140"/>
        <v>2940</v>
      </c>
      <c r="AV296">
        <f t="shared" ref="AV296" si="1735">AU296/AT296</f>
        <v>0.1168103619531964</v>
      </c>
      <c r="AW296">
        <f>IF(CB296="","",MAX(BV$1:BV296)-LARGE(BV$1:BV296,2))</f>
        <v>159</v>
      </c>
      <c r="AX296">
        <f>IF(CC296="","",MAX(BW$1:BW296)-LARGE(BW$1:BW296,2))</f>
        <v>15</v>
      </c>
      <c r="AY296">
        <f>MAX(CR$1:CR296)-LARGE(CR$1:CR296,2)</f>
        <v>1580</v>
      </c>
      <c r="AZ296">
        <f>MAX(CS$1:CS296)-LARGE(CS$1:CS296,2)</f>
        <v>93</v>
      </c>
      <c r="BA296">
        <f>IF(CJ296="","",MAX(CD$1:CD296)-LARGE(CD$1:CD296,2))</f>
        <v>211</v>
      </c>
      <c r="BB296">
        <f>IF(CK296="","",MAX(CE$1:CE296)-LARGE(CE$1:CE296,2))</f>
        <v>26</v>
      </c>
      <c r="BC296">
        <f t="shared" ref="BC296" si="1736">AX296/AW296</f>
        <v>9.4339622641509441E-2</v>
      </c>
      <c r="BD296">
        <f t="shared" ref="BD296" si="1737">AZ296/AY296</f>
        <v>5.8860759493670887E-2</v>
      </c>
      <c r="BE296">
        <f t="shared" si="683"/>
        <v>0.12322274881516587</v>
      </c>
      <c r="BF296">
        <f t="shared" ref="BF296" si="1738">SUM(AU290:AU296)/SUM(AT290:AT296)</f>
        <v>9.9266847099934913E-2</v>
      </c>
      <c r="BG296">
        <f t="shared" ref="BG296" si="1739">SUM(AU283:AU296)/SUM(AT283:AT296)</f>
        <v>8.7331357544123508E-2</v>
      </c>
      <c r="BH296">
        <f t="shared" ref="BH296" si="1740">SUM(AX290:AX296)/SUM(AW290:AW296)</f>
        <v>6.985294117647059E-2</v>
      </c>
      <c r="BI296">
        <f t="shared" ref="BI296" si="1741">SUM(AZ290:AZ296)/SUM(AY290:AY296)</f>
        <v>2.5721859998567027E-2</v>
      </c>
      <c r="BJ296">
        <f t="shared" ref="BJ296" si="1742">SUM(BB290:BB296)/SUM(BA290:BA296)</f>
        <v>8.7051142546245922E-2</v>
      </c>
      <c r="BK296" s="15">
        <v>0.12</v>
      </c>
      <c r="BL296" s="15">
        <v>0.128</v>
      </c>
      <c r="BM296" s="15">
        <v>0.16</v>
      </c>
      <c r="BN296" s="15">
        <v>3165870</v>
      </c>
      <c r="BO296" s="15">
        <v>312573</v>
      </c>
      <c r="BP296" s="15"/>
      <c r="BQ296" s="15"/>
      <c r="BR296" s="15"/>
      <c r="BS296" s="15"/>
      <c r="BT296" s="15">
        <v>1375680</v>
      </c>
      <c r="BU296" s="15">
        <v>289463</v>
      </c>
      <c r="BV296" s="15">
        <v>23722</v>
      </c>
      <c r="BW296" s="15">
        <v>2413</v>
      </c>
      <c r="BX296" s="15"/>
      <c r="BY296" s="15"/>
      <c r="BZ296" s="15"/>
      <c r="CA296" s="15"/>
      <c r="CB296" s="15">
        <v>9599</v>
      </c>
      <c r="CC296" s="15">
        <v>2304</v>
      </c>
      <c r="CD296" s="15">
        <v>18446</v>
      </c>
      <c r="CE296" s="15">
        <v>1412</v>
      </c>
      <c r="CF296" s="15"/>
      <c r="CG296" s="15"/>
      <c r="CH296" s="15"/>
      <c r="CI296" s="15"/>
      <c r="CJ296" s="15">
        <v>5712</v>
      </c>
      <c r="CK296" s="15">
        <v>1337</v>
      </c>
      <c r="CL296" s="15">
        <v>139613</v>
      </c>
      <c r="CM296" s="15">
        <v>14299</v>
      </c>
      <c r="CN296" s="15"/>
      <c r="CO296" s="15"/>
      <c r="CP296" s="15"/>
      <c r="CQ296" s="15"/>
      <c r="CR296" s="15">
        <v>58011</v>
      </c>
      <c r="CS296" s="15">
        <v>13039</v>
      </c>
    </row>
    <row r="297" spans="1:97" x14ac:dyDescent="0.35">
      <c r="A297" s="1">
        <f t="shared" si="1155"/>
        <v>44203</v>
      </c>
      <c r="B297">
        <v>1380542</v>
      </c>
      <c r="C297">
        <v>291370</v>
      </c>
      <c r="D297">
        <v>251657</v>
      </c>
      <c r="E297">
        <v>4060</v>
      </c>
      <c r="F297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743">-(J297-J296)+L297</f>
        <v>11</v>
      </c>
      <c r="N297">
        <f t="shared" ref="N297" si="1744">B297-C297</f>
        <v>1089172</v>
      </c>
      <c r="O297" s="3">
        <f t="shared" ref="O297" si="1745">C297/B297</f>
        <v>0.21105478862649596</v>
      </c>
      <c r="R297">
        <f t="shared" ref="R297" si="1746">C297-C296</f>
        <v>1904</v>
      </c>
      <c r="S297">
        <f t="shared" ref="S297" si="1747">N297-N296</f>
        <v>2953</v>
      </c>
      <c r="T297" s="6">
        <f t="shared" ref="T297" si="1748">R297/V297</f>
        <v>0.392011529750875</v>
      </c>
      <c r="U297" s="6">
        <f t="shared" ref="U297" si="1749">SUM(R291:R297)/SUM(V291:V297)</f>
        <v>0.43365188782704056</v>
      </c>
      <c r="V297">
        <f t="shared" ref="V297" si="1750">B297-B296</f>
        <v>4857</v>
      </c>
      <c r="W297">
        <f t="shared" ref="W297" si="1751">C297-D297-E297</f>
        <v>35653</v>
      </c>
      <c r="X297" s="3">
        <f t="shared" ref="X297" si="1752">F297/W297</f>
        <v>1.7193504052954871E-2</v>
      </c>
      <c r="Y297">
        <f t="shared" ref="Y297" si="175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754">Z297-AC297-AF297</f>
        <v>149</v>
      </c>
      <c r="AJ297">
        <f t="shared" ref="AJ297" si="1755">AA297-AD297-AG297</f>
        <v>191</v>
      </c>
      <c r="AK297">
        <f t="shared" ref="AK297" si="1756">AB297-AE297-AH297</f>
        <v>1208</v>
      </c>
      <c r="AT297">
        <f t="shared" ref="AT297" si="1757">BN297-BN296</f>
        <v>19238</v>
      </c>
      <c r="AU297">
        <f t="shared" si="1140"/>
        <v>2057</v>
      </c>
      <c r="AV297">
        <f t="shared" ref="AV297" si="1758">AU297/AT297</f>
        <v>0.10692379665245867</v>
      </c>
      <c r="AW297">
        <f>IF(CB297="","",MAX(BV$1:BV297)-LARGE(BV$1:BV297,2))</f>
        <v>150</v>
      </c>
      <c r="AX297">
        <f>IF(CC297="","",MAX(BW$1:BW297)-LARGE(BW$1:BW297,2))</f>
        <v>7</v>
      </c>
      <c r="AY297">
        <f>MAX(CR$1:CR297)-LARGE(CR$1:CR297,2)</f>
        <v>1404</v>
      </c>
      <c r="AZ297">
        <f>MAX(CS$1:CS297)-LARGE(CS$1:CS297,2)</f>
        <v>45</v>
      </c>
      <c r="BA297">
        <f>IF(CJ297="","",MAX(CD$1:CD297)-LARGE(CD$1:CD297,2))</f>
        <v>137</v>
      </c>
      <c r="BB297">
        <f>IF(CK297="","",MAX(CE$1:CE297)-LARGE(CE$1:CE297,2))</f>
        <v>20</v>
      </c>
      <c r="BC297">
        <f t="shared" ref="BC297" si="1759">AX297/AW297</f>
        <v>4.6666666666666669E-2</v>
      </c>
      <c r="BD297">
        <f t="shared" ref="BD297" si="1760">AZ297/AY297</f>
        <v>3.2051282051282048E-2</v>
      </c>
      <c r="BE297">
        <f t="shared" si="683"/>
        <v>0.145985401459854</v>
      </c>
      <c r="BF297">
        <f t="shared" ref="BF297" si="1761">SUM(AU291:AU297)/SUM(AT291:AT297)</f>
        <v>9.734938959660297E-2</v>
      </c>
      <c r="BG297">
        <f t="shared" ref="BG297" si="1762">SUM(AU284:AU297)/SUM(AT284:AT297)</f>
        <v>9.0697122807645664E-2</v>
      </c>
      <c r="BH297">
        <f t="shared" ref="BH297" si="1763">SUM(AX291:AX297)/SUM(AW291:AW297)</f>
        <v>5.7273768613974797E-2</v>
      </c>
      <c r="BI297">
        <f t="shared" ref="BI297" si="1764">SUM(AZ291:AZ297)/SUM(AY291:AY297)</f>
        <v>2.5966044403472381E-2</v>
      </c>
      <c r="BJ297">
        <f t="shared" ref="BJ297" si="1765">SUM(BB291:BB297)/SUM(BA291:BA297)</f>
        <v>9.2198581560283682E-2</v>
      </c>
      <c r="BK297" s="15">
        <v>0.11700000000000001</v>
      </c>
      <c r="BL297" s="15">
        <v>0.125</v>
      </c>
      <c r="BM297" s="15">
        <v>0.16600000000000001</v>
      </c>
      <c r="BN297" s="15">
        <v>3185108</v>
      </c>
      <c r="BO297" s="15">
        <v>314630</v>
      </c>
      <c r="BP297" s="15"/>
      <c r="BQ297" s="15"/>
      <c r="BR297" s="15"/>
      <c r="BS297" s="15"/>
      <c r="BT297" s="15">
        <v>1380524</v>
      </c>
      <c r="BU297" s="15">
        <v>291370</v>
      </c>
      <c r="BV297" s="15">
        <v>23872</v>
      </c>
      <c r="BW297" s="15">
        <v>2420</v>
      </c>
      <c r="BX297" s="15"/>
      <c r="BY297" s="15"/>
      <c r="BZ297" s="15"/>
      <c r="CA297" s="15"/>
      <c r="CB297" s="15">
        <v>9630</v>
      </c>
      <c r="CC297" s="15">
        <v>2314</v>
      </c>
      <c r="CD297" s="15">
        <v>18583</v>
      </c>
      <c r="CE297" s="15">
        <v>1432</v>
      </c>
      <c r="CF297" s="15"/>
      <c r="CG297" s="15"/>
      <c r="CH297" s="15"/>
      <c r="CI297" s="15"/>
      <c r="CJ297" s="15">
        <v>5732</v>
      </c>
      <c r="CK297" s="15">
        <v>1355</v>
      </c>
      <c r="CL297" s="15">
        <v>140300</v>
      </c>
      <c r="CM297" s="15">
        <v>14280</v>
      </c>
      <c r="CN297" s="15"/>
      <c r="CO297" s="15"/>
      <c r="CP297" s="15"/>
      <c r="CQ297" s="15"/>
      <c r="CR297" s="15">
        <v>58187</v>
      </c>
      <c r="CS297" s="15">
        <v>13084</v>
      </c>
    </row>
    <row r="298" spans="1:97" x14ac:dyDescent="0.35">
      <c r="A298" s="1">
        <f t="shared" si="1155"/>
        <v>44204</v>
      </c>
      <c r="B298">
        <v>1386169</v>
      </c>
      <c r="C298">
        <v>293448</v>
      </c>
      <c r="D298">
        <v>253489</v>
      </c>
      <c r="E298">
        <v>4065</v>
      </c>
      <c r="F298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766">-(J298-J297)+L298</f>
        <v>32</v>
      </c>
      <c r="N298">
        <f t="shared" ref="N298" si="1767">B298-C298</f>
        <v>1092721</v>
      </c>
      <c r="O298" s="3">
        <f t="shared" ref="O298" si="1768">C298/B298</f>
        <v>0.21169713072504145</v>
      </c>
      <c r="R298">
        <f t="shared" ref="R298" si="1769">C298-C297</f>
        <v>2078</v>
      </c>
      <c r="S298">
        <f t="shared" ref="S298" si="1770">N298-N297</f>
        <v>3549</v>
      </c>
      <c r="T298" s="6">
        <f t="shared" ref="T298" si="1771">R298/V298</f>
        <v>0.36929091878443221</v>
      </c>
      <c r="U298" s="6">
        <f t="shared" ref="U298" si="1772">SUM(R292:R298)/SUM(V292:V298)</f>
        <v>0.41535269709543571</v>
      </c>
      <c r="V298">
        <f t="shared" ref="V298" si="1773">B298-B297</f>
        <v>5627</v>
      </c>
      <c r="W298">
        <f t="shared" ref="W298" si="1774">C298-D298-E298</f>
        <v>35894</v>
      </c>
      <c r="X298" s="3">
        <f t="shared" ref="X298" si="1775">F298/W298</f>
        <v>1.613082966512509E-2</v>
      </c>
      <c r="Y298">
        <f t="shared" ref="Y298" si="1776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777">Z298-AC298-AF298</f>
        <v>157</v>
      </c>
      <c r="AJ298">
        <f t="shared" ref="AJ298" si="1778">AA298-AD298-AG298</f>
        <v>208</v>
      </c>
      <c r="AK298">
        <f t="shared" ref="AK298" si="1779">AB298-AE298-AH298</f>
        <v>1231</v>
      </c>
      <c r="AT298">
        <f t="shared" ref="AT298" si="1780">BN298-BN297</f>
        <v>28305</v>
      </c>
      <c r="AU298">
        <f t="shared" si="1140"/>
        <v>2261</v>
      </c>
      <c r="AV298">
        <f t="shared" ref="AV298" si="1781">AU298/AT298</f>
        <v>7.9879879879879878E-2</v>
      </c>
      <c r="AW298">
        <f>IF(CB298="","",MAX(BV$1:BV298)-LARGE(BV$1:BV298,2))</f>
        <v>339</v>
      </c>
      <c r="AX298">
        <f>IF(CC298="","",MAX(BW$1:BW298)-LARGE(BW$1:BW298,2))</f>
        <v>20</v>
      </c>
      <c r="AY298">
        <f>MAX(CR$1:CR298)-LARGE(CR$1:CR298,2)</f>
        <v>1183</v>
      </c>
      <c r="AZ298">
        <f>MAX(CS$1:CS298)-LARGE(CS$1:CS298,2)</f>
        <v>88</v>
      </c>
      <c r="BA298">
        <f>IF(CJ298="","",MAX(CD$1:CD298)-LARGE(CD$1:CD298,2))</f>
        <v>332</v>
      </c>
      <c r="BB298">
        <f>IF(CK298="","",MAX(CE$1:CE298)-LARGE(CE$1:CE298,2))</f>
        <v>20</v>
      </c>
      <c r="BC298">
        <f t="shared" ref="BC298" si="1782">AX298/AW298</f>
        <v>5.8997050147492625E-2</v>
      </c>
      <c r="BD298">
        <f t="shared" ref="BD298" si="1783">AZ298/AY298</f>
        <v>7.4387151310228231E-2</v>
      </c>
      <c r="BE298">
        <f t="shared" si="683"/>
        <v>6.0240963855421686E-2</v>
      </c>
      <c r="BF298">
        <f t="shared" ref="BF298" si="1784">SUM(AU292:AU298)/SUM(AT292:AT298)</f>
        <v>9.8216677829872742E-2</v>
      </c>
      <c r="BG298">
        <f t="shared" ref="BG298" si="1785">SUM(AU285:AU298)/SUM(AT285:AT298)</f>
        <v>9.1418711186244714E-2</v>
      </c>
      <c r="BH298">
        <f t="shared" ref="BH298" si="1786">SUM(AX292:AX298)/SUM(AW292:AW298)</f>
        <v>5.8933582787652011E-2</v>
      </c>
      <c r="BI298">
        <f t="shared" ref="BI298" si="1787">SUM(AZ292:AZ298)/SUM(AY292:AY298)</f>
        <v>3.0659001916187621E-2</v>
      </c>
      <c r="BJ298">
        <f t="shared" ref="BJ298" si="1788">SUM(BB292:BB298)/SUM(BA292:BA298)</f>
        <v>8.8888888888888892E-2</v>
      </c>
      <c r="BK298" s="15">
        <v>0.113</v>
      </c>
      <c r="BL298" s="15">
        <v>0.123</v>
      </c>
      <c r="BM298" s="15">
        <v>0.17299999999999999</v>
      </c>
      <c r="BN298" s="15">
        <v>3213413</v>
      </c>
      <c r="BO298" s="15">
        <v>316891</v>
      </c>
      <c r="BP298" s="15"/>
      <c r="BQ298" s="15"/>
      <c r="BR298" s="15"/>
      <c r="BS298" s="15"/>
      <c r="BT298" s="15">
        <v>1389169</v>
      </c>
      <c r="BU298" s="15">
        <v>293448</v>
      </c>
      <c r="BV298" s="15">
        <v>24211</v>
      </c>
      <c r="BW298" s="15">
        <v>2440</v>
      </c>
      <c r="BX298" s="15"/>
      <c r="BY298" s="15"/>
      <c r="BZ298" s="15"/>
      <c r="CA298" s="15"/>
      <c r="CB298" s="15">
        <v>9684</v>
      </c>
      <c r="CC298" s="15">
        <v>2330</v>
      </c>
      <c r="CD298" s="15">
        <v>18915</v>
      </c>
      <c r="CE298" s="15">
        <v>1452</v>
      </c>
      <c r="CF298" s="15"/>
      <c r="CG298" s="15"/>
      <c r="CH298" s="15"/>
      <c r="CI298" s="15"/>
      <c r="CJ298" s="15">
        <v>5779</v>
      </c>
      <c r="CK298" s="15">
        <v>1377</v>
      </c>
      <c r="CL298" s="15">
        <v>142081</v>
      </c>
      <c r="CM298" s="15">
        <v>14373</v>
      </c>
      <c r="CN298" s="15"/>
      <c r="CO298" s="15"/>
      <c r="CP298" s="15"/>
      <c r="CQ298" s="15"/>
      <c r="CR298" s="15">
        <v>58408</v>
      </c>
      <c r="CS298" s="15">
        <v>13172</v>
      </c>
    </row>
    <row r="299" spans="1:97" x14ac:dyDescent="0.35">
      <c r="A299" s="1">
        <f t="shared" si="1155"/>
        <v>44205</v>
      </c>
      <c r="B299">
        <v>1390852</v>
      </c>
      <c r="C299">
        <v>295113</v>
      </c>
      <c r="D299">
        <v>255104</v>
      </c>
      <c r="E299">
        <v>4124</v>
      </c>
      <c r="F29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789">-(J299-J298)+L299</f>
        <v>19</v>
      </c>
      <c r="N299">
        <f t="shared" ref="N299" si="1790">B299-C299</f>
        <v>1095739</v>
      </c>
      <c r="O299" s="3">
        <f t="shared" ref="O299" si="1791">C299/B299</f>
        <v>0.21218145424531151</v>
      </c>
      <c r="R299">
        <f t="shared" ref="R299" si="1792">C299-C298</f>
        <v>1665</v>
      </c>
      <c r="S299">
        <f t="shared" ref="S299" si="1793">N299-N298</f>
        <v>3018</v>
      </c>
      <c r="T299" s="6">
        <f t="shared" ref="T299" si="1794">R299/V299</f>
        <v>0.35554131966688018</v>
      </c>
      <c r="U299" s="6">
        <f t="shared" ref="U299" si="1795">SUM(R293:R299)/SUM(V293:V299)</f>
        <v>0.41071306018804477</v>
      </c>
      <c r="V299">
        <f t="shared" ref="V299" si="1796">B299-B298</f>
        <v>4683</v>
      </c>
      <c r="W299">
        <f t="shared" ref="W299" si="1797">C299-D299-E299</f>
        <v>35885</v>
      </c>
      <c r="X299" s="3">
        <f t="shared" ref="X299" si="1798">F299/W299</f>
        <v>1.5298871394733175E-2</v>
      </c>
      <c r="Y299">
        <f t="shared" ref="Y299" si="1799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800">Z299-AC299-AF299</f>
        <v>168</v>
      </c>
      <c r="AJ299">
        <f t="shared" ref="AJ299" si="1801">AA299-AD299-AG299</f>
        <v>222</v>
      </c>
      <c r="AK299">
        <f t="shared" ref="AK299" si="1802">AB299-AE299-AH299</f>
        <v>1241</v>
      </c>
      <c r="AT299">
        <f t="shared" ref="AT299" si="1803">BN299-BN298</f>
        <v>23011</v>
      </c>
      <c r="AU299">
        <f t="shared" si="1140"/>
        <v>1777</v>
      </c>
      <c r="AV299">
        <f t="shared" ref="AV299" si="1804">AU299/AT299</f>
        <v>7.722393637825388E-2</v>
      </c>
      <c r="AW299">
        <f>IF(CB299="","",MAX(BV$1:BV299)-LARGE(BV$1:BV299,2))</f>
        <v>328</v>
      </c>
      <c r="AX299">
        <f>IF(CC299="","",MAX(BW$1:BW299)-LARGE(BW$1:BW299,2))</f>
        <v>16</v>
      </c>
      <c r="AY299">
        <f>MAX(CR$1:CR299)-LARGE(CR$1:CR299,2)</f>
        <v>972</v>
      </c>
      <c r="AZ299">
        <f>MAX(CS$1:CS299)-LARGE(CS$1:CS299,2)</f>
        <v>72</v>
      </c>
      <c r="BA299">
        <f>IF(CJ299="","",MAX(CD$1:CD299)-LARGE(CD$1:CD299,2))</f>
        <v>190</v>
      </c>
      <c r="BB299">
        <f>IF(CK299="","",MAX(CE$1:CE299)-LARGE(CE$1:CE299,2))</f>
        <v>16</v>
      </c>
      <c r="BC299">
        <f t="shared" ref="BC299" si="1805">AX299/AW299</f>
        <v>4.878048780487805E-2</v>
      </c>
      <c r="BD299">
        <f t="shared" ref="BD299" si="1806">AZ299/AY299</f>
        <v>7.407407407407407E-2</v>
      </c>
      <c r="BE299">
        <f t="shared" si="683"/>
        <v>8.4210526315789472E-2</v>
      </c>
      <c r="BF299">
        <f t="shared" ref="BF299" si="1807">SUM(AU293:AU299)/SUM(AT293:AT299)</f>
        <v>9.5239160422025876E-2</v>
      </c>
      <c r="BG299">
        <f t="shared" ref="BG299" si="1808">SUM(AU286:AU299)/SUM(AT286:AT299)</f>
        <v>9.0434167002331339E-2</v>
      </c>
      <c r="BH299">
        <f t="shared" ref="BH299" si="1809">SUM(AX293:AX299)/SUM(AW293:AW299)</f>
        <v>5.7437407952871868E-2</v>
      </c>
      <c r="BI299">
        <f t="shared" ref="BI299" si="1810">SUM(AZ293:AZ299)/SUM(AY293:AY299)</f>
        <v>3.8848389775768204E-2</v>
      </c>
      <c r="BJ299">
        <f t="shared" ref="BJ299" si="1811">SUM(BB293:BB299)/SUM(BA293:BA299)</f>
        <v>8.3265966046887629E-2</v>
      </c>
      <c r="BK299" s="15">
        <v>0.11600000000000001</v>
      </c>
      <c r="BL299" s="15">
        <v>0.123</v>
      </c>
      <c r="BM299" s="15">
        <v>0.184</v>
      </c>
      <c r="BN299" s="15">
        <v>3236424</v>
      </c>
      <c r="BO299" s="15">
        <v>318668</v>
      </c>
      <c r="BP299" s="15"/>
      <c r="BQ299" s="15"/>
      <c r="BR299" s="15"/>
      <c r="BS299" s="15"/>
      <c r="BT299" s="15">
        <v>1390852</v>
      </c>
      <c r="BU299" s="15">
        <v>295113</v>
      </c>
      <c r="BV299" s="15">
        <v>24539</v>
      </c>
      <c r="BW299" s="15">
        <v>2456</v>
      </c>
      <c r="BX299" s="15"/>
      <c r="BY299" s="15"/>
      <c r="BZ299" s="15"/>
      <c r="CA299" s="15"/>
      <c r="CB299" s="15">
        <v>9743</v>
      </c>
      <c r="CC299" s="15">
        <v>2345</v>
      </c>
      <c r="CD299" s="15">
        <v>19105</v>
      </c>
      <c r="CE299" s="15">
        <v>1468</v>
      </c>
      <c r="CF299" s="15"/>
      <c r="CG299" s="15"/>
      <c r="CH299" s="15"/>
      <c r="CI299" s="15"/>
      <c r="CJ299" s="15">
        <v>5802</v>
      </c>
      <c r="CK299" s="15">
        <v>1394</v>
      </c>
      <c r="CL299" s="15">
        <v>143571</v>
      </c>
      <c r="CM299" s="15">
        <v>14459</v>
      </c>
      <c r="CN299" s="15"/>
      <c r="CO299" s="15"/>
      <c r="CP299" s="15"/>
      <c r="CQ299" s="15"/>
      <c r="CR299" s="15">
        <v>58619</v>
      </c>
      <c r="CS299" s="15">
        <v>13244</v>
      </c>
    </row>
    <row r="300" spans="1:97" x14ac:dyDescent="0.35">
      <c r="A300" s="1">
        <f t="shared" si="1155"/>
        <v>44206</v>
      </c>
      <c r="B300">
        <v>1394802</v>
      </c>
      <c r="C300">
        <v>296443</v>
      </c>
      <c r="D300">
        <v>255597</v>
      </c>
      <c r="E300">
        <v>4127</v>
      </c>
      <c r="F300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812">-(J300-J299)+L300</f>
        <v>22</v>
      </c>
      <c r="N300">
        <f t="shared" ref="N300" si="1813">B300-C300</f>
        <v>1098359</v>
      </c>
      <c r="O300" s="3">
        <f t="shared" ref="O300" si="1814">C300/B300</f>
        <v>0.21253410878389908</v>
      </c>
      <c r="R300">
        <f t="shared" ref="R300" si="1815">C300-C299</f>
        <v>1330</v>
      </c>
      <c r="S300">
        <f t="shared" ref="S300" si="1816">N300-N299</f>
        <v>2620</v>
      </c>
      <c r="T300" s="6">
        <f t="shared" ref="T300" si="1817">R300/V300</f>
        <v>0.33670886075949369</v>
      </c>
      <c r="U300" s="6">
        <f t="shared" ref="U300" si="1818">SUM(R294:R300)/SUM(V294:V300)</f>
        <v>0.39989492004071847</v>
      </c>
      <c r="V300">
        <f t="shared" ref="V300" si="1819">B300-B299</f>
        <v>3950</v>
      </c>
      <c r="W300">
        <f t="shared" ref="W300" si="1820">C300-D300-E300</f>
        <v>36719</v>
      </c>
      <c r="X300" s="3">
        <f t="shared" ref="X300" si="1821">F300/W300</f>
        <v>1.473351670797135E-2</v>
      </c>
      <c r="Y300">
        <f t="shared" ref="Y300" si="1822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823">Z300-AC300-AF300</f>
        <v>180</v>
      </c>
      <c r="AJ300">
        <f t="shared" ref="AJ300" si="1824">AA300-AD300-AG300</f>
        <v>228</v>
      </c>
      <c r="AK300">
        <f t="shared" ref="AK300" si="1825">AB300-AE300-AH300</f>
        <v>1275</v>
      </c>
      <c r="AT300">
        <f t="shared" ref="AT300" si="1826">BN300-BN299</f>
        <v>11857</v>
      </c>
      <c r="AU300">
        <f t="shared" ref="AU300:AU331" si="1827">BO300-BO299</f>
        <v>1440</v>
      </c>
      <c r="AV300">
        <f t="shared" ref="AV300" si="1828">AU300/AT300</f>
        <v>0.12144724635236569</v>
      </c>
      <c r="AW300">
        <f>IF(CB300="","",MAX(BV$1:BV300)-LARGE(BV$1:BV300,2))</f>
        <v>74</v>
      </c>
      <c r="AX300">
        <f>IF(CC300="","",MAX(BW$1:BW300)-LARGE(BW$1:BW300,2))</f>
        <v>10</v>
      </c>
      <c r="AY300">
        <f>MAX(CR$1:CR300)-LARGE(CR$1:CR300,2)</f>
        <v>806</v>
      </c>
      <c r="AZ300">
        <f>MAX(CS$1:CS300)-LARGE(CS$1:CS300,2)</f>
        <v>44</v>
      </c>
      <c r="BA300">
        <f>IF(CJ300="","",MAX(CD$1:CD300)-LARGE(CD$1:CD300,2))</f>
        <v>77</v>
      </c>
      <c r="BB300">
        <f>IF(CK300="","",MAX(CE$1:CE300)-LARGE(CE$1:CE300,2))</f>
        <v>8</v>
      </c>
      <c r="BC300">
        <f t="shared" ref="BC300" si="1829">AX300/AW300</f>
        <v>0.13513513513513514</v>
      </c>
      <c r="BD300">
        <f t="shared" ref="BD300" si="1830">AZ300/AY300</f>
        <v>5.4590570719602979E-2</v>
      </c>
      <c r="BE300">
        <f t="shared" ref="BE300:BE363" si="1831">BB300/BA300</f>
        <v>0.1038961038961039</v>
      </c>
      <c r="BF300">
        <f t="shared" ref="BF300" si="1832">SUM(AU294:AU300)/SUM(AT294:AT300)</f>
        <v>9.4591447617384222E-2</v>
      </c>
      <c r="BG300">
        <f t="shared" ref="BG300" si="1833">SUM(AU287:AU300)/SUM(AT287:AT300)</f>
        <v>9.1485474800300892E-2</v>
      </c>
      <c r="BH300">
        <f t="shared" ref="BH300" si="1834">SUM(AX294:AX300)/SUM(AW294:AW300)</f>
        <v>6.0693641618497107E-2</v>
      </c>
      <c r="BI300">
        <f t="shared" ref="BI300" si="1835">SUM(AZ294:AZ300)/SUM(AY294:AY300)</f>
        <v>4.3424189035133176E-2</v>
      </c>
      <c r="BJ300">
        <f t="shared" ref="BJ300" si="1836">SUM(BB294:BB300)/SUM(BA294:BA300)</f>
        <v>8.2539682539682538E-2</v>
      </c>
      <c r="BK300" s="15">
        <v>0.11899999999999999</v>
      </c>
      <c r="BL300" s="15">
        <v>0.124</v>
      </c>
      <c r="BM300" s="15">
        <v>0.187</v>
      </c>
      <c r="BN300" s="15">
        <v>3248281</v>
      </c>
      <c r="BO300" s="15">
        <v>320108</v>
      </c>
      <c r="BP300" s="15"/>
      <c r="BQ300" s="15"/>
      <c r="BR300" s="15"/>
      <c r="BS300" s="15"/>
      <c r="BT300" s="15">
        <v>1394802</v>
      </c>
      <c r="BU300" s="15">
        <v>296443</v>
      </c>
      <c r="BV300" s="15">
        <v>24613</v>
      </c>
      <c r="BW300" s="15">
        <v>2466</v>
      </c>
      <c r="BX300" s="15"/>
      <c r="BY300" s="15"/>
      <c r="BZ300" s="15"/>
      <c r="CA300" s="15"/>
      <c r="CB300" s="15">
        <v>9770</v>
      </c>
      <c r="CC300" s="15">
        <v>2357</v>
      </c>
      <c r="CD300" s="15">
        <v>19182</v>
      </c>
      <c r="CE300" s="15">
        <v>1476</v>
      </c>
      <c r="CF300" s="15"/>
      <c r="CG300" s="15"/>
      <c r="CH300" s="15"/>
      <c r="CI300" s="15"/>
      <c r="CJ300" s="15">
        <v>5818</v>
      </c>
      <c r="CK300" s="15">
        <v>1402</v>
      </c>
      <c r="CL300" s="15">
        <v>144047</v>
      </c>
      <c r="CM300" s="15">
        <v>14502</v>
      </c>
      <c r="CN300" s="15"/>
      <c r="CO300" s="15"/>
      <c r="CP300" s="15"/>
      <c r="CQ300" s="15"/>
      <c r="CR300" s="15">
        <v>58785</v>
      </c>
      <c r="CS300" s="15">
        <v>13288</v>
      </c>
    </row>
    <row r="301" spans="1:97" x14ac:dyDescent="0.35">
      <c r="A301" s="1">
        <f t="shared" si="1155"/>
        <v>44207</v>
      </c>
      <c r="B301">
        <v>1396433</v>
      </c>
      <c r="C301">
        <v>296859</v>
      </c>
      <c r="D301">
        <v>256150</v>
      </c>
      <c r="E301">
        <v>4138</v>
      </c>
      <c r="F301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837">-(J301-J300)+L301</f>
        <v>11</v>
      </c>
      <c r="N301">
        <f t="shared" ref="N301" si="1838">B301-C301</f>
        <v>1099574</v>
      </c>
      <c r="O301" s="3">
        <f t="shared" ref="O301" si="1839">C301/B301</f>
        <v>0.21258377594915046</v>
      </c>
      <c r="R301">
        <f t="shared" ref="R301" si="1840">C301-C300</f>
        <v>416</v>
      </c>
      <c r="S301">
        <f t="shared" ref="S301" si="1841">N301-N300</f>
        <v>1215</v>
      </c>
      <c r="T301" s="6">
        <f t="shared" ref="T301" si="1842">R301/V301</f>
        <v>0.25505824647455549</v>
      </c>
      <c r="U301" s="6">
        <f t="shared" ref="U301" si="1843">SUM(R295:R301)/SUM(V295:V301)</f>
        <v>0.39054313514920758</v>
      </c>
      <c r="V301">
        <f t="shared" ref="V301" si="1844">B301-B300</f>
        <v>1631</v>
      </c>
      <c r="W301">
        <f t="shared" ref="W301" si="1845">C301-D301-E301</f>
        <v>36571</v>
      </c>
      <c r="X301" s="3">
        <f t="shared" ref="X301" si="1846">F301/W301</f>
        <v>1.5175959093270625E-2</v>
      </c>
      <c r="Y301">
        <f t="shared" ref="Y301" si="1847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848">Z301-AC301-AF301</f>
        <v>177</v>
      </c>
      <c r="AJ301">
        <f t="shared" ref="AJ301" si="1849">AA301-AD301-AG301</f>
        <v>231</v>
      </c>
      <c r="AK301">
        <f t="shared" ref="AK301" si="1850">AB301-AE301-AH301</f>
        <v>1269</v>
      </c>
      <c r="AT301">
        <f t="shared" ref="AT301" si="1851">BN301-BN300</f>
        <v>5694</v>
      </c>
      <c r="AU301">
        <f t="shared" si="1827"/>
        <v>443</v>
      </c>
      <c r="AV301">
        <f t="shared" ref="AV301" si="1852">AU301/AT301</f>
        <v>7.7801194239550397E-2</v>
      </c>
      <c r="AW301">
        <f>IF(CB301="","",MAX(BV$1:BV301)-LARGE(BV$1:BV301,2))</f>
        <v>39</v>
      </c>
      <c r="AX301">
        <f>IF(CC301="","",MAX(BW$1:BW301)-LARGE(BW$1:BW301,2))</f>
        <v>6</v>
      </c>
      <c r="AY301">
        <f>MAX(CR$1:CR301)-LARGE(CR$1:CR301,2)</f>
        <v>751</v>
      </c>
      <c r="AZ301">
        <f>MAX(CS$1:CS301)-LARGE(CS$1:CS301,2)</f>
        <v>9</v>
      </c>
      <c r="BA301">
        <f>IF(CJ301="","",MAX(CD$1:CD301)-LARGE(CD$1:CD301,2))</f>
        <v>40</v>
      </c>
      <c r="BB301">
        <f>IF(CK301="","",MAX(CE$1:CE301)-LARGE(CE$1:CE301,2))</f>
        <v>3</v>
      </c>
      <c r="BC301">
        <f t="shared" ref="BC301" si="1853">AX301/AW301</f>
        <v>0.15384615384615385</v>
      </c>
      <c r="BD301">
        <f t="shared" ref="BD301" si="1854">AZ301/AY301</f>
        <v>1.1984021304926764E-2</v>
      </c>
      <c r="BE301">
        <f t="shared" si="1831"/>
        <v>7.4999999999999997E-2</v>
      </c>
      <c r="BF301">
        <f t="shared" ref="BF301" si="1855">SUM(AU295:AU301)/SUM(AT295:AT301)</f>
        <v>9.2717391304347821E-2</v>
      </c>
      <c r="BG301">
        <f t="shared" ref="BG301" si="1856">SUM(AU288:AU301)/SUM(AT288:AT301)</f>
        <v>9.0855239094826901E-2</v>
      </c>
      <c r="BH301">
        <f t="shared" ref="BH301" si="1857">SUM(AX295:AX301)/SUM(AW295:AW301)</f>
        <v>6.1239193083573486E-2</v>
      </c>
      <c r="BI301">
        <f t="shared" ref="BI301" si="1858">SUM(AZ295:AZ301)/SUM(AY295:AY301)</f>
        <v>4.5999999999999999E-2</v>
      </c>
      <c r="BJ301">
        <f t="shared" ref="BJ301" si="1859">SUM(BB295:BB301)/SUM(BA295:BA301)</f>
        <v>8.7615838247683236E-2</v>
      </c>
      <c r="BK301" s="15">
        <v>0.11799999999999999</v>
      </c>
      <c r="BL301" s="15">
        <v>0.121</v>
      </c>
      <c r="BM301" s="15">
        <v>0.193</v>
      </c>
      <c r="BN301" s="15">
        <v>3253975</v>
      </c>
      <c r="BO301" s="15">
        <v>320551</v>
      </c>
      <c r="BP301" s="15"/>
      <c r="BQ301" s="15"/>
      <c r="BR301" s="15"/>
      <c r="BS301" s="15"/>
      <c r="BT301" s="15">
        <v>1396433</v>
      </c>
      <c r="BU301" s="15">
        <v>296859</v>
      </c>
      <c r="BV301" s="15">
        <v>24652</v>
      </c>
      <c r="BW301" s="15">
        <v>2472</v>
      </c>
      <c r="BX301" s="15"/>
      <c r="BY301" s="15"/>
      <c r="BZ301" s="15"/>
      <c r="CA301" s="15"/>
      <c r="CB301" s="15">
        <v>9783</v>
      </c>
      <c r="CC301" s="15">
        <v>2361</v>
      </c>
      <c r="CD301" s="15">
        <v>19222</v>
      </c>
      <c r="CE301" s="15">
        <v>1479</v>
      </c>
      <c r="CF301" s="15"/>
      <c r="CG301" s="15"/>
      <c r="CH301" s="15"/>
      <c r="CI301" s="15"/>
      <c r="CJ301" s="15">
        <v>5820</v>
      </c>
      <c r="CK301" s="15">
        <v>1406</v>
      </c>
      <c r="CL301" s="15">
        <v>144310</v>
      </c>
      <c r="CM301" s="15">
        <v>14519</v>
      </c>
      <c r="CN301" s="15"/>
      <c r="CO301" s="15"/>
      <c r="CP301" s="15"/>
      <c r="CQ301" s="15"/>
      <c r="CR301" s="15">
        <v>58840</v>
      </c>
      <c r="CS301" s="15">
        <v>13297</v>
      </c>
    </row>
    <row r="302" spans="1:97" x14ac:dyDescent="0.35">
      <c r="A302" s="1">
        <f t="shared" si="1155"/>
        <v>44208</v>
      </c>
      <c r="B302">
        <v>1399877</v>
      </c>
      <c r="C302">
        <v>298040</v>
      </c>
      <c r="D302">
        <v>258743</v>
      </c>
      <c r="E302">
        <v>4139</v>
      </c>
      <c r="F302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860">-(J302-J301)+L302</f>
        <v>9</v>
      </c>
      <c r="N302">
        <f t="shared" ref="N302" si="1861">B302-C302</f>
        <v>1101837</v>
      </c>
      <c r="O302" s="3">
        <f t="shared" ref="O302" si="1862">C302/B302</f>
        <v>0.21290441945970967</v>
      </c>
      <c r="R302">
        <f t="shared" ref="R302" si="1863">C302-C301</f>
        <v>1181</v>
      </c>
      <c r="S302">
        <f t="shared" ref="S302" si="1864">N302-N301</f>
        <v>2263</v>
      </c>
      <c r="T302" s="6">
        <f t="shared" ref="T302" si="1865">R302/V302</f>
        <v>0.34291521486643439</v>
      </c>
      <c r="U302" s="6">
        <f t="shared" ref="U302" si="1866">SUM(R296:R302)/SUM(V296:V302)</f>
        <v>0.37583515247734339</v>
      </c>
      <c r="V302">
        <f t="shared" ref="V302" si="1867">B302-B301</f>
        <v>3444</v>
      </c>
      <c r="W302">
        <f t="shared" ref="W302" si="1868">C302-D302-E302</f>
        <v>35158</v>
      </c>
      <c r="X302" s="3">
        <f t="shared" ref="X302" si="1869">F302/W302</f>
        <v>1.5700551794755106E-2</v>
      </c>
      <c r="Y302">
        <f t="shared" ref="Y302" si="1870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1871">Z302-AC302-AF302</f>
        <v>165</v>
      </c>
      <c r="AJ302">
        <f t="shared" ref="AJ302" si="1872">AA302-AD302-AG302</f>
        <v>228</v>
      </c>
      <c r="AK302">
        <f t="shared" ref="AK302" si="1873">AB302-AE302-AH302</f>
        <v>1223</v>
      </c>
      <c r="AT302">
        <f t="shared" ref="AT302" si="1874">BN302-BN301</f>
        <v>22088</v>
      </c>
      <c r="AU302">
        <f t="shared" si="1827"/>
        <v>1262</v>
      </c>
      <c r="AV302">
        <f t="shared" ref="AV302" si="1875">AU302/AT302</f>
        <v>5.7135095979717491E-2</v>
      </c>
      <c r="AW302">
        <f>IF(CB302="","",MAX(BV$1:BV302)-LARGE(BV$1:BV302,2))</f>
        <v>114</v>
      </c>
      <c r="AX302">
        <f>IF(CC302="","",MAX(BW$1:BW302)-LARGE(BW$1:BW302,2))</f>
        <v>1</v>
      </c>
      <c r="AY302">
        <f>MAX(CR$1:CR302)-LARGE(CR$1:CR302,2)</f>
        <v>636</v>
      </c>
      <c r="AZ302">
        <f>MAX(CS$1:CS302)-LARGE(CS$1:CS302,2)</f>
        <v>31</v>
      </c>
      <c r="BA302">
        <f>IF(CJ302="","",MAX(CD$1:CD302)-LARGE(CD$1:CD302,2))</f>
        <v>195</v>
      </c>
      <c r="BB302">
        <f>IF(CK302="","",MAX(CE$1:CE302)-LARGE(CE$1:CE302,2))</f>
        <v>8</v>
      </c>
      <c r="BC302">
        <f t="shared" ref="BC302" si="1876">AX302/AW302</f>
        <v>8.771929824561403E-3</v>
      </c>
      <c r="BD302">
        <f t="shared" ref="BD302" si="1877">AZ302/AY302</f>
        <v>4.8742138364779877E-2</v>
      </c>
      <c r="BE302">
        <f t="shared" si="1831"/>
        <v>4.1025641025641026E-2</v>
      </c>
      <c r="BF302">
        <f t="shared" ref="BF302" si="1878">SUM(AU296:AU302)/SUM(AT296:AT302)</f>
        <v>8.9980939997931469E-2</v>
      </c>
      <c r="BG302">
        <f t="shared" ref="BG302" si="1879">SUM(AU289:AU302)/SUM(AT289:AT302)</f>
        <v>9.1125034842994432E-2</v>
      </c>
      <c r="BH302">
        <f t="shared" ref="BH302" si="1880">SUM(AX296:AX302)/SUM(AW296:AW302)</f>
        <v>6.2344139650872821E-2</v>
      </c>
      <c r="BI302">
        <f t="shared" ref="BI302" si="1881">SUM(AZ296:AZ302)/SUM(AY296:AY302)</f>
        <v>5.2100381887615933E-2</v>
      </c>
      <c r="BJ302">
        <f t="shared" ref="BJ302" si="1882">SUM(BB296:BB302)/SUM(BA296:BA302)</f>
        <v>8.5448392554991537E-2</v>
      </c>
      <c r="BK302" s="15">
        <v>0.106</v>
      </c>
      <c r="BL302" s="15">
        <v>0.11700000000000001</v>
      </c>
      <c r="BM302" s="15">
        <v>0.187</v>
      </c>
      <c r="BN302" s="15">
        <v>3276063</v>
      </c>
      <c r="BO302" s="15">
        <v>321813</v>
      </c>
      <c r="BP302" s="15"/>
      <c r="BQ302" s="15"/>
      <c r="BR302" s="15"/>
      <c r="BS302" s="15"/>
      <c r="BT302" s="15">
        <v>1399877</v>
      </c>
      <c r="BU302" s="15">
        <v>298040</v>
      </c>
      <c r="BV302" s="15">
        <v>24766</v>
      </c>
      <c r="BW302" s="15">
        <v>2473</v>
      </c>
      <c r="BX302" s="15"/>
      <c r="BY302" s="15"/>
      <c r="BZ302" s="15"/>
      <c r="CA302" s="15"/>
      <c r="CB302" s="15">
        <v>9804</v>
      </c>
      <c r="CC302" s="15">
        <v>2360</v>
      </c>
      <c r="CD302" s="15">
        <v>19417</v>
      </c>
      <c r="CE302" s="15">
        <v>1487</v>
      </c>
      <c r="CF302" s="15"/>
      <c r="CG302" s="15"/>
      <c r="CH302" s="15"/>
      <c r="CI302" s="15"/>
      <c r="CJ302" s="15">
        <v>5840</v>
      </c>
      <c r="CK302" s="15">
        <v>1414</v>
      </c>
      <c r="CL302" s="15">
        <v>145091</v>
      </c>
      <c r="CM302" s="15">
        <v>14552</v>
      </c>
      <c r="CN302" s="15"/>
      <c r="CO302" s="15"/>
      <c r="CP302" s="15"/>
      <c r="CQ302" s="15"/>
      <c r="CR302" s="15">
        <v>58955</v>
      </c>
      <c r="CS302" s="15">
        <v>13328</v>
      </c>
    </row>
    <row r="303" spans="1:97" x14ac:dyDescent="0.35">
      <c r="A303" s="1">
        <f t="shared" si="1155"/>
        <v>44209</v>
      </c>
      <c r="B303">
        <v>1405114</v>
      </c>
      <c r="C303">
        <v>299884</v>
      </c>
      <c r="D303">
        <v>260491</v>
      </c>
      <c r="E303">
        <v>4222</v>
      </c>
      <c r="F303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1883">-(J303-J302)+L303</f>
        <v>14</v>
      </c>
      <c r="N303">
        <f t="shared" ref="N303" si="1884">B303-C303</f>
        <v>1105230</v>
      </c>
      <c r="O303" s="3">
        <f t="shared" ref="O303" si="1885">C303/B303</f>
        <v>0.21342325249054525</v>
      </c>
      <c r="R303">
        <f t="shared" ref="R303" si="1886">C303-C302</f>
        <v>1844</v>
      </c>
      <c r="S303">
        <f t="shared" ref="S303" si="1887">N303-N302</f>
        <v>3393</v>
      </c>
      <c r="T303" s="6">
        <f t="shared" ref="T303" si="1888">R303/V303</f>
        <v>0.35210998663356885</v>
      </c>
      <c r="U303" s="6">
        <f t="shared" ref="U303" si="1889">SUM(R297:R303)/SUM(V297:V303)</f>
        <v>0.35400455333174757</v>
      </c>
      <c r="V303">
        <f t="shared" ref="V303" si="1890">B303-B302</f>
        <v>5237</v>
      </c>
      <c r="W303">
        <f t="shared" ref="W303" si="1891">C303-D303-E303</f>
        <v>35171</v>
      </c>
      <c r="X303" s="3">
        <f t="shared" ref="X303" si="1892">F303/W303</f>
        <v>1.4671177959114042E-2</v>
      </c>
      <c r="Y303">
        <f t="shared" ref="Y303" si="1893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1894">Z303-AC303-AF303</f>
        <v>166</v>
      </c>
      <c r="AJ303">
        <f t="shared" ref="AJ303" si="1895">AA303-AD303-AG303</f>
        <v>242</v>
      </c>
      <c r="AK303">
        <f t="shared" ref="AK303" si="1896">AB303-AE303-AH303</f>
        <v>1266</v>
      </c>
      <c r="AT303">
        <f t="shared" ref="AT303" si="1897">BN303-BN302</f>
        <v>23944</v>
      </c>
      <c r="AU303">
        <f t="shared" si="1827"/>
        <v>2001</v>
      </c>
      <c r="AV303">
        <f t="shared" ref="AV303" si="1898">AU303/AT303</f>
        <v>8.3569996658870702E-2</v>
      </c>
      <c r="AW303">
        <f>IF(CB303="","",MAX(BV$1:BV303)-LARGE(BV$1:BV303,2))</f>
        <v>182</v>
      </c>
      <c r="AX303">
        <f>IF(CC303="","",MAX(BW$1:BW303)-LARGE(BW$1:BW303,2))</f>
        <v>9</v>
      </c>
      <c r="AY303">
        <f>MAX(CR$1:CR303)-LARGE(CR$1:CR303,2)</f>
        <v>418</v>
      </c>
      <c r="AZ303">
        <f>MAX(CS$1:CS303)-LARGE(CS$1:CS303,2)</f>
        <v>99</v>
      </c>
      <c r="BA303">
        <f>IF(CJ303="","",MAX(CD$1:CD303)-LARGE(CD$1:CD303,2))</f>
        <v>193</v>
      </c>
      <c r="BB303">
        <f>IF(CK303="","",MAX(CE$1:CE303)-LARGE(CE$1:CE303,2))</f>
        <v>19</v>
      </c>
      <c r="BC303">
        <f t="shared" ref="BC303" si="1899">AX303/AW303</f>
        <v>4.9450549450549448E-2</v>
      </c>
      <c r="BD303">
        <f t="shared" ref="BD303" si="1900">AZ303/AY303</f>
        <v>0.23684210526315788</v>
      </c>
      <c r="BE303">
        <f t="shared" si="1831"/>
        <v>9.8445595854922283E-2</v>
      </c>
      <c r="BF303">
        <f t="shared" ref="BF303" si="1901">SUM(AU297:AU303)/SUM(AT297:AT303)</f>
        <v>8.3802381147632637E-2</v>
      </c>
      <c r="BG303">
        <f t="shared" ref="BG303" si="1902">SUM(AU290:AU303)/SUM(AT290:AT303)</f>
        <v>9.0998951744369116E-2</v>
      </c>
      <c r="BH303">
        <f t="shared" ref="BH303" si="1903">SUM(AX297:AX303)/SUM(AW297:AW303)</f>
        <v>5.6280587275693308E-2</v>
      </c>
      <c r="BI303">
        <f t="shared" ref="BI303" si="1904">SUM(AZ297:AZ303)/SUM(AY297:AY303)</f>
        <v>6.2884927066450561E-2</v>
      </c>
      <c r="BJ303">
        <f t="shared" ref="BJ303" si="1905">SUM(BB297:BB303)/SUM(BA297:BA303)</f>
        <v>8.0756013745704472E-2</v>
      </c>
      <c r="BK303" s="15">
        <v>0.104</v>
      </c>
      <c r="BL303" s="15">
        <v>0.11899999999999999</v>
      </c>
      <c r="BM303" s="15">
        <v>0.192</v>
      </c>
      <c r="BN303" s="15">
        <v>3300007</v>
      </c>
      <c r="BO303" s="15">
        <v>323814</v>
      </c>
      <c r="BP303" s="15"/>
      <c r="BQ303" s="15"/>
      <c r="BR303" s="15"/>
      <c r="BS303" s="15"/>
      <c r="BT303" s="15">
        <v>1405114</v>
      </c>
      <c r="BU303" s="15">
        <v>299884</v>
      </c>
      <c r="BV303" s="15">
        <v>24948</v>
      </c>
      <c r="BW303" s="15">
        <v>2482</v>
      </c>
      <c r="BX303" s="15"/>
      <c r="BY303" s="15"/>
      <c r="BZ303" s="15"/>
      <c r="CA303" s="15"/>
      <c r="CB303" s="15">
        <v>9835</v>
      </c>
      <c r="CC303" s="15">
        <v>2369</v>
      </c>
      <c r="CD303" s="15">
        <v>19610</v>
      </c>
      <c r="CE303" s="15">
        <v>1506</v>
      </c>
      <c r="CF303" s="15"/>
      <c r="CG303" s="15"/>
      <c r="CH303" s="15"/>
      <c r="CI303" s="15"/>
      <c r="CJ303" s="15">
        <v>5870</v>
      </c>
      <c r="CK303" s="15">
        <v>1431</v>
      </c>
      <c r="CL303" s="15">
        <v>146138</v>
      </c>
      <c r="CM303" s="15">
        <v>14649</v>
      </c>
      <c r="CN303" s="15"/>
      <c r="CO303" s="15"/>
      <c r="CP303" s="15"/>
      <c r="CQ303" s="15"/>
      <c r="CR303" s="15">
        <v>59173</v>
      </c>
      <c r="CS303" s="15">
        <v>13427</v>
      </c>
    </row>
    <row r="304" spans="1:97" x14ac:dyDescent="0.35">
      <c r="A304" s="1">
        <f t="shared" si="1155"/>
        <v>44210</v>
      </c>
      <c r="B304">
        <v>1410318</v>
      </c>
      <c r="C304">
        <v>301442</v>
      </c>
      <c r="D304">
        <v>262226</v>
      </c>
      <c r="E304">
        <v>4232</v>
      </c>
      <c r="F304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1906">-(J304-J303)+L304</f>
        <v>12</v>
      </c>
      <c r="N304">
        <f t="shared" ref="N304" si="1907">B304-C304</f>
        <v>1108876</v>
      </c>
      <c r="O304" s="3">
        <f t="shared" ref="O304" si="1908">C304/B304</f>
        <v>0.21374044718992455</v>
      </c>
      <c r="R304">
        <f t="shared" ref="R304" si="1909">C304-C303</f>
        <v>1558</v>
      </c>
      <c r="S304">
        <f t="shared" ref="S304" si="1910">N304-N303</f>
        <v>3646</v>
      </c>
      <c r="T304" s="6">
        <f t="shared" ref="T304" si="1911">R304/V304</f>
        <v>0.29938508839354344</v>
      </c>
      <c r="U304" s="6">
        <f t="shared" ref="U304" si="1912">SUM(R298:R304)/SUM(V298:V304)</f>
        <v>0.33825900053734553</v>
      </c>
      <c r="V304">
        <f t="shared" ref="V304" si="1913">B304-B303</f>
        <v>5204</v>
      </c>
      <c r="W304">
        <f t="shared" ref="W304" si="1914">C304-D304-E304</f>
        <v>34984</v>
      </c>
      <c r="X304" s="3">
        <f t="shared" ref="X304" si="1915">F304/W304</f>
        <v>1.5206951749371141E-2</v>
      </c>
      <c r="Y304">
        <f t="shared" ref="Y304" si="191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1917">Z304-AC304-AF304</f>
        <v>172</v>
      </c>
      <c r="AJ304">
        <f t="shared" ref="AJ304" si="1918">AA304-AD304-AG304</f>
        <v>251</v>
      </c>
      <c r="AK304">
        <f t="shared" ref="AK304" si="1919">AB304-AE304-AH304</f>
        <v>1242</v>
      </c>
      <c r="AT304">
        <f t="shared" ref="AT304" si="1920">BN304-BN303</f>
        <v>20399</v>
      </c>
      <c r="AU304">
        <f t="shared" si="1827"/>
        <v>1664</v>
      </c>
      <c r="AV304">
        <f t="shared" ref="AV304" si="1921">AU304/AT304</f>
        <v>8.1572626109122998E-2</v>
      </c>
      <c r="AW304">
        <f>IF(CB304="","",MAX(BV$1:BV304)-LARGE(BV$1:BV304,2))</f>
        <v>155</v>
      </c>
      <c r="AX304">
        <f>IF(CC304="","",MAX(BW$1:BW304)-LARGE(BW$1:BW304,2))</f>
        <v>17</v>
      </c>
      <c r="AY304">
        <f>MAX(CR$1:CR304)-LARGE(CR$1:CR304,2)</f>
        <v>262</v>
      </c>
      <c r="AZ304">
        <f>MAX(CS$1:CS304)-LARGE(CS$1:CS304,2)</f>
        <v>63</v>
      </c>
      <c r="BA304">
        <f>IF(CJ304="","",MAX(CD$1:CD304)-LARGE(CD$1:CD304,2))</f>
        <v>86</v>
      </c>
      <c r="BB304">
        <f>IF(CK304="","",MAX(CE$1:CE304)-LARGE(CE$1:CE304,2))</f>
        <v>9</v>
      </c>
      <c r="BC304">
        <f t="shared" ref="BC304" si="1922">AX304/AW304</f>
        <v>0.10967741935483871</v>
      </c>
      <c r="BD304">
        <f t="shared" ref="BD304" si="1923">AZ304/AY304</f>
        <v>0.24045801526717558</v>
      </c>
      <c r="BE304">
        <f t="shared" si="1831"/>
        <v>0.10465116279069768</v>
      </c>
      <c r="BF304">
        <f t="shared" ref="BF304" si="1924">SUM(AU298:AU304)/SUM(AT298:AT304)</f>
        <v>8.0178568788895621E-2</v>
      </c>
      <c r="BG304">
        <f t="shared" ref="BG304" si="1925">SUM(AU291:AU304)/SUM(AT291:AT304)</f>
        <v>8.8270007894510574E-2</v>
      </c>
      <c r="BH304">
        <f t="shared" ref="BH304" si="1926">SUM(AX298:AX304)/SUM(AW298:AW304)</f>
        <v>6.4175467099918768E-2</v>
      </c>
      <c r="BI304">
        <f t="shared" ref="BI304" si="1927">SUM(AZ298:AZ304)/SUM(AY298:AY304)</f>
        <v>8.0747812251392201E-2</v>
      </c>
      <c r="BJ304">
        <f t="shared" ref="BJ304" si="1928">SUM(BB298:BB304)/SUM(BA298:BA304)</f>
        <v>7.4573225516621738E-2</v>
      </c>
      <c r="BK304" s="15">
        <v>0.11</v>
      </c>
      <c r="BL304" s="15">
        <v>0.12</v>
      </c>
      <c r="BM304" s="15">
        <v>0.19</v>
      </c>
      <c r="BN304" s="15">
        <v>3320406</v>
      </c>
      <c r="BO304" s="15">
        <v>325478</v>
      </c>
      <c r="BP304" s="15"/>
      <c r="BQ304" s="15"/>
      <c r="BR304" s="15"/>
      <c r="BS304" s="15"/>
      <c r="BT304" s="15">
        <v>1410318</v>
      </c>
      <c r="BU304" s="15">
        <v>301442</v>
      </c>
      <c r="BV304" s="15">
        <v>25103</v>
      </c>
      <c r="BW304" s="15">
        <v>2499</v>
      </c>
      <c r="BX304" s="15"/>
      <c r="BY304" s="15"/>
      <c r="BZ304" s="15"/>
      <c r="CA304" s="15"/>
      <c r="CB304" s="15">
        <v>9865</v>
      </c>
      <c r="CC304" s="15">
        <v>2385</v>
      </c>
      <c r="CD304" s="15">
        <v>19696</v>
      </c>
      <c r="CE304" s="15">
        <v>1515</v>
      </c>
      <c r="CF304" s="15"/>
      <c r="CG304" s="15"/>
      <c r="CH304" s="15"/>
      <c r="CI304" s="15"/>
      <c r="CJ304" s="15">
        <v>5885</v>
      </c>
      <c r="CK304" s="15">
        <v>1442</v>
      </c>
      <c r="CL304" s="15">
        <v>146661</v>
      </c>
      <c r="CM304" s="15">
        <v>14713</v>
      </c>
      <c r="CN304" s="15"/>
      <c r="CO304" s="15"/>
      <c r="CP304" s="15"/>
      <c r="CQ304" s="15"/>
      <c r="CR304" s="15">
        <v>59329</v>
      </c>
      <c r="CS304" s="15">
        <v>13490</v>
      </c>
    </row>
    <row r="305" spans="1:97" x14ac:dyDescent="0.35">
      <c r="A305" s="1">
        <f t="shared" si="1155"/>
        <v>44211</v>
      </c>
      <c r="B305">
        <v>1414800</v>
      </c>
      <c r="C305">
        <v>302782</v>
      </c>
      <c r="D305">
        <v>263829</v>
      </c>
      <c r="E305">
        <v>4251</v>
      </c>
      <c r="F305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1929">-(J305-J304)+L305</f>
        <v>25</v>
      </c>
      <c r="N305">
        <f t="shared" ref="N305" si="1930">B305-C305</f>
        <v>1112018</v>
      </c>
      <c r="O305" s="3">
        <f t="shared" ref="O305" si="1931">C305/B305</f>
        <v>0.2140104608425219</v>
      </c>
      <c r="R305">
        <f t="shared" ref="R305" si="1932">C305-C304</f>
        <v>1340</v>
      </c>
      <c r="S305">
        <f t="shared" ref="S305" si="1933">N305-N304</f>
        <v>3142</v>
      </c>
      <c r="T305" s="6">
        <f t="shared" ref="T305" si="1934">R305/V305</f>
        <v>0.29897367246764839</v>
      </c>
      <c r="U305" s="6">
        <f t="shared" ref="U305" si="1935">SUM(R299:R305)/SUM(V299:V305)</f>
        <v>0.32601026858998988</v>
      </c>
      <c r="V305">
        <f t="shared" ref="V305" si="1936">B305-B304</f>
        <v>4482</v>
      </c>
      <c r="W305">
        <f t="shared" ref="W305" si="1937">C305-D305-E305</f>
        <v>34702</v>
      </c>
      <c r="X305" s="3">
        <f t="shared" ref="X305" si="1938">F305/W305</f>
        <v>1.4783009624805487E-2</v>
      </c>
      <c r="Y305">
        <f t="shared" ref="Y305" si="1939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1940">Z305-AC305-AF305</f>
        <v>173</v>
      </c>
      <c r="AJ305">
        <f t="shared" ref="AJ305" si="1941">AA305-AD305-AG305</f>
        <v>254</v>
      </c>
      <c r="AK305">
        <f t="shared" ref="AK305" si="1942">AB305-AE305-AH305</f>
        <v>1221</v>
      </c>
      <c r="AT305">
        <f t="shared" ref="AT305" si="1943">BN305-BN304</f>
        <v>23096</v>
      </c>
      <c r="AU305">
        <f t="shared" si="1827"/>
        <v>1460</v>
      </c>
      <c r="AV305">
        <f t="shared" ref="AV305" si="1944">AU305/AT305</f>
        <v>6.3214409421544854E-2</v>
      </c>
      <c r="AW305">
        <f>IF(CB305="","",MAX(BV$1:BV305)-LARGE(BV$1:BV305,2))</f>
        <v>292</v>
      </c>
      <c r="AX305">
        <f>IF(CC305="","",MAX(BW$1:BW305)-LARGE(BW$1:BW305,2))</f>
        <v>19</v>
      </c>
      <c r="AY305">
        <f>MAX(CR$1:CR305)-LARGE(CR$1:CR305,2)</f>
        <v>69</v>
      </c>
      <c r="AZ305">
        <f>MAX(CS$1:CS305)-LARGE(CS$1:CS305,2)</f>
        <v>66</v>
      </c>
      <c r="BA305">
        <f>IF(CJ305="","",MAX(CD$1:CD305)-LARGE(CD$1:CD305,2))</f>
        <v>179</v>
      </c>
      <c r="BB305">
        <f>IF(CK305="","",MAX(CE$1:CE305)-LARGE(CE$1:CE305,2))</f>
        <v>12</v>
      </c>
      <c r="BC305">
        <f t="shared" ref="BC305" si="1945">AX305/AW305</f>
        <v>6.5068493150684928E-2</v>
      </c>
      <c r="BD305">
        <f t="shared" ref="BD305" si="1946">AZ305/AY305</f>
        <v>0.95652173913043481</v>
      </c>
      <c r="BE305">
        <f t="shared" si="1831"/>
        <v>6.7039106145251395E-2</v>
      </c>
      <c r="BF305">
        <f t="shared" ref="BF305" si="1947">SUM(AU299:AU305)/SUM(AT299:AT305)</f>
        <v>7.7231741346309071E-2</v>
      </c>
      <c r="BG305">
        <f t="shared" ref="BG305" si="1948">SUM(AU292:AU305)/SUM(AT292:AT305)</f>
        <v>8.727642879184383E-2</v>
      </c>
      <c r="BH305">
        <f t="shared" ref="BH305" si="1949">SUM(AX299:AX305)/SUM(AW299:AW305)</f>
        <v>6.5878378378378372E-2</v>
      </c>
      <c r="BI305">
        <f t="shared" ref="BI305" si="1950">SUM(AZ299:AZ305)/SUM(AY299:AY305)</f>
        <v>9.810935104752172E-2</v>
      </c>
      <c r="BJ305">
        <f t="shared" ref="BJ305" si="1951">SUM(BB299:BB305)/SUM(BA299:BA305)</f>
        <v>7.8125E-2</v>
      </c>
      <c r="BK305" s="15">
        <v>0.11</v>
      </c>
      <c r="BL305" s="15">
        <v>0.11</v>
      </c>
      <c r="BM305" s="15">
        <v>0.19</v>
      </c>
      <c r="BN305" s="15">
        <v>3343502</v>
      </c>
      <c r="BO305" s="15">
        <v>326938</v>
      </c>
      <c r="BP305" s="15"/>
      <c r="BQ305" s="15"/>
      <c r="BR305" s="15"/>
      <c r="BS305" s="15"/>
      <c r="BT305" s="15">
        <v>1414800</v>
      </c>
      <c r="BU305" s="15">
        <v>302782</v>
      </c>
      <c r="BV305" s="15">
        <v>25395</v>
      </c>
      <c r="BW305" s="15">
        <v>2518</v>
      </c>
      <c r="BX305" s="15"/>
      <c r="BY305" s="15"/>
      <c r="BZ305" s="15"/>
      <c r="CA305" s="15"/>
      <c r="CB305" s="15">
        <v>9917</v>
      </c>
      <c r="CC305" s="15">
        <v>2402</v>
      </c>
      <c r="CD305" s="15">
        <v>19875</v>
      </c>
      <c r="CE305" s="15">
        <v>1527</v>
      </c>
      <c r="CF305" s="15"/>
      <c r="CG305" s="15"/>
      <c r="CH305" s="15"/>
      <c r="CI305" s="15"/>
      <c r="CJ305" s="15">
        <v>5909</v>
      </c>
      <c r="CK305" s="15">
        <v>1454</v>
      </c>
      <c r="CL305" s="15">
        <v>148027</v>
      </c>
      <c r="CM305" s="15">
        <v>14779</v>
      </c>
      <c r="CN305" s="15"/>
      <c r="CO305" s="15"/>
      <c r="CP305" s="15"/>
      <c r="CQ305" s="15"/>
      <c r="CR305" s="15">
        <v>59522</v>
      </c>
      <c r="CS305" s="15">
        <v>13556</v>
      </c>
    </row>
    <row r="306" spans="1:97" x14ac:dyDescent="0.35">
      <c r="A306" s="1">
        <f t="shared" si="1155"/>
        <v>44212</v>
      </c>
      <c r="B306">
        <v>1418943</v>
      </c>
      <c r="C306">
        <v>304125</v>
      </c>
      <c r="D306">
        <v>265321</v>
      </c>
      <c r="E306">
        <v>4257</v>
      </c>
      <c r="F306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1952">-(J306-J305)+L306</f>
        <v>13</v>
      </c>
      <c r="N306">
        <f t="shared" ref="N306" si="1953">B306-C306</f>
        <v>1114818</v>
      </c>
      <c r="O306" s="3">
        <f t="shared" ref="O306" si="1954">C306/B306</f>
        <v>0.21433207676418292</v>
      </c>
      <c r="R306">
        <f t="shared" ref="R306" si="1955">C306-C305</f>
        <v>1343</v>
      </c>
      <c r="S306">
        <f t="shared" ref="S306" si="1956">N306-N305</f>
        <v>2800</v>
      </c>
      <c r="T306" s="6">
        <f t="shared" ref="T306" si="1957">R306/V306</f>
        <v>0.3241612358194545</v>
      </c>
      <c r="U306" s="6">
        <f t="shared" ref="U306" si="1958">SUM(R300:R306)/SUM(V300:V306)</f>
        <v>0.32081449574596849</v>
      </c>
      <c r="V306">
        <f t="shared" ref="V306" si="1959">B306-B305</f>
        <v>4143</v>
      </c>
      <c r="W306">
        <f t="shared" ref="W306" si="1960">C306-D306-E306</f>
        <v>34547</v>
      </c>
      <c r="X306" s="3">
        <f t="shared" ref="X306" si="1961">F306/W306</f>
        <v>1.46177670998929E-2</v>
      </c>
      <c r="Y306">
        <f t="shared" ref="Y306" si="1962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1963">Z306-AC306-AF306</f>
        <v>180</v>
      </c>
      <c r="AJ306">
        <f t="shared" si="1963"/>
        <v>255</v>
      </c>
      <c r="AK306">
        <f t="shared" ref="AK306" si="1964">AB306-AE306-AH306</f>
        <v>1207</v>
      </c>
      <c r="AT306">
        <f t="shared" ref="AT306" si="1965">BN306-BN305</f>
        <v>21459</v>
      </c>
      <c r="AU306">
        <f t="shared" si="1827"/>
        <v>1479</v>
      </c>
      <c r="AV306">
        <f t="shared" ref="AV306" si="1966">AU306/AT306</f>
        <v>6.8922130574584087E-2</v>
      </c>
      <c r="AW306">
        <f>IF(CB306="","",MAX(BV$1:BV306)-LARGE(BV$1:BV306,2))</f>
        <v>177</v>
      </c>
      <c r="AX306">
        <f>IF(CC306="","",MAX(BW$1:BW306)-LARGE(BW$1:BW306,2))</f>
        <v>16</v>
      </c>
      <c r="AY306">
        <f>MAX(CR$1:CR306)-LARGE(CR$1:CR306,2)</f>
        <v>168</v>
      </c>
      <c r="AZ306">
        <f>MAX(CS$1:CS306)-LARGE(CS$1:CS306,2)</f>
        <v>60</v>
      </c>
      <c r="BA306">
        <f>IF(CJ306="","",MAX(CD$1:CD306)-LARGE(CD$1:CD306,2))</f>
        <v>199</v>
      </c>
      <c r="BB306">
        <f>IF(CK306="","",MAX(CE$1:CE306)-LARGE(CE$1:CE306,2))</f>
        <v>8</v>
      </c>
      <c r="BC306">
        <f t="shared" ref="BC306" si="1967">AX306/AW306</f>
        <v>9.03954802259887E-2</v>
      </c>
      <c r="BD306">
        <f t="shared" ref="BD306" si="1968">AZ306/AY306</f>
        <v>0.35714285714285715</v>
      </c>
      <c r="BE306">
        <f t="shared" si="1831"/>
        <v>4.0201005025125629E-2</v>
      </c>
      <c r="BF306">
        <f t="shared" ref="BF306" si="1969">SUM(AU300:AU306)/SUM(AT300:AT306)</f>
        <v>7.5845865392844089E-2</v>
      </c>
      <c r="BG306">
        <f t="shared" ref="BG306" si="1970">SUM(AU293:AU306)/SUM(AT293:AT306)</f>
        <v>8.5748442806451122E-2</v>
      </c>
      <c r="BH306">
        <f t="shared" ref="BH306" si="1971">SUM(AX300:AX306)/SUM(AW300:AW306)</f>
        <v>7.5508228460793803E-2</v>
      </c>
      <c r="BI306">
        <f t="shared" ref="BI306" si="1972">SUM(AZ300:AZ306)/SUM(AY300:AY306)</f>
        <v>0.11961414790996784</v>
      </c>
      <c r="BJ306">
        <f t="shared" ref="BJ306" si="1973">SUM(BB300:BB306)/SUM(BA300:BA306)</f>
        <v>6.9143446852425183E-2</v>
      </c>
      <c r="BK306" s="15">
        <v>0.11</v>
      </c>
      <c r="BL306" s="15">
        <v>0.11</v>
      </c>
      <c r="BM306" s="15">
        <v>0.19</v>
      </c>
      <c r="BN306" s="15">
        <v>3364961</v>
      </c>
      <c r="BO306" s="15">
        <v>328417</v>
      </c>
      <c r="BP306" s="15"/>
      <c r="BQ306" s="15"/>
      <c r="BR306" s="15"/>
      <c r="BS306" s="15"/>
      <c r="BT306" s="15">
        <v>1418943</v>
      </c>
      <c r="BU306" s="15">
        <v>304125</v>
      </c>
      <c r="BV306" s="15">
        <v>25572</v>
      </c>
      <c r="BW306" s="15">
        <v>2534</v>
      </c>
      <c r="BX306" s="15"/>
      <c r="BY306" s="15"/>
      <c r="BZ306" s="15"/>
      <c r="CA306" s="15"/>
      <c r="CB306" s="15">
        <v>9965</v>
      </c>
      <c r="CC306" s="15">
        <v>2417</v>
      </c>
      <c r="CD306" s="15">
        <v>20074</v>
      </c>
      <c r="CE306" s="15">
        <v>1535</v>
      </c>
      <c r="CF306" s="15"/>
      <c r="CG306" s="15"/>
      <c r="CH306" s="15"/>
      <c r="CI306" s="15"/>
      <c r="CJ306" s="15">
        <v>5936</v>
      </c>
      <c r="CK306" s="15">
        <v>1461</v>
      </c>
      <c r="CL306" s="15">
        <v>149635</v>
      </c>
      <c r="CM306" s="15">
        <v>14848</v>
      </c>
      <c r="CN306" s="15"/>
      <c r="CO306" s="15"/>
      <c r="CP306" s="15"/>
      <c r="CQ306" s="15"/>
      <c r="CR306" s="15">
        <v>59759</v>
      </c>
      <c r="CS306" s="15">
        <v>13616</v>
      </c>
    </row>
    <row r="307" spans="1:97" x14ac:dyDescent="0.35">
      <c r="A307" s="1">
        <f t="shared" si="1155"/>
        <v>44213</v>
      </c>
      <c r="B307">
        <v>1421490</v>
      </c>
      <c r="C307">
        <v>304851</v>
      </c>
      <c r="D307">
        <v>265925</v>
      </c>
      <c r="E307">
        <v>4321</v>
      </c>
      <c r="F307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1974">-(J307-J306)+L307</f>
        <v>16</v>
      </c>
      <c r="N307">
        <f t="shared" ref="N307" si="1975">B307-C307</f>
        <v>1116639</v>
      </c>
      <c r="O307" s="3">
        <f t="shared" ref="O307" si="1976">C307/B307</f>
        <v>0.21445877213346559</v>
      </c>
      <c r="R307">
        <f t="shared" ref="R307" si="1977">C307-C306</f>
        <v>726</v>
      </c>
      <c r="S307">
        <f t="shared" ref="S307" si="1978">N307-N306</f>
        <v>1821</v>
      </c>
      <c r="T307" s="6">
        <f t="shared" ref="T307" si="1979">R307/V307</f>
        <v>0.28504122497055362</v>
      </c>
      <c r="U307" s="6">
        <f t="shared" ref="U307" si="1980">SUM(R301:R307)/SUM(V301:V307)</f>
        <v>0.31504796163069543</v>
      </c>
      <c r="V307">
        <f t="shared" ref="V307" si="1981">B307-B306</f>
        <v>2547</v>
      </c>
      <c r="W307">
        <f t="shared" ref="W307" si="1982">C307-D307-E307</f>
        <v>34605</v>
      </c>
      <c r="X307" s="3">
        <f t="shared" ref="X307" si="1983">F307/W307</f>
        <v>1.3697442566103165E-2</v>
      </c>
      <c r="Y307">
        <f t="shared" ref="Y307" si="1984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1963"/>
        <v>181</v>
      </c>
      <c r="AJ307">
        <f t="shared" si="1963"/>
        <v>257</v>
      </c>
      <c r="AK307">
        <f t="shared" ref="AK307" si="1985">AB307-AE307-AH307</f>
        <v>1218</v>
      </c>
      <c r="AL307">
        <v>4</v>
      </c>
      <c r="AM307">
        <v>4</v>
      </c>
      <c r="AN307">
        <v>12</v>
      </c>
      <c r="AT307">
        <f t="shared" ref="AT307" si="1986">BN307-BN306</f>
        <v>7942</v>
      </c>
      <c r="AU307">
        <f t="shared" si="1827"/>
        <v>793</v>
      </c>
      <c r="AV307">
        <f t="shared" ref="AV307" si="1987">AU307/AT307</f>
        <v>9.9848904558045834E-2</v>
      </c>
      <c r="AW307">
        <f>IF(CB307="","",MAX(BV$1:BV307)-LARGE(BV$1:BV307,2))</f>
        <v>40</v>
      </c>
      <c r="AX307">
        <f>IF(CC307="","",MAX(BW$1:BW307)-LARGE(BW$1:BW307,2))</f>
        <v>2</v>
      </c>
      <c r="AY307">
        <f>MAX(CR$1:CR307)-LARGE(CR$1:CR307,2)</f>
        <v>105</v>
      </c>
      <c r="AZ307">
        <f>MAX(CS$1:CS307)-LARGE(CS$1:CS307,2)</f>
        <v>32</v>
      </c>
      <c r="BA307">
        <f>IF(CJ307="","",MAX(CD$1:CD307)-LARGE(CD$1:CD307,2))</f>
        <v>41</v>
      </c>
      <c r="BB307">
        <f>IF(CK307="","",MAX(CE$1:CE307)-LARGE(CE$1:CE307,2))</f>
        <v>7</v>
      </c>
      <c r="BC307">
        <f t="shared" ref="BC307" si="1988">AX307/AW307</f>
        <v>0.05</v>
      </c>
      <c r="BD307">
        <f t="shared" ref="BD307" si="1989">AZ307/AY307</f>
        <v>0.30476190476190479</v>
      </c>
      <c r="BE307">
        <f t="shared" si="1831"/>
        <v>0.17073170731707318</v>
      </c>
      <c r="BF307">
        <f t="shared" ref="BF307" si="1990">SUM(AU301:AU307)/SUM(AT301:AT307)</f>
        <v>7.3036863475148844E-2</v>
      </c>
      <c r="BG307">
        <f t="shared" ref="BG307" si="1991">SUM(AU294:AU307)/SUM(AT294:AT307)</f>
        <v>8.4340200126701112E-2</v>
      </c>
      <c r="BH307">
        <f t="shared" ref="BH307" si="1992">SUM(AX301:AX307)/SUM(AW301:AW307)</f>
        <v>7.0070070070070073E-2</v>
      </c>
      <c r="BI307">
        <f t="shared" ref="BI307" si="1993">SUM(AZ301:AZ307)/SUM(AY301:AY307)</f>
        <v>0.149439601494396</v>
      </c>
      <c r="BJ307">
        <f t="shared" ref="BJ307" si="1994">SUM(BB301:BB307)/SUM(BA301:BA307)</f>
        <v>7.0739549839228297E-2</v>
      </c>
      <c r="BK307" s="15">
        <v>0.1</v>
      </c>
      <c r="BL307" s="15">
        <v>0.11</v>
      </c>
      <c r="BM307" s="15">
        <v>0.18</v>
      </c>
      <c r="BN307" s="15">
        <v>3372903</v>
      </c>
      <c r="BO307" s="15">
        <v>329210</v>
      </c>
      <c r="BP307" s="15"/>
      <c r="BQ307" s="15"/>
      <c r="BR307" s="15"/>
      <c r="BS307" s="15"/>
      <c r="BT307" s="15">
        <v>1421490</v>
      </c>
      <c r="BU307" s="15">
        <v>304851</v>
      </c>
      <c r="BV307" s="15">
        <v>25612</v>
      </c>
      <c r="BW307" s="15">
        <v>2536</v>
      </c>
      <c r="BX307" s="15"/>
      <c r="BY307" s="15"/>
      <c r="BZ307" s="15"/>
      <c r="CA307" s="15"/>
      <c r="CB307" s="15">
        <v>9973</v>
      </c>
      <c r="CC307" s="15">
        <v>2420</v>
      </c>
      <c r="CD307" s="15">
        <v>20115</v>
      </c>
      <c r="CE307" s="15">
        <v>1542</v>
      </c>
      <c r="CF307" s="15"/>
      <c r="CG307" s="15"/>
      <c r="CH307" s="15"/>
      <c r="CI307" s="15"/>
      <c r="CJ307" s="15">
        <v>5952</v>
      </c>
      <c r="CK307" s="15">
        <v>1466</v>
      </c>
      <c r="CL307" s="15">
        <v>149958</v>
      </c>
      <c r="CM307" s="15">
        <v>14889</v>
      </c>
      <c r="CN307" s="15"/>
      <c r="CO307" s="15"/>
      <c r="CP307" s="15"/>
      <c r="CQ307" s="15"/>
      <c r="CR307" s="15">
        <v>59864</v>
      </c>
      <c r="CS307" s="15">
        <v>13648</v>
      </c>
    </row>
    <row r="308" spans="1:97" x14ac:dyDescent="0.35">
      <c r="A308" s="1">
        <f t="shared" si="1155"/>
        <v>44214</v>
      </c>
      <c r="B308">
        <v>1422938</v>
      </c>
      <c r="C308">
        <v>305277</v>
      </c>
      <c r="D308">
        <v>266455</v>
      </c>
      <c r="E308">
        <v>4323</v>
      </c>
      <c r="F308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1995">-(J308-J307)+L308</f>
        <v>10</v>
      </c>
      <c r="N308">
        <f t="shared" ref="N308" si="1996">B308-C308</f>
        <v>1117661</v>
      </c>
      <c r="O308" s="3">
        <f t="shared" ref="O308" si="1997">C308/B308</f>
        <v>0.21453991670754452</v>
      </c>
      <c r="R308">
        <f t="shared" ref="R308" si="1998">C308-C307</f>
        <v>426</v>
      </c>
      <c r="S308">
        <f t="shared" ref="S308" si="1999">N308-N307</f>
        <v>1022</v>
      </c>
      <c r="T308" s="6">
        <f t="shared" ref="T308" si="2000">R308/V308</f>
        <v>0.29419889502762431</v>
      </c>
      <c r="U308" s="6">
        <f t="shared" ref="U308" si="2001">SUM(R302:R308)/SUM(V302:V308)</f>
        <v>0.31760045274476512</v>
      </c>
      <c r="V308">
        <f t="shared" ref="V308" si="2002">B308-B307</f>
        <v>1448</v>
      </c>
      <c r="W308">
        <f t="shared" ref="W308" si="2003">C308-D308-E308</f>
        <v>34499</v>
      </c>
      <c r="X308" s="3">
        <f t="shared" ref="X308" si="2004">F308/W308</f>
        <v>1.4000405808864025E-2</v>
      </c>
      <c r="Y308">
        <f t="shared" ref="Y308" si="2005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1963"/>
        <v>179</v>
      </c>
      <c r="AJ308">
        <f t="shared" si="1963"/>
        <v>255</v>
      </c>
      <c r="AK308">
        <f t="shared" ref="AK308" si="2006">AB308-AE308-AH308</f>
        <v>1206</v>
      </c>
      <c r="AL308">
        <v>5</v>
      </c>
      <c r="AM308">
        <v>5</v>
      </c>
      <c r="AN308">
        <v>12</v>
      </c>
      <c r="AT308">
        <f t="shared" ref="AT308" si="2007">BN308-BN307</f>
        <v>5058</v>
      </c>
      <c r="AU308">
        <f t="shared" si="1827"/>
        <v>440</v>
      </c>
      <c r="AV308">
        <f t="shared" ref="AV308" si="2008">AU308/AT308</f>
        <v>8.6990905496243581E-2</v>
      </c>
      <c r="AW308">
        <f>IF(CB308="","",MAX(BV$1:BV308)-LARGE(BV$1:BV308,2))</f>
        <v>26</v>
      </c>
      <c r="AX308">
        <f>IF(CC308="","",MAX(BW$1:BW308)-LARGE(BW$1:BW308,2))</f>
        <v>3</v>
      </c>
      <c r="AY308">
        <f>MAX(CR$1:CR308)-LARGE(CR$1:CR308,2)</f>
        <v>57</v>
      </c>
      <c r="AZ308">
        <f>MAX(CS$1:CS308)-LARGE(CS$1:CS308,2)</f>
        <v>12</v>
      </c>
      <c r="BA308">
        <f>IF(CJ308="","",MAX(CD$1:CD308)-LARGE(CD$1:CD308,2))</f>
        <v>17</v>
      </c>
      <c r="BB308">
        <f>IF(CK308="","",MAX(CE$1:CE308)-LARGE(CE$1:CE308,2))</f>
        <v>0</v>
      </c>
      <c r="BC308">
        <f t="shared" ref="BC308" si="2009">AX308/AW308</f>
        <v>0.11538461538461539</v>
      </c>
      <c r="BD308">
        <f t="shared" ref="BD308" si="2010">AZ308/AY308</f>
        <v>0.21052631578947367</v>
      </c>
      <c r="BE308">
        <f t="shared" si="1831"/>
        <v>0</v>
      </c>
      <c r="BF308">
        <f t="shared" ref="BF308" si="2011">SUM(AU302:AU308)/SUM(AT302:AT308)</f>
        <v>7.3387317922991302E-2</v>
      </c>
      <c r="BG308">
        <f t="shared" ref="BG308" si="2012">SUM(AU295:AU308)/SUM(AT295:AT308)</f>
        <v>8.3569351034024714E-2</v>
      </c>
      <c r="BH308">
        <f t="shared" ref="BH308" si="2013">SUM(AX302:AX308)/SUM(AW302:AW308)</f>
        <v>6.7951318458417856E-2</v>
      </c>
      <c r="BI308">
        <f t="shared" ref="BI308" si="2014">SUM(AZ302:AZ308)/SUM(AY302:AY308)</f>
        <v>0.21166180758017492</v>
      </c>
      <c r="BJ308">
        <f t="shared" ref="BJ308" si="2015">SUM(BB302:BB308)/SUM(BA302:BA308)</f>
        <v>6.9230769230769235E-2</v>
      </c>
      <c r="BK308" s="15">
        <v>0.1</v>
      </c>
      <c r="BL308" s="15">
        <v>0.11</v>
      </c>
      <c r="BM308" s="15">
        <v>0.18</v>
      </c>
      <c r="BN308" s="15">
        <v>3377961</v>
      </c>
      <c r="BO308" s="15">
        <v>329650</v>
      </c>
      <c r="BP308" s="15"/>
      <c r="BQ308" s="15"/>
      <c r="BR308" s="15"/>
      <c r="BS308" s="15"/>
      <c r="BT308" s="15">
        <v>1422938</v>
      </c>
      <c r="BU308" s="15">
        <v>305277</v>
      </c>
      <c r="BV308" s="15">
        <v>25638</v>
      </c>
      <c r="BW308" s="15">
        <v>2539</v>
      </c>
      <c r="BX308" s="15"/>
      <c r="BY308" s="15"/>
      <c r="BZ308" s="15"/>
      <c r="CA308" s="15"/>
      <c r="CB308" s="15">
        <v>9984</v>
      </c>
      <c r="CC308" s="15">
        <v>2422</v>
      </c>
      <c r="CD308" s="15">
        <v>20132</v>
      </c>
      <c r="CE308" s="15">
        <v>1542</v>
      </c>
      <c r="CF308" s="15"/>
      <c r="CG308" s="15"/>
      <c r="CH308" s="15"/>
      <c r="CI308" s="15"/>
      <c r="CJ308" s="15">
        <v>5958</v>
      </c>
      <c r="CK308" s="15">
        <v>1468</v>
      </c>
      <c r="CL308" s="15">
        <v>150183</v>
      </c>
      <c r="CM308" s="15">
        <v>14891</v>
      </c>
      <c r="CN308" s="15"/>
      <c r="CO308" s="15"/>
      <c r="CP308" s="15"/>
      <c r="CQ308" s="15"/>
      <c r="CR308" s="15">
        <v>59921</v>
      </c>
      <c r="CS308" s="15">
        <v>13660</v>
      </c>
    </row>
    <row r="309" spans="1:97" x14ac:dyDescent="0.35">
      <c r="A309" s="1">
        <f t="shared" si="1155"/>
        <v>44215</v>
      </c>
      <c r="B309">
        <v>1426214</v>
      </c>
      <c r="C309">
        <v>306239</v>
      </c>
      <c r="D309">
        <v>269997</v>
      </c>
      <c r="E309">
        <v>4324</v>
      </c>
      <c r="F30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016">-(J309-J308)+L309</f>
        <v>17</v>
      </c>
      <c r="N309">
        <f t="shared" ref="N309" si="2017">B309-C309</f>
        <v>1119975</v>
      </c>
      <c r="O309" s="3">
        <f t="shared" ref="O309" si="2018">C309/B309</f>
        <v>0.21472163363983246</v>
      </c>
      <c r="R309">
        <f t="shared" ref="R309" si="2019">C309-C308</f>
        <v>962</v>
      </c>
      <c r="S309">
        <f t="shared" ref="S309" si="2020">N309-N308</f>
        <v>2314</v>
      </c>
      <c r="T309" s="6">
        <f t="shared" ref="T309" si="2021">R309/V309</f>
        <v>0.29365079365079366</v>
      </c>
      <c r="U309" s="6">
        <f t="shared" ref="U309" si="2022">SUM(R303:R309)/SUM(V303:V309)</f>
        <v>0.31131108326688689</v>
      </c>
      <c r="V309">
        <f t="shared" ref="V309" si="2023">B309-B308</f>
        <v>3276</v>
      </c>
      <c r="W309">
        <f t="shared" ref="W309" si="2024">C309-D309-E309</f>
        <v>31918</v>
      </c>
      <c r="X309" s="3">
        <f t="shared" ref="X309" si="2025">F309/W309</f>
        <v>1.5351839087662134E-2</v>
      </c>
      <c r="Y309">
        <f t="shared" ref="Y309" si="202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027">Z309-AC309-AF309</f>
        <v>177</v>
      </c>
      <c r="AJ309">
        <f t="shared" ref="AJ309" si="2028">AA309-AD309-AG309</f>
        <v>247</v>
      </c>
      <c r="AK309">
        <f t="shared" ref="AK309" si="2029">AB309-AE309-AH309</f>
        <v>1158</v>
      </c>
      <c r="AL309">
        <v>11</v>
      </c>
      <c r="AM309">
        <v>11</v>
      </c>
      <c r="AN309">
        <v>15</v>
      </c>
      <c r="AT309">
        <f t="shared" ref="AT309" si="2030">BN309-BN308</f>
        <v>21929</v>
      </c>
      <c r="AU309">
        <f t="shared" si="1827"/>
        <v>1032</v>
      </c>
      <c r="AV309">
        <f t="shared" ref="AV309" si="2031">AU309/AT309</f>
        <v>4.7060969492452913E-2</v>
      </c>
      <c r="AW309">
        <f>IF(CB309="","",MAX(BV$1:BV309)-LARGE(BV$1:BV309,2))</f>
        <v>202</v>
      </c>
      <c r="AX309">
        <f>IF(CC309="","",MAX(BW$1:BW309)-LARGE(BW$1:BW309,2))</f>
        <v>6</v>
      </c>
      <c r="AY309">
        <f>MAX(CR$1:CR309)-LARGE(CR$1:CR309,2)</f>
        <v>153</v>
      </c>
      <c r="AZ309">
        <f>MAX(CS$1:CS309)-LARGE(CS$1:CS309,2)</f>
        <v>42</v>
      </c>
      <c r="BA309">
        <f>IF(CJ309="","",MAX(CD$1:CD309)-LARGE(CD$1:CD309,2))</f>
        <v>208</v>
      </c>
      <c r="BB309">
        <f>IF(CK309="","",MAX(CE$1:CE309)-LARGE(CE$1:CE309,2))</f>
        <v>4</v>
      </c>
      <c r="BC309">
        <f t="shared" ref="BC309" si="2032">AX309/AW309</f>
        <v>2.9702970297029702E-2</v>
      </c>
      <c r="BD309">
        <f t="shared" ref="BD309" si="2033">AZ309/AY309</f>
        <v>0.27450980392156865</v>
      </c>
      <c r="BE309">
        <f t="shared" si="1831"/>
        <v>1.9230769230769232E-2</v>
      </c>
      <c r="BF309">
        <f t="shared" ref="BF309" si="2034">SUM(AU303:AU309)/SUM(AT303:AT309)</f>
        <v>7.1624120749109649E-2</v>
      </c>
      <c r="BG309">
        <f t="shared" ref="BG309" si="2035">SUM(AU296:AU309)/SUM(AT296:AT309)</f>
        <v>8.1211008183217651E-2</v>
      </c>
      <c r="BH309">
        <f t="shared" ref="BH309" si="2036">SUM(AX303:AX309)/SUM(AW303:AW309)</f>
        <v>6.7039106145251395E-2</v>
      </c>
      <c r="BI309">
        <f t="shared" ref="BI309" si="2037">SUM(AZ303:AZ309)/SUM(AY303:AY309)</f>
        <v>0.30357142857142855</v>
      </c>
      <c r="BJ309">
        <f t="shared" ref="BJ309" si="2038">SUM(BB303:BB309)/SUM(BA303:BA309)</f>
        <v>6.3921993499458291E-2</v>
      </c>
      <c r="BK309" s="15">
        <v>0.1</v>
      </c>
      <c r="BL309" s="15">
        <v>0.1</v>
      </c>
      <c r="BM309" s="15">
        <v>0.17</v>
      </c>
      <c r="BN309" s="15">
        <v>3399890</v>
      </c>
      <c r="BO309" s="15">
        <v>330682</v>
      </c>
      <c r="BP309" s="15"/>
      <c r="BQ309" s="15"/>
      <c r="BR309" s="15"/>
      <c r="BS309" s="15"/>
      <c r="BT309" s="15">
        <v>1426214</v>
      </c>
      <c r="BU309" s="15">
        <v>306238</v>
      </c>
      <c r="BV309" s="15">
        <v>25840</v>
      </c>
      <c r="BW309" s="15">
        <v>2545</v>
      </c>
      <c r="BX309" s="15"/>
      <c r="BY309" s="15"/>
      <c r="BZ309" s="15"/>
      <c r="CA309" s="15"/>
      <c r="CB309" s="15">
        <v>10013</v>
      </c>
      <c r="CC309" s="15">
        <v>2429</v>
      </c>
      <c r="CD309" s="15">
        <v>20340</v>
      </c>
      <c r="CE309" s="15">
        <v>1546</v>
      </c>
      <c r="CF309" s="15"/>
      <c r="CG309" s="15"/>
      <c r="CH309" s="15"/>
      <c r="CI309" s="15"/>
      <c r="CJ309" s="15">
        <v>5972</v>
      </c>
      <c r="CK309" s="15">
        <v>1473</v>
      </c>
      <c r="CL309" s="15">
        <v>151245</v>
      </c>
      <c r="CM309" s="15">
        <v>14937</v>
      </c>
      <c r="CN309" s="15"/>
      <c r="CO309" s="15"/>
      <c r="CP309" s="15"/>
      <c r="CQ309" s="15"/>
      <c r="CR309" s="15">
        <v>60074</v>
      </c>
      <c r="CS309" s="15">
        <v>13702</v>
      </c>
    </row>
    <row r="310" spans="1:97" x14ac:dyDescent="0.35">
      <c r="A310" s="1">
        <f t="shared" si="1155"/>
        <v>44216</v>
      </c>
      <c r="B310">
        <v>1430371</v>
      </c>
      <c r="C310">
        <v>307570</v>
      </c>
      <c r="D310">
        <v>270556</v>
      </c>
      <c r="E310">
        <v>4332</v>
      </c>
      <c r="F310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039">-(J310-J309)+L310</f>
        <v>22</v>
      </c>
      <c r="N310">
        <f t="shared" ref="N310" si="2040">B310-C310</f>
        <v>1122801</v>
      </c>
      <c r="O310" s="3">
        <f t="shared" ref="O310" si="2041">C310/B310</f>
        <v>0.21502812906581578</v>
      </c>
      <c r="R310">
        <f t="shared" ref="R310" si="2042">C310-C309</f>
        <v>1331</v>
      </c>
      <c r="S310">
        <f t="shared" ref="S310" si="2043">N310-N309</f>
        <v>2826</v>
      </c>
      <c r="T310" s="6">
        <f t="shared" ref="T310" si="2044">R310/V310</f>
        <v>0.3201828241520327</v>
      </c>
      <c r="U310" s="6">
        <f t="shared" ref="U310" si="2045">SUM(R304:R310)/SUM(V304:V310)</f>
        <v>0.30431167597101794</v>
      </c>
      <c r="V310">
        <f t="shared" ref="V310" si="2046">B310-B309</f>
        <v>4157</v>
      </c>
      <c r="W310">
        <f t="shared" ref="W310" si="2047">C310-D310-E310</f>
        <v>32682</v>
      </c>
      <c r="X310" s="3">
        <f t="shared" ref="X310" si="2048">F310/W310</f>
        <v>1.4503396364971544E-2</v>
      </c>
      <c r="Y310">
        <f t="shared" ref="Y310" si="2049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050">Z310-AC310-AF310</f>
        <v>177</v>
      </c>
      <c r="AJ310">
        <f t="shared" ref="AJ310" si="2051">AA310-AD310-AG310</f>
        <v>239</v>
      </c>
      <c r="AK310">
        <f t="shared" ref="AK310" si="2052">AB310-AE310-AH310</f>
        <v>1157</v>
      </c>
      <c r="AL310">
        <v>12</v>
      </c>
      <c r="AM310">
        <v>12</v>
      </c>
      <c r="AN310">
        <v>51</v>
      </c>
      <c r="AT310">
        <f t="shared" ref="AT310" si="2053">BN310-BN309</f>
        <v>21127</v>
      </c>
      <c r="AU310">
        <f t="shared" si="1827"/>
        <v>1396</v>
      </c>
      <c r="AV310">
        <f t="shared" ref="AV310" si="2054">AU310/AT310</f>
        <v>6.6076584465376065E-2</v>
      </c>
      <c r="AW310">
        <f>IF(CB310="","",MAX(BV$1:BV310)-LARGE(BV$1:BV310,2))</f>
        <v>165</v>
      </c>
      <c r="AX310">
        <f>IF(CC310="","",MAX(BW$1:BW310)-LARGE(BW$1:BW310,2))</f>
        <v>19</v>
      </c>
      <c r="AY310">
        <f>MAX(CR$1:CR310)-LARGE(CR$1:CR310,2)</f>
        <v>160</v>
      </c>
      <c r="AZ310">
        <f>MAX(CS$1:CS310)-LARGE(CS$1:CS310,2)</f>
        <v>83</v>
      </c>
      <c r="BA310">
        <f>IF(CJ310="","",MAX(CD$1:CD310)-LARGE(CD$1:CD310,2))</f>
        <v>133</v>
      </c>
      <c r="BB310">
        <f>IF(CK310="","",MAX(CE$1:CE310)-LARGE(CE$1:CE310,2))</f>
        <v>12</v>
      </c>
      <c r="BC310">
        <f t="shared" ref="BC310" si="2055">AX310/AW310</f>
        <v>0.11515151515151516</v>
      </c>
      <c r="BD310">
        <f t="shared" ref="BD310" si="2056">AZ310/AY310</f>
        <v>0.51875000000000004</v>
      </c>
      <c r="BE310">
        <f t="shared" si="1831"/>
        <v>9.0225563909774431E-2</v>
      </c>
      <c r="BF310">
        <f t="shared" ref="BF310" si="2057">SUM(AU304:AU310)/SUM(AT304:AT310)</f>
        <v>6.8291876704404592E-2</v>
      </c>
      <c r="BG310">
        <f t="shared" ref="BG310" si="2058">SUM(AU297:AU310)/SUM(AT297:AT310)</f>
        <v>7.6446127134553801E-2</v>
      </c>
      <c r="BH310">
        <f t="shared" ref="BH310" si="2059">SUM(AX304:AX310)/SUM(AW304:AW310)</f>
        <v>7.7578051087984864E-2</v>
      </c>
      <c r="BI310">
        <f t="shared" ref="BI310" si="2060">SUM(AZ304:AZ310)/SUM(AY304:AY310)</f>
        <v>0.36755646817248461</v>
      </c>
      <c r="BJ310">
        <f t="shared" ref="BJ310" si="2061">SUM(BB304:BB310)/SUM(BA304:BA310)</f>
        <v>6.0254924681344149E-2</v>
      </c>
      <c r="BK310" s="15">
        <v>0.1</v>
      </c>
      <c r="BL310" s="15">
        <v>0.1</v>
      </c>
      <c r="BM310" s="15">
        <v>0.15</v>
      </c>
      <c r="BN310" s="15">
        <v>3421017</v>
      </c>
      <c r="BO310" s="15">
        <v>332078</v>
      </c>
      <c r="BP310" s="15"/>
      <c r="BQ310" s="15"/>
      <c r="BR310" s="15"/>
      <c r="BS310" s="15"/>
      <c r="BT310" s="15">
        <v>1430371</v>
      </c>
      <c r="BU310" s="15">
        <v>307570</v>
      </c>
      <c r="BV310" s="15">
        <v>26005</v>
      </c>
      <c r="BW310" s="15">
        <v>2564</v>
      </c>
      <c r="BX310" s="15"/>
      <c r="BY310" s="15"/>
      <c r="BZ310" s="15"/>
      <c r="CA310" s="15"/>
      <c r="CB310" s="15">
        <v>10056</v>
      </c>
      <c r="CC310" s="15">
        <v>2449</v>
      </c>
      <c r="CD310" s="15">
        <v>20473</v>
      </c>
      <c r="CE310" s="15">
        <v>1558</v>
      </c>
      <c r="CF310" s="15"/>
      <c r="CG310" s="15"/>
      <c r="CH310" s="15"/>
      <c r="CI310" s="15"/>
      <c r="CJ310" s="15">
        <v>5992</v>
      </c>
      <c r="CK310" s="15">
        <v>1483</v>
      </c>
      <c r="CL310" s="15">
        <v>151871</v>
      </c>
      <c r="CM310" s="15">
        <v>15028</v>
      </c>
      <c r="CN310" s="15"/>
      <c r="CO310" s="15"/>
      <c r="CP310" s="15"/>
      <c r="CQ310" s="15"/>
      <c r="CR310" s="15">
        <v>60234</v>
      </c>
      <c r="CS310" s="15">
        <v>13785</v>
      </c>
    </row>
    <row r="311" spans="1:97" x14ac:dyDescent="0.35">
      <c r="A311" s="1">
        <f t="shared" ref="A311:A332" si="2062">A310+1</f>
        <v>44217</v>
      </c>
      <c r="B311">
        <v>1435642</v>
      </c>
      <c r="C311">
        <v>309274</v>
      </c>
      <c r="D311">
        <v>271949</v>
      </c>
      <c r="E311">
        <v>4394</v>
      </c>
      <c r="F311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063">-(J311-J310)+L311</f>
        <v>21</v>
      </c>
      <c r="N311">
        <f t="shared" ref="N311" si="2064">B311-C311</f>
        <v>1126368</v>
      </c>
      <c r="O311" s="3">
        <f t="shared" ref="O311" si="2065">C311/B311</f>
        <v>0.21542557267062401</v>
      </c>
      <c r="R311">
        <f t="shared" ref="R311" si="2066">C311-C310</f>
        <v>1704</v>
      </c>
      <c r="S311">
        <f t="shared" ref="S311" si="2067">N311-N310</f>
        <v>3567</v>
      </c>
      <c r="T311" s="6">
        <f t="shared" ref="T311" si="2068">R311/V311</f>
        <v>0.3232783153101878</v>
      </c>
      <c r="U311" s="6">
        <f t="shared" ref="U311" si="2069">SUM(R305:R311)/SUM(V305:V311)</f>
        <v>0.30927183699257621</v>
      </c>
      <c r="V311">
        <f t="shared" ref="V311" si="2070">B311-B310</f>
        <v>5271</v>
      </c>
      <c r="W311">
        <f t="shared" ref="W311" si="2071">C311-D311-E311</f>
        <v>32931</v>
      </c>
      <c r="X311" s="3">
        <f t="shared" ref="X311" si="2072">F311/W311</f>
        <v>1.4181166681849929E-2</v>
      </c>
      <c r="Y311">
        <f t="shared" ref="Y311" si="2073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074">Z311-AC311-AF311</f>
        <v>184</v>
      </c>
      <c r="AJ311">
        <f t="shared" ref="AJ311" si="2075">AA311-AD311-AG311</f>
        <v>233</v>
      </c>
      <c r="AK311">
        <f t="shared" ref="AK311" si="2076">AB311-AE311-AH311</f>
        <v>1170</v>
      </c>
      <c r="AL311">
        <v>13</v>
      </c>
      <c r="AM311">
        <v>13</v>
      </c>
      <c r="AN311">
        <v>52</v>
      </c>
      <c r="AT311">
        <f t="shared" ref="AT311" si="2077">BN311-BN310</f>
        <v>22177</v>
      </c>
      <c r="AU311">
        <f t="shared" si="1827"/>
        <v>1890</v>
      </c>
      <c r="AV311">
        <f t="shared" ref="AV311" si="2078">AU311/AT311</f>
        <v>8.5223429679397569E-2</v>
      </c>
      <c r="AW311">
        <f>IF(CB311="","",MAX(BV$1:BV311)-LARGE(BV$1:BV311,2))</f>
        <v>322</v>
      </c>
      <c r="AX311">
        <f>IF(CC311="","",MAX(BW$1:BW311)-LARGE(BW$1:BW311,2))</f>
        <v>22</v>
      </c>
      <c r="AY311">
        <f>MAX(CR$1:CR311)-LARGE(CR$1:CR311,2)</f>
        <v>218</v>
      </c>
      <c r="AZ311">
        <f>MAX(CS$1:CS311)-LARGE(CS$1:CS311,2)</f>
        <v>105</v>
      </c>
      <c r="BA311">
        <f>IF(CJ311="","",MAX(CD$1:CD311)-LARGE(CD$1:CD311,2))</f>
        <v>173</v>
      </c>
      <c r="BB311">
        <f>IF(CK311="","",MAX(CE$1:CE311)-LARGE(CE$1:CE311,2))</f>
        <v>10</v>
      </c>
      <c r="BC311">
        <f t="shared" ref="BC311" si="2079">AX311/AW311</f>
        <v>6.8322981366459631E-2</v>
      </c>
      <c r="BD311">
        <f t="shared" ref="BD311" si="2080">AZ311/AY311</f>
        <v>0.48165137614678899</v>
      </c>
      <c r="BE311">
        <f t="shared" si="1831"/>
        <v>5.7803468208092484E-2</v>
      </c>
      <c r="BF311">
        <f t="shared" ref="BF311" si="2081">SUM(AU305:AU311)/SUM(AT305:AT311)</f>
        <v>6.9143564517705314E-2</v>
      </c>
      <c r="BG311">
        <f t="shared" ref="BG311" si="2082">SUM(AU298:AU311)/SUM(AT298:AT311)</f>
        <v>7.4928512201359238E-2</v>
      </c>
      <c r="BH311">
        <f t="shared" ref="BH311" si="2083">SUM(AX305:AX311)/SUM(AW305:AW311)</f>
        <v>7.1078431372549017E-2</v>
      </c>
      <c r="BI311">
        <f t="shared" ref="BI311" si="2084">SUM(AZ305:AZ311)/SUM(AY305:AY311)</f>
        <v>0.43010752688172044</v>
      </c>
      <c r="BJ311">
        <f t="shared" ref="BJ311" si="2085">SUM(BB305:BB311)/SUM(BA305:BA311)</f>
        <v>5.5789473684210528E-2</v>
      </c>
      <c r="BK311" s="15">
        <v>0.09</v>
      </c>
      <c r="BL311" s="15">
        <v>0.1</v>
      </c>
      <c r="BM311" s="15">
        <v>0.13</v>
      </c>
      <c r="BN311" s="15">
        <v>3443194</v>
      </c>
      <c r="BO311" s="15">
        <v>333968</v>
      </c>
      <c r="BP311" s="15"/>
      <c r="BQ311" s="15"/>
      <c r="BR311" s="15"/>
      <c r="BS311" s="15"/>
      <c r="BT311" s="15">
        <v>1435642</v>
      </c>
      <c r="BU311" s="15">
        <v>309274</v>
      </c>
      <c r="BV311" s="15">
        <v>26327</v>
      </c>
      <c r="BW311" s="15">
        <v>2586</v>
      </c>
      <c r="BX311" s="15"/>
      <c r="BY311" s="15"/>
      <c r="BZ311" s="15"/>
      <c r="CA311" s="15"/>
      <c r="CB311" s="15">
        <v>10181</v>
      </c>
      <c r="CC311" s="15">
        <v>2470</v>
      </c>
      <c r="CD311" s="15">
        <v>20646</v>
      </c>
      <c r="CE311" s="15">
        <v>1568</v>
      </c>
      <c r="CF311" s="15"/>
      <c r="CG311" s="15"/>
      <c r="CH311" s="15"/>
      <c r="CI311" s="15"/>
      <c r="CJ311" s="15">
        <v>6015</v>
      </c>
      <c r="CK311" s="15">
        <v>1493</v>
      </c>
      <c r="CL311" s="15">
        <v>142874</v>
      </c>
      <c r="CM311" s="15">
        <v>15132</v>
      </c>
      <c r="CN311" s="15"/>
      <c r="CO311" s="15"/>
      <c r="CP311" s="15"/>
      <c r="CQ311" s="15"/>
      <c r="CR311" s="15">
        <v>60452</v>
      </c>
      <c r="CS311" s="15">
        <v>13890</v>
      </c>
    </row>
    <row r="312" spans="1:97" x14ac:dyDescent="0.35">
      <c r="A312" s="1">
        <f t="shared" si="2062"/>
        <v>44218</v>
      </c>
      <c r="B312">
        <v>1439736</v>
      </c>
      <c r="C312">
        <v>310578</v>
      </c>
      <c r="D312">
        <v>273011</v>
      </c>
      <c r="E312">
        <v>4445</v>
      </c>
      <c r="F312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086">-(J312-J311)+L312</f>
        <v>15</v>
      </c>
      <c r="N312">
        <f t="shared" ref="N312" si="2087">B312-C312</f>
        <v>1129158</v>
      </c>
      <c r="O312" s="3">
        <f t="shared" ref="O312" si="2088">C312/B312</f>
        <v>0.21571871509776794</v>
      </c>
      <c r="R312">
        <f t="shared" ref="R312" si="2089">C312-C311</f>
        <v>1304</v>
      </c>
      <c r="S312">
        <f t="shared" ref="S312" si="2090">N312-N311</f>
        <v>2790</v>
      </c>
      <c r="T312" s="6">
        <f t="shared" ref="T312" si="2091">R312/V312</f>
        <v>0.31851489985344406</v>
      </c>
      <c r="U312" s="6">
        <f t="shared" ref="U312" si="2092">SUM(R306:R312)/SUM(V306:V312)</f>
        <v>0.31264035931985884</v>
      </c>
      <c r="V312">
        <f t="shared" ref="V312" si="2093">B312-B311</f>
        <v>4094</v>
      </c>
      <c r="W312">
        <f t="shared" ref="W312" si="2094">C312-D312-E312</f>
        <v>33122</v>
      </c>
      <c r="X312" s="3">
        <f t="shared" ref="X312" si="2095">F312/W312</f>
        <v>1.3586136102892337E-2</v>
      </c>
      <c r="Y312">
        <f t="shared" ref="Y312" si="2096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097">Z312-AC312-AF312</f>
        <v>185</v>
      </c>
      <c r="AJ312">
        <f t="shared" ref="AJ312" si="2098">AA312-AD312-AG312</f>
        <v>229</v>
      </c>
      <c r="AK312">
        <f t="shared" ref="AK312" si="2099">AB312-AE312-AH312</f>
        <v>1179</v>
      </c>
      <c r="AL312">
        <v>16</v>
      </c>
      <c r="AM312">
        <v>16</v>
      </c>
      <c r="AN312">
        <v>57</v>
      </c>
      <c r="AT312">
        <f t="shared" ref="AT312" si="2100">BN312-BN311</f>
        <v>23271</v>
      </c>
      <c r="AU312">
        <f t="shared" si="1827"/>
        <v>1403</v>
      </c>
      <c r="AV312">
        <f t="shared" ref="AV312" si="2101">AU312/AT312</f>
        <v>6.0289630871041208E-2</v>
      </c>
      <c r="AW312">
        <f>IF(CB312="","",MAX(BV$1:BV312)-LARGE(BV$1:BV312,2))</f>
        <v>290</v>
      </c>
      <c r="AX312">
        <f>IF(CC312="","",MAX(BW$1:BW312)-LARGE(BW$1:BW312,2))</f>
        <v>11</v>
      </c>
      <c r="AY312">
        <f>MAX(CR$1:CR312)-LARGE(CR$1:CR312,2)</f>
        <v>189</v>
      </c>
      <c r="AZ312">
        <f>MAX(CS$1:CS312)-LARGE(CS$1:CS312,2)</f>
        <v>72</v>
      </c>
      <c r="BA312">
        <f>IF(CJ312="","",MAX(CD$1:CD312)-LARGE(CD$1:CD312,2))</f>
        <v>143</v>
      </c>
      <c r="BB312">
        <f>IF(CK312="","",MAX(CE$1:CE312)-LARGE(CE$1:CE312,2))</f>
        <v>5</v>
      </c>
      <c r="BC312">
        <f t="shared" ref="BC312" si="2102">AX312/AW312</f>
        <v>3.793103448275862E-2</v>
      </c>
      <c r="BD312">
        <f t="shared" ref="BD312" si="2103">AZ312/AY312</f>
        <v>0.38095238095238093</v>
      </c>
      <c r="BE312">
        <f t="shared" si="1831"/>
        <v>3.4965034965034968E-2</v>
      </c>
      <c r="BF312">
        <f t="shared" ref="BF312" si="2104">SUM(AU306:AU312)/SUM(AT306:AT312)</f>
        <v>6.8581605848913901E-2</v>
      </c>
      <c r="BG312">
        <f t="shared" ref="BG312" si="2105">SUM(AU299:AU312)/SUM(AT299:AT312)</f>
        <v>7.3028468457076015E-2</v>
      </c>
      <c r="BH312">
        <f t="shared" ref="BH312" si="2106">SUM(AX306:AX312)/SUM(AW306:AW312)</f>
        <v>6.4648117839607208E-2</v>
      </c>
      <c r="BI312">
        <f t="shared" ref="BI312" si="2107">SUM(AZ306:AZ312)/SUM(AY306:AY312)</f>
        <v>0.38666666666666666</v>
      </c>
      <c r="BJ312">
        <f t="shared" ref="BJ312" si="2108">SUM(BB306:BB312)/SUM(BA306:BA312)</f>
        <v>5.0328227571115977E-2</v>
      </c>
      <c r="BK312" s="15">
        <v>0.08</v>
      </c>
      <c r="BL312" s="15">
        <v>0.1</v>
      </c>
      <c r="BM312" s="15">
        <v>0.12</v>
      </c>
      <c r="BN312" s="15">
        <v>3466465</v>
      </c>
      <c r="BO312" s="15">
        <v>335371</v>
      </c>
      <c r="BP312" s="15"/>
      <c r="BQ312" s="15"/>
      <c r="BR312" s="15"/>
      <c r="BS312" s="15"/>
      <c r="BT312" s="15">
        <v>1439736</v>
      </c>
      <c r="BU312" s="15">
        <v>310578</v>
      </c>
      <c r="BV312" s="15">
        <v>26617</v>
      </c>
      <c r="BW312" s="15">
        <v>2597</v>
      </c>
      <c r="BX312" s="15"/>
      <c r="BY312" s="15"/>
      <c r="BZ312" s="15"/>
      <c r="CA312" s="15"/>
      <c r="CB312" s="15">
        <v>10289</v>
      </c>
      <c r="CC312" s="15">
        <v>2481</v>
      </c>
      <c r="CD312" s="15">
        <v>20789</v>
      </c>
      <c r="CE312" s="15">
        <v>1573</v>
      </c>
      <c r="CF312" s="15"/>
      <c r="CG312" s="15"/>
      <c r="CH312" s="15"/>
      <c r="CI312" s="15"/>
      <c r="CJ312" s="15">
        <v>6034</v>
      </c>
      <c r="CK312" s="15">
        <v>1498</v>
      </c>
      <c r="CL312" s="15">
        <v>154176</v>
      </c>
      <c r="CM312" s="15">
        <v>15210</v>
      </c>
      <c r="CN312" s="15"/>
      <c r="CO312" s="15"/>
      <c r="CP312" s="15"/>
      <c r="CQ312" s="15"/>
      <c r="CR312" s="15">
        <v>60641</v>
      </c>
      <c r="CS312" s="15">
        <v>13962</v>
      </c>
    </row>
    <row r="313" spans="1:97" x14ac:dyDescent="0.35">
      <c r="A313" s="1">
        <f t="shared" si="2062"/>
        <v>44219</v>
      </c>
      <c r="B313">
        <v>1444457</v>
      </c>
      <c r="C313">
        <v>311964</v>
      </c>
      <c r="D313">
        <v>273188</v>
      </c>
      <c r="E313">
        <v>4478</v>
      </c>
      <c r="F313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109">-(J313-J312)+L313</f>
        <v>24</v>
      </c>
      <c r="N313">
        <f t="shared" ref="N313" si="2110">B313-C313</f>
        <v>1132493</v>
      </c>
      <c r="O313" s="3">
        <f t="shared" ref="O313" si="2111">C313/B313</f>
        <v>0.21597319961757255</v>
      </c>
      <c r="R313">
        <f t="shared" ref="R313" si="2112">C313-C312</f>
        <v>1386</v>
      </c>
      <c r="S313">
        <f t="shared" ref="S313" si="2113">N313-N312</f>
        <v>3335</v>
      </c>
      <c r="T313" s="6">
        <f t="shared" ref="T313" si="2114">R313/V313</f>
        <v>0.2935818682482525</v>
      </c>
      <c r="U313" s="6">
        <f t="shared" ref="U313" si="2115">SUM(R307:R313)/SUM(V307:V313)</f>
        <v>0.30724308222936425</v>
      </c>
      <c r="V313">
        <f t="shared" ref="V313" si="2116">B313-B312</f>
        <v>4721</v>
      </c>
      <c r="W313">
        <f t="shared" ref="W313" si="2117">C313-D313-E313</f>
        <v>34298</v>
      </c>
      <c r="X313" s="3">
        <f t="shared" ref="X313" si="2118">F313/W313</f>
        <v>1.2216455770015745E-2</v>
      </c>
      <c r="Y313">
        <f t="shared" ref="Y313" si="2119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120">Z313-AC313-AF313</f>
        <v>194</v>
      </c>
      <c r="AJ313">
        <f t="shared" ref="AJ313" si="2121">AA313-AD313-AG313</f>
        <v>239</v>
      </c>
      <c r="AK313">
        <f t="shared" ref="AK313" si="2122">AB313-AE313-AH313</f>
        <v>1236</v>
      </c>
      <c r="AL313">
        <v>16</v>
      </c>
      <c r="AM313">
        <v>16</v>
      </c>
      <c r="AN313">
        <v>52</v>
      </c>
      <c r="AT313">
        <f t="shared" ref="AT313" si="2123">BN313-BN312</f>
        <v>22782</v>
      </c>
      <c r="AU313">
        <f t="shared" si="1827"/>
        <v>1500</v>
      </c>
      <c r="AV313">
        <f t="shared" ref="AV313" si="2124">AU313/AT313</f>
        <v>6.5841453779299453E-2</v>
      </c>
      <c r="AW313">
        <f>IF(CB313="","",MAX(BV$1:BV313)-LARGE(BV$1:BV313,2))</f>
        <v>259</v>
      </c>
      <c r="AX313">
        <f>IF(CC313="","",MAX(BW$1:BW313)-LARGE(BW$1:BW313,2))</f>
        <v>12</v>
      </c>
      <c r="AY313">
        <f>MAX(CR$1:CR313)-LARGE(CR$1:CR313,2)</f>
        <v>228</v>
      </c>
      <c r="AZ313">
        <f>MAX(CS$1:CS313)-LARGE(CS$1:CS313,2)</f>
        <v>80</v>
      </c>
      <c r="BA313">
        <f>IF(CJ313="","",MAX(CD$1:CD313)-LARGE(CD$1:CD313,2))</f>
        <v>189</v>
      </c>
      <c r="BB313">
        <f>IF(CK313="","",MAX(CE$1:CE313)-LARGE(CE$1:CE313,2))</f>
        <v>13</v>
      </c>
      <c r="BC313">
        <f t="shared" ref="BC313" si="2125">AX313/AW313</f>
        <v>4.633204633204633E-2</v>
      </c>
      <c r="BD313">
        <f t="shared" ref="BD313" si="2126">AZ313/AY313</f>
        <v>0.35087719298245612</v>
      </c>
      <c r="BE313">
        <f t="shared" si="1831"/>
        <v>6.8783068783068779E-2</v>
      </c>
      <c r="BF313">
        <f t="shared" ref="BF313" si="2127">SUM(AU307:AU313)/SUM(AT307:AT313)</f>
        <v>6.8020533286130377E-2</v>
      </c>
      <c r="BG313">
        <f t="shared" ref="BG313" si="2128">SUM(AU300:AU313)/SUM(AT300:AT313)</f>
        <v>7.1998987433896447E-2</v>
      </c>
      <c r="BH313">
        <f t="shared" ref="BH313" si="2129">SUM(AX307:AX313)/SUM(AW307:AW313)</f>
        <v>5.7515337423312884E-2</v>
      </c>
      <c r="BI313">
        <f t="shared" ref="BI313" si="2130">SUM(AZ307:AZ313)/SUM(AY307:AY313)</f>
        <v>0.38378378378378381</v>
      </c>
      <c r="BJ313">
        <f t="shared" ref="BJ313" si="2131">SUM(BB307:BB313)/SUM(BA307:BA313)</f>
        <v>5.641592920353982E-2</v>
      </c>
      <c r="BK313" s="15">
        <v>0.08</v>
      </c>
      <c r="BL313" s="15">
        <v>0.1</v>
      </c>
      <c r="BM313" s="15">
        <v>0.12</v>
      </c>
      <c r="BN313" s="15">
        <v>3489247</v>
      </c>
      <c r="BO313" s="15">
        <v>336871</v>
      </c>
      <c r="BP313" s="15"/>
      <c r="BQ313" s="15"/>
      <c r="BR313" s="15"/>
      <c r="BS313" s="15"/>
      <c r="BT313" s="15">
        <v>1444457</v>
      </c>
      <c r="BU313" s="15">
        <v>311964</v>
      </c>
      <c r="BV313" s="15">
        <v>26876</v>
      </c>
      <c r="BW313" s="15">
        <v>2609</v>
      </c>
      <c r="BX313" s="15"/>
      <c r="BY313" s="15"/>
      <c r="BZ313" s="15"/>
      <c r="CA313" s="15"/>
      <c r="CB313" s="15">
        <v>10363</v>
      </c>
      <c r="CC313" s="15">
        <v>2495</v>
      </c>
      <c r="CD313" s="15">
        <v>20978</v>
      </c>
      <c r="CE313" s="15">
        <v>1586</v>
      </c>
      <c r="CF313" s="15"/>
      <c r="CG313" s="15"/>
      <c r="CH313" s="15"/>
      <c r="CI313" s="15"/>
      <c r="CJ313" s="15">
        <v>6058</v>
      </c>
      <c r="CK313" s="15">
        <v>1509</v>
      </c>
      <c r="CL313" s="15">
        <v>155211</v>
      </c>
      <c r="CM313" s="15">
        <v>15297</v>
      </c>
      <c r="CN313" s="15"/>
      <c r="CO313" s="15"/>
      <c r="CP313" s="15"/>
      <c r="CQ313" s="15"/>
      <c r="CR313" s="15">
        <v>60869</v>
      </c>
      <c r="CS313" s="15">
        <v>14042</v>
      </c>
    </row>
    <row r="314" spans="1:97" x14ac:dyDescent="0.35">
      <c r="A314" s="1">
        <f t="shared" si="2062"/>
        <v>44220</v>
      </c>
      <c r="B314">
        <v>1447206</v>
      </c>
      <c r="C314">
        <v>312807</v>
      </c>
      <c r="D314">
        <v>274099</v>
      </c>
      <c r="E314">
        <v>4487</v>
      </c>
      <c r="F314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132">-(J314-J313)+L314</f>
        <v>19</v>
      </c>
      <c r="N314">
        <f t="shared" ref="N314" si="2133">B314-C314</f>
        <v>1134399</v>
      </c>
      <c r="O314" s="3">
        <f t="shared" ref="O314" si="2134">C314/B314</f>
        <v>0.21614545545001887</v>
      </c>
      <c r="R314">
        <f t="shared" ref="R314" si="2135">C314-C313</f>
        <v>843</v>
      </c>
      <c r="S314">
        <f t="shared" ref="S314" si="2136">N314-N313</f>
        <v>1906</v>
      </c>
      <c r="T314" s="6">
        <f t="shared" ref="T314" si="2137">R314/V314</f>
        <v>0.30665696616951621</v>
      </c>
      <c r="U314" s="6">
        <f t="shared" ref="U314" si="2138">SUM(R308:R314)/SUM(V308:V314)</f>
        <v>0.30937937470835275</v>
      </c>
      <c r="V314">
        <f t="shared" ref="V314" si="2139">B314-B313</f>
        <v>2749</v>
      </c>
      <c r="W314">
        <f t="shared" ref="W314" si="2140">C314-D314-E314</f>
        <v>34221</v>
      </c>
      <c r="X314" s="3">
        <f t="shared" ref="X314" si="2141">F314/W314</f>
        <v>1.1162736331492359E-2</v>
      </c>
      <c r="Y314">
        <f t="shared" ref="Y314" si="214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143">Z314-AC314-AF314</f>
        <v>193</v>
      </c>
      <c r="AJ314">
        <f t="shared" ref="AJ314" si="2144">AA314-AD314-AG314</f>
        <v>241</v>
      </c>
      <c r="AK314">
        <f t="shared" ref="AK314" si="2145">AB314-AE314-AH314</f>
        <v>1251</v>
      </c>
      <c r="AL314">
        <v>16</v>
      </c>
      <c r="AM314">
        <v>16</v>
      </c>
      <c r="AN314">
        <v>52</v>
      </c>
      <c r="AT314">
        <f t="shared" ref="AT314" si="2146">BN314-BN313</f>
        <v>9168</v>
      </c>
      <c r="AU314">
        <f t="shared" si="1827"/>
        <v>914</v>
      </c>
      <c r="AV314">
        <f t="shared" ref="AV314" si="2147">AU314/AT314</f>
        <v>9.9694589877835957E-2</v>
      </c>
      <c r="AW314">
        <f>IF(CB314="","",MAX(BV$1:BV314)-LARGE(BV$1:BV314,2))</f>
        <v>46</v>
      </c>
      <c r="AX314">
        <f>IF(CC314="","",MAX(BW$1:BW314)-LARGE(BW$1:BW314,2))</f>
        <v>5</v>
      </c>
      <c r="AY314">
        <f>MAX(CR$1:CR314)-LARGE(CR$1:CR314,2)</f>
        <v>114</v>
      </c>
      <c r="AZ314">
        <f>MAX(CS$1:CS314)-LARGE(CS$1:CS314,2)</f>
        <v>36</v>
      </c>
      <c r="BA314">
        <f>IF(CJ314="","",MAX(CD$1:CD314)-LARGE(CD$1:CD314,2))</f>
        <v>49</v>
      </c>
      <c r="BB314">
        <f>IF(CK314="","",MAX(CE$1:CE314)-LARGE(CE$1:CE314,2))</f>
        <v>4</v>
      </c>
      <c r="BC314">
        <f t="shared" ref="BC314" si="2148">AX314/AW314</f>
        <v>0.10869565217391304</v>
      </c>
      <c r="BD314">
        <f t="shared" ref="BD314" si="2149">AZ314/AY314</f>
        <v>0.31578947368421051</v>
      </c>
      <c r="BE314">
        <f t="shared" si="1831"/>
        <v>8.1632653061224483E-2</v>
      </c>
      <c r="BF314">
        <f t="shared" ref="BF314" si="2150">SUM(AU308:AU314)/SUM(AT308:AT314)</f>
        <v>6.8320160622091911E-2</v>
      </c>
      <c r="BG314">
        <f t="shared" ref="BG314" si="2151">SUM(AU301:AU314)/SUM(AT301:AT314)</f>
        <v>7.0670120815243029E-2</v>
      </c>
      <c r="BH314">
        <f t="shared" ref="BH314" si="2152">SUM(AX308:AX314)/SUM(AW308:AW314)</f>
        <v>5.9541984732824425E-2</v>
      </c>
      <c r="BI314">
        <f t="shared" ref="BI314" si="2153">SUM(AZ308:AZ314)/SUM(AY308:AY314)</f>
        <v>0.38427167113494193</v>
      </c>
      <c r="BJ314">
        <f t="shared" ref="BJ314" si="2154">SUM(BB308:BB314)/SUM(BA308:BA314)</f>
        <v>5.2631578947368418E-2</v>
      </c>
      <c r="BK314" s="15">
        <v>0.08</v>
      </c>
      <c r="BL314" s="15">
        <v>0.11</v>
      </c>
      <c r="BM314" s="15">
        <v>0.12</v>
      </c>
      <c r="BN314" s="15">
        <v>3498415</v>
      </c>
      <c r="BO314" s="15">
        <v>337785</v>
      </c>
      <c r="BP314" s="15"/>
      <c r="BQ314" s="15"/>
      <c r="BR314" s="15"/>
      <c r="BS314" s="15"/>
      <c r="BT314" s="15">
        <v>1447206</v>
      </c>
      <c r="BU314" s="15">
        <v>312807</v>
      </c>
      <c r="BV314" s="15">
        <v>26922</v>
      </c>
      <c r="BW314" s="15">
        <v>2614</v>
      </c>
      <c r="BX314" s="15"/>
      <c r="BY314" s="15"/>
      <c r="BZ314" s="15"/>
      <c r="CA314" s="15"/>
      <c r="CB314" s="15">
        <v>10373</v>
      </c>
      <c r="CC314" s="15">
        <v>2498</v>
      </c>
      <c r="CD314" s="15">
        <v>21027</v>
      </c>
      <c r="CE314" s="15">
        <v>1590</v>
      </c>
      <c r="CF314" s="15"/>
      <c r="CG314" s="15"/>
      <c r="CH314" s="15"/>
      <c r="CI314" s="15"/>
      <c r="CJ314" s="15">
        <v>6071</v>
      </c>
      <c r="CK314" s="15">
        <v>1513</v>
      </c>
      <c r="CL314" s="15">
        <v>155583</v>
      </c>
      <c r="CM314" s="15">
        <v>15335</v>
      </c>
      <c r="CN314" s="15"/>
      <c r="CO314" s="15"/>
      <c r="CP314" s="15"/>
      <c r="CQ314" s="15"/>
      <c r="CR314" s="15">
        <v>60983</v>
      </c>
      <c r="CS314" s="15">
        <v>14078</v>
      </c>
    </row>
    <row r="315" spans="1:97" x14ac:dyDescent="0.35">
      <c r="A315" s="1">
        <f t="shared" si="2062"/>
        <v>44221</v>
      </c>
      <c r="B315">
        <v>1448928</v>
      </c>
      <c r="C315">
        <v>313238</v>
      </c>
      <c r="D315">
        <v>274730</v>
      </c>
      <c r="E315">
        <v>4488</v>
      </c>
      <c r="F315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155">-(J315-J314)+L315</f>
        <v>11</v>
      </c>
      <c r="N315">
        <f t="shared" ref="N315" si="2156">B315-C315</f>
        <v>1135690</v>
      </c>
      <c r="O315" s="3">
        <f t="shared" ref="O315" si="2157">C315/B315</f>
        <v>0.21618603546898121</v>
      </c>
      <c r="R315">
        <f t="shared" ref="R315" si="2158">C315-C314</f>
        <v>431</v>
      </c>
      <c r="S315">
        <f t="shared" ref="S315" si="2159">N315-N314</f>
        <v>1291</v>
      </c>
      <c r="T315" s="6">
        <f t="shared" ref="T315" si="2160">R315/V315</f>
        <v>0.25029036004645761</v>
      </c>
      <c r="U315" s="6">
        <f t="shared" ref="U315" si="2161">SUM(R309:R315)/SUM(V309:V315)</f>
        <v>0.30631011927664487</v>
      </c>
      <c r="V315">
        <f t="shared" ref="V315" si="2162">B315-B314</f>
        <v>1722</v>
      </c>
      <c r="W315">
        <f t="shared" ref="W315" si="2163">C315-D315-E315</f>
        <v>34020</v>
      </c>
      <c r="X315" s="3">
        <f t="shared" ref="X315" si="2164">F315/W315</f>
        <v>1.1258083480305702E-2</v>
      </c>
      <c r="Y315">
        <f t="shared" ref="Y315" si="2165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166">Z315-AC315-AF315</f>
        <v>190</v>
      </c>
      <c r="AJ315">
        <f t="shared" ref="AJ315" si="2167">AA315-AD315-AG315</f>
        <v>245</v>
      </c>
      <c r="AK315">
        <f t="shared" ref="AK315" si="2168">AB315-AE315-AH315</f>
        <v>1235</v>
      </c>
      <c r="AL315">
        <v>16</v>
      </c>
      <c r="AM315">
        <v>16</v>
      </c>
      <c r="AN315">
        <v>24</v>
      </c>
      <c r="AT315">
        <f t="shared" ref="AT315" si="2169">BN315-BN314</f>
        <v>5978</v>
      </c>
      <c r="AU315">
        <f t="shared" si="1827"/>
        <v>470</v>
      </c>
      <c r="AV315">
        <f t="shared" ref="AV315" si="2170">AU315/AT315</f>
        <v>7.8621612579458017E-2</v>
      </c>
      <c r="AW315">
        <f>IF(CB315="","",MAX(BV$1:BV315)-LARGE(BV$1:BV315,2))</f>
        <v>35</v>
      </c>
      <c r="AX315">
        <f>IF(CC315="","",MAX(BW$1:BW315)-LARGE(BW$1:BW315,2))</f>
        <v>1</v>
      </c>
      <c r="AY315">
        <f>MAX(CR$1:CR315)-LARGE(CR$1:CR315,2)</f>
        <v>60</v>
      </c>
      <c r="AZ315">
        <f>MAX(CS$1:CS315)-LARGE(CS$1:CS315,2)</f>
        <v>16</v>
      </c>
      <c r="BA315">
        <f>IF(CJ315="","",MAX(CD$1:CD315)-LARGE(CD$1:CD315,2))</f>
        <v>56</v>
      </c>
      <c r="BB315">
        <f>IF(CK315="","",MAX(CE$1:CE315)-LARGE(CE$1:CE315,2))</f>
        <v>5</v>
      </c>
      <c r="BC315">
        <f t="shared" ref="BC315" si="2171">AX315/AW315</f>
        <v>2.8571428571428571E-2</v>
      </c>
      <c r="BD315">
        <f t="shared" ref="BD315" si="2172">AZ315/AY315</f>
        <v>0.26666666666666666</v>
      </c>
      <c r="BE315">
        <f t="shared" si="1831"/>
        <v>8.9285714285714288E-2</v>
      </c>
      <c r="BF315">
        <f t="shared" ref="BF315" si="2173">SUM(AU309:AU315)/SUM(AT309:AT315)</f>
        <v>6.8060301189572264E-2</v>
      </c>
      <c r="BG315">
        <f t="shared" ref="BG315" si="2174">SUM(AU302:AU315)/SUM(AT302:AT315)</f>
        <v>7.0697793289619754E-2</v>
      </c>
      <c r="BH315">
        <f t="shared" ref="BH315" si="2175">SUM(AX309:AX315)/SUM(AW309:AW315)</f>
        <v>5.7619408642911298E-2</v>
      </c>
      <c r="BI315">
        <f t="shared" ref="BI315" si="2176">SUM(AZ309:AZ315)/SUM(AY309:AY315)</f>
        <v>0.38680926916221031</v>
      </c>
      <c r="BJ315">
        <f t="shared" ref="BJ315" si="2177">SUM(BB309:BB315)/SUM(BA309:BA315)</f>
        <v>5.573080967402734E-2</v>
      </c>
      <c r="BK315" s="15">
        <v>0.08</v>
      </c>
      <c r="BL315" s="15">
        <v>0.11</v>
      </c>
      <c r="BM315" s="15">
        <v>0.12</v>
      </c>
      <c r="BN315" s="15">
        <v>3504393</v>
      </c>
      <c r="BO315" s="15">
        <v>338255</v>
      </c>
      <c r="BP315" s="15"/>
      <c r="BQ315" s="15"/>
      <c r="BR315" s="15"/>
      <c r="BS315" s="15"/>
      <c r="BT315" s="15">
        <v>1448928</v>
      </c>
      <c r="BU315" s="15">
        <v>313238</v>
      </c>
      <c r="BV315" s="15">
        <v>26957</v>
      </c>
      <c r="BW315" s="15">
        <v>2615</v>
      </c>
      <c r="BX315" s="15"/>
      <c r="BY315" s="15"/>
      <c r="BZ315" s="15"/>
      <c r="CA315" s="15"/>
      <c r="CB315" s="15">
        <v>10385</v>
      </c>
      <c r="CC315" s="15">
        <v>2501</v>
      </c>
      <c r="CD315" s="15">
        <v>21083</v>
      </c>
      <c r="CE315" s="15">
        <v>1595</v>
      </c>
      <c r="CF315" s="15"/>
      <c r="CG315" s="15"/>
      <c r="CH315" s="15"/>
      <c r="CI315" s="15"/>
      <c r="CJ315" s="15">
        <v>6078</v>
      </c>
      <c r="CK315" s="15">
        <v>1518</v>
      </c>
      <c r="CL315" s="15">
        <v>155837</v>
      </c>
      <c r="CM315" s="15">
        <v>15348</v>
      </c>
      <c r="CN315" s="15"/>
      <c r="CO315" s="15"/>
      <c r="CP315" s="15"/>
      <c r="CQ315" s="15"/>
      <c r="CR315" s="15">
        <v>61043</v>
      </c>
      <c r="CS315" s="15">
        <v>14094</v>
      </c>
    </row>
    <row r="316" spans="1:97" x14ac:dyDescent="0.35">
      <c r="A316" s="1">
        <f t="shared" si="2062"/>
        <v>44222</v>
      </c>
      <c r="B316">
        <v>1451973</v>
      </c>
      <c r="C316">
        <v>314058</v>
      </c>
      <c r="D316">
        <v>276447</v>
      </c>
      <c r="E316">
        <v>4488</v>
      </c>
      <c r="F316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178">-(J316-J315)+L316</f>
        <v>3</v>
      </c>
      <c r="N316">
        <f t="shared" ref="N316" si="2179">B316-C316</f>
        <v>1137915</v>
      </c>
      <c r="O316" s="3">
        <f t="shared" ref="O316" si="2180">C316/B316</f>
        <v>0.21629741048903803</v>
      </c>
      <c r="R316">
        <f t="shared" ref="R316" si="2181">C316-C315</f>
        <v>820</v>
      </c>
      <c r="S316">
        <f t="shared" ref="S316" si="2182">N316-N315</f>
        <v>2225</v>
      </c>
      <c r="T316" s="6">
        <f t="shared" ref="T316" si="2183">R316/V316</f>
        <v>0.26929392446633826</v>
      </c>
      <c r="U316" s="6">
        <f t="shared" ref="U316" si="2184">SUM(R310:R316)/SUM(V310:V316)</f>
        <v>0.30354439225125202</v>
      </c>
      <c r="V316">
        <f t="shared" ref="V316" si="2185">B316-B315</f>
        <v>3045</v>
      </c>
      <c r="W316">
        <f t="shared" ref="W316" si="2186">C316-D316-E316</f>
        <v>33123</v>
      </c>
      <c r="X316" s="3">
        <f t="shared" ref="X316" si="2187">F316/W316</f>
        <v>1.2529058358240497E-2</v>
      </c>
      <c r="Y316">
        <f t="shared" ref="Y316" si="2188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189">Z316-AC316-AF316</f>
        <v>207</v>
      </c>
      <c r="AJ316">
        <f t="shared" ref="AJ316" si="2190">AA316-AD316-AG316</f>
        <v>246</v>
      </c>
      <c r="AK316">
        <f t="shared" ref="AK316" si="2191">AB316-AE316-AH316</f>
        <v>1226</v>
      </c>
      <c r="AL316">
        <v>16</v>
      </c>
      <c r="AM316">
        <v>16</v>
      </c>
      <c r="AN316">
        <v>32</v>
      </c>
      <c r="AT316">
        <f t="shared" ref="AT316" si="2192">BN316-BN315</f>
        <v>20876</v>
      </c>
      <c r="AU316">
        <f t="shared" si="1827"/>
        <v>902</v>
      </c>
      <c r="AV316">
        <f t="shared" ref="AV316" si="2193">AU316/AT316</f>
        <v>4.3207511017436293E-2</v>
      </c>
      <c r="AW316">
        <f>IF(CB316="","",MAX(BV$1:BV316)-LARGE(BV$1:BV316,2))</f>
        <v>114</v>
      </c>
      <c r="AX316">
        <f>IF(CC316="","",MAX(BW$1:BW316)-LARGE(BW$1:BW316,2))</f>
        <v>4</v>
      </c>
      <c r="AY316">
        <f>MAX(CR$1:CR316)-LARGE(CR$1:CR316,2)</f>
        <v>156</v>
      </c>
      <c r="AZ316">
        <f>MAX(CS$1:CS316)-LARGE(CS$1:CS316,2)</f>
        <v>34</v>
      </c>
      <c r="BA316">
        <f>IF(CJ316="","",MAX(CD$1:CD316)-LARGE(CD$1:CD316,2))</f>
        <v>136</v>
      </c>
      <c r="BB316">
        <f>IF(CK316="","",MAX(CE$1:CE316)-LARGE(CE$1:CE316,2))</f>
        <v>6</v>
      </c>
      <c r="BC316">
        <f t="shared" ref="BC316" si="2194">AX316/AW316</f>
        <v>3.5087719298245612E-2</v>
      </c>
      <c r="BD316">
        <f t="shared" ref="BD316" si="2195">AZ316/AY316</f>
        <v>0.21794871794871795</v>
      </c>
      <c r="BE316">
        <f t="shared" si="1831"/>
        <v>4.4117647058823532E-2</v>
      </c>
      <c r="BF316">
        <f t="shared" ref="BF316" si="2196">SUM(AU310:AU316)/SUM(AT310:AT316)</f>
        <v>6.7595051802933501E-2</v>
      </c>
      <c r="BG316">
        <f t="shared" ref="BG316" si="2197">SUM(AU303:AU316)/SUM(AT303:AT316)</f>
        <v>6.9597040199674165E-2</v>
      </c>
      <c r="BH316">
        <f t="shared" ref="BH316" si="2198">SUM(AX310:AX316)/SUM(AW310:AW316)</f>
        <v>6.0113728675873272E-2</v>
      </c>
      <c r="BI316">
        <f t="shared" ref="BI316" si="2199">SUM(AZ310:AZ316)/SUM(AY310:AY316)</f>
        <v>0.37866666666666665</v>
      </c>
      <c r="BJ316">
        <f t="shared" ref="BJ316" si="2200">SUM(BB310:BB316)/SUM(BA310:BA316)</f>
        <v>6.2571103526734922E-2</v>
      </c>
      <c r="BK316" s="15">
        <v>7.0000000000000007E-2</v>
      </c>
      <c r="BL316" s="15">
        <v>0.1</v>
      </c>
      <c r="BM316" s="15">
        <v>0.1</v>
      </c>
      <c r="BN316" s="15">
        <v>3525269</v>
      </c>
      <c r="BO316" s="15">
        <v>339157</v>
      </c>
      <c r="BP316" s="15"/>
      <c r="BQ316" s="15"/>
      <c r="BR316" s="15"/>
      <c r="BS316" s="15"/>
      <c r="BT316" s="15">
        <v>1451973</v>
      </c>
      <c r="BU316" s="15">
        <v>314058</v>
      </c>
      <c r="BV316" s="15">
        <v>27071</v>
      </c>
      <c r="BW316" s="15">
        <v>2619</v>
      </c>
      <c r="BX316" s="15"/>
      <c r="BY316" s="15"/>
      <c r="BZ316" s="15"/>
      <c r="CA316" s="15"/>
      <c r="CB316" s="15">
        <v>10412</v>
      </c>
      <c r="CC316" s="15">
        <v>2504</v>
      </c>
      <c r="CD316" s="15">
        <v>21219</v>
      </c>
      <c r="CE316" s="15">
        <v>1601</v>
      </c>
      <c r="CF316" s="15"/>
      <c r="CG316" s="15"/>
      <c r="CH316" s="15"/>
      <c r="CI316" s="15"/>
      <c r="CJ316" s="15">
        <v>6098</v>
      </c>
      <c r="CK316" s="15">
        <v>1523</v>
      </c>
      <c r="CL316" s="15">
        <v>156973</v>
      </c>
      <c r="CM316" s="15">
        <v>15396</v>
      </c>
      <c r="CN316" s="15"/>
      <c r="CO316" s="15"/>
      <c r="CP316" s="15"/>
      <c r="CQ316" s="15"/>
      <c r="CR316" s="15">
        <v>61199</v>
      </c>
      <c r="CS316" s="15">
        <v>14128</v>
      </c>
    </row>
    <row r="317" spans="1:97" x14ac:dyDescent="0.35">
      <c r="A317" s="1">
        <f t="shared" si="2062"/>
        <v>44223</v>
      </c>
      <c r="B317">
        <v>1455735</v>
      </c>
      <c r="C317">
        <v>315152</v>
      </c>
      <c r="D317">
        <v>277831</v>
      </c>
      <c r="E317">
        <v>4492</v>
      </c>
      <c r="F317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201">-(J317-J316)+L317</f>
        <v>22</v>
      </c>
      <c r="N317">
        <f t="shared" ref="N317" si="2202">B317-C317</f>
        <v>1140583</v>
      </c>
      <c r="O317" s="3">
        <f t="shared" ref="O317" si="2203">C317/B317</f>
        <v>0.21648995181128433</v>
      </c>
      <c r="R317">
        <f t="shared" ref="R317" si="2204">C317-C316</f>
        <v>1094</v>
      </c>
      <c r="S317">
        <f t="shared" ref="S317" si="2205">N317-N316</f>
        <v>2668</v>
      </c>
      <c r="T317" s="6">
        <f t="shared" ref="T317" si="2206">R317/V317</f>
        <v>0.29080276448697501</v>
      </c>
      <c r="U317" s="6">
        <f t="shared" ref="U317" si="2207">SUM(R311:R317)/SUM(V311:V317)</f>
        <v>0.29892761394101874</v>
      </c>
      <c r="V317">
        <f t="shared" ref="V317" si="2208">B317-B316</f>
        <v>3762</v>
      </c>
      <c r="W317">
        <f t="shared" ref="W317" si="2209">C317-D317-E317</f>
        <v>32829</v>
      </c>
      <c r="X317" s="3">
        <f t="shared" ref="X317" si="2210">F317/W317</f>
        <v>1.2428036187517134E-2</v>
      </c>
      <c r="Y317">
        <f t="shared" ref="Y317" si="2211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212">Z317-AC317-AF317</f>
        <v>206</v>
      </c>
      <c r="AJ317">
        <f t="shared" ref="AJ317" si="2213">AA317-AD317-AG317</f>
        <v>242</v>
      </c>
      <c r="AK317">
        <f t="shared" ref="AK317" si="2214">AB317-AE317-AH317</f>
        <v>1223</v>
      </c>
      <c r="AL317">
        <v>15</v>
      </c>
      <c r="AM317">
        <v>15</v>
      </c>
      <c r="AN317">
        <v>34</v>
      </c>
      <c r="AT317">
        <f t="shared" ref="AT317" si="2215">BN317-BN316</f>
        <v>19151</v>
      </c>
      <c r="AU317">
        <f t="shared" si="1827"/>
        <v>1187</v>
      </c>
      <c r="AV317">
        <f t="shared" ref="AV317" si="2216">AU317/AT317</f>
        <v>6.1981097592814997E-2</v>
      </c>
      <c r="AW317">
        <f>IF(CB317="","",MAX(BV$1:BV317)-LARGE(BV$1:BV317,2))</f>
        <v>153</v>
      </c>
      <c r="AX317">
        <f>IF(CC317="","",MAX(BW$1:BW317)-LARGE(BW$1:BW317,2))</f>
        <v>7</v>
      </c>
      <c r="AY317">
        <f>MAX(CR$1:CR317)-LARGE(CR$1:CR317,2)</f>
        <v>170</v>
      </c>
      <c r="AZ317">
        <f>MAX(CS$1:CS317)-LARGE(CS$1:CS317,2)</f>
        <v>59</v>
      </c>
      <c r="BA317">
        <f>IF(CJ317="","",MAX(CD$1:CD317)-LARGE(CD$1:CD317,2))</f>
        <v>154</v>
      </c>
      <c r="BB317">
        <f>IF(CK317="","",MAX(CE$1:CE317)-LARGE(CE$1:CE317,2))</f>
        <v>1</v>
      </c>
      <c r="BC317">
        <f t="shared" ref="BC317" si="2217">AX317/AW317</f>
        <v>4.5751633986928102E-2</v>
      </c>
      <c r="BD317">
        <f t="shared" ref="BD317" si="2218">AZ317/AY317</f>
        <v>0.34705882352941175</v>
      </c>
      <c r="BE317">
        <f t="shared" si="1831"/>
        <v>6.4935064935064939E-3</v>
      </c>
      <c r="BF317">
        <f t="shared" ref="BF317" si="2219">SUM(AU311:AU317)/SUM(AT311:AT317)</f>
        <v>6.6983784835052629E-2</v>
      </c>
      <c r="BG317">
        <f t="shared" ref="BG317" si="2220">SUM(AU304:AU317)/SUM(AT304:AT317)</f>
        <v>6.7631427133581279E-2</v>
      </c>
      <c r="BH317">
        <f t="shared" ref="BH317" si="2221">SUM(AX311:AX317)/SUM(AW311:AW317)</f>
        <v>5.0861361771944218E-2</v>
      </c>
      <c r="BI317">
        <f t="shared" ref="BI317" si="2222">SUM(AZ311:AZ317)/SUM(AY311:AY317)</f>
        <v>0.35418502202643171</v>
      </c>
      <c r="BJ317">
        <f t="shared" ref="BJ317" si="2223">SUM(BB311:BB317)/SUM(BA311:BA317)</f>
        <v>4.8888888888888891E-2</v>
      </c>
      <c r="BK317" s="15">
        <v>7.0000000000000007E-2</v>
      </c>
      <c r="BL317" s="15">
        <v>0.1</v>
      </c>
      <c r="BM317" s="15">
        <v>0.1</v>
      </c>
      <c r="BN317" s="15">
        <v>3544420</v>
      </c>
      <c r="BO317" s="15">
        <v>340344</v>
      </c>
      <c r="BP317" s="15"/>
      <c r="BQ317" s="15"/>
      <c r="BR317" s="15"/>
      <c r="BS317" s="15"/>
      <c r="BT317" s="15">
        <v>1455735</v>
      </c>
      <c r="BU317" s="15">
        <v>315152</v>
      </c>
      <c r="BV317" s="15">
        <v>27224</v>
      </c>
      <c r="BW317" s="15">
        <v>2626</v>
      </c>
      <c r="BX317" s="15"/>
      <c r="BY317" s="15"/>
      <c r="BZ317" s="15"/>
      <c r="CA317" s="15"/>
      <c r="CB317" s="15">
        <v>10437</v>
      </c>
      <c r="CC317" s="15">
        <v>2510</v>
      </c>
      <c r="CD317" s="15">
        <v>21373</v>
      </c>
      <c r="CE317" s="15">
        <v>1602</v>
      </c>
      <c r="CF317" s="15"/>
      <c r="CG317" s="15"/>
      <c r="CH317" s="15"/>
      <c r="CI317" s="15"/>
      <c r="CJ317" s="15">
        <v>6112</v>
      </c>
      <c r="CK317" s="15">
        <v>1526</v>
      </c>
      <c r="CL317" s="15">
        <v>158136</v>
      </c>
      <c r="CM317" s="15">
        <v>15451</v>
      </c>
      <c r="CN317" s="15"/>
      <c r="CO317" s="15"/>
      <c r="CP317" s="15"/>
      <c r="CQ317" s="15"/>
      <c r="CR317" s="15">
        <v>61369</v>
      </c>
      <c r="CS317" s="15">
        <v>14187</v>
      </c>
    </row>
    <row r="318" spans="1:97" x14ac:dyDescent="0.35">
      <c r="A318" s="1">
        <f t="shared" si="2062"/>
        <v>44224</v>
      </c>
      <c r="B318">
        <v>1459926</v>
      </c>
      <c r="C318">
        <v>316437</v>
      </c>
      <c r="D318">
        <v>279687</v>
      </c>
      <c r="E318">
        <v>4500</v>
      </c>
      <c r="F318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224">-(J318-J317)+L318</f>
        <v>14</v>
      </c>
      <c r="N318">
        <f t="shared" ref="N318" si="2225">B318-C318</f>
        <v>1143489</v>
      </c>
      <c r="O318" s="3">
        <f t="shared" ref="O318" si="2226">C318/B318</f>
        <v>0.21674865712371724</v>
      </c>
      <c r="R318">
        <f t="shared" ref="R318" si="2227">C318-C317</f>
        <v>1285</v>
      </c>
      <c r="S318">
        <f t="shared" ref="S318" si="2228">N318-N317</f>
        <v>2906</v>
      </c>
      <c r="T318" s="6">
        <f t="shared" ref="T318" si="2229">R318/V318</f>
        <v>0.30660940109759005</v>
      </c>
      <c r="U318" s="6">
        <f t="shared" ref="U318" si="2230">SUM(R312:R318)/SUM(V312:V318)</f>
        <v>0.29496788008565311</v>
      </c>
      <c r="V318">
        <f t="shared" ref="V318" si="2231">B318-B317</f>
        <v>4191</v>
      </c>
      <c r="W318">
        <f t="shared" ref="W318" si="2232">C318-D318-E318</f>
        <v>32250</v>
      </c>
      <c r="X318" s="3">
        <f t="shared" ref="X318" si="2233">F318/W318</f>
        <v>1.2124031007751938E-2</v>
      </c>
      <c r="Y318">
        <f t="shared" ref="Y318" si="2234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235">Z318-AC318-AF318</f>
        <v>202</v>
      </c>
      <c r="AJ318">
        <f t="shared" ref="AJ318" si="2236">AA318-AD318-AG318</f>
        <v>229</v>
      </c>
      <c r="AK318">
        <f t="shared" ref="AK318" si="2237">AB318-AE318-AH318</f>
        <v>1236</v>
      </c>
      <c r="AL318">
        <v>12</v>
      </c>
      <c r="AM318">
        <v>12</v>
      </c>
      <c r="AN318">
        <v>29</v>
      </c>
      <c r="AT318">
        <f t="shared" ref="AT318" si="2238">BN318-BN317</f>
        <v>20431</v>
      </c>
      <c r="AU318">
        <f t="shared" si="1827"/>
        <v>1363</v>
      </c>
      <c r="AV318">
        <f t="shared" ref="AV318" si="2239">AU318/AT318</f>
        <v>6.6712348881601491E-2</v>
      </c>
      <c r="AW318">
        <f>IF(CB318="","",MAX(BV$1:BV318)-LARGE(BV$1:BV318,2))</f>
        <v>243</v>
      </c>
      <c r="AX318">
        <f>IF(CC318="","",MAX(BW$1:BW318)-LARGE(BW$1:BW318,2))</f>
        <v>6</v>
      </c>
      <c r="AY318">
        <f>MAX(CR$1:CR318)-LARGE(CR$1:CR318,2)</f>
        <v>196</v>
      </c>
      <c r="AZ318">
        <f>MAX(CS$1:CS318)-LARGE(CS$1:CS318,2)</f>
        <v>64</v>
      </c>
      <c r="BA318">
        <f>IF(CJ318="","",MAX(CD$1:CD318)-LARGE(CD$1:CD318,2))</f>
        <v>122</v>
      </c>
      <c r="BB318">
        <f>IF(CK318="","",MAX(CE$1:CE318)-LARGE(CE$1:CE318,2))</f>
        <v>2</v>
      </c>
      <c r="BC318">
        <f t="shared" ref="BC318" si="2240">AX318/AW318</f>
        <v>2.4691358024691357E-2</v>
      </c>
      <c r="BD318">
        <f t="shared" ref="BD318" si="2241">AZ318/AY318</f>
        <v>0.32653061224489793</v>
      </c>
      <c r="BE318">
        <f t="shared" si="1831"/>
        <v>1.6393442622950821E-2</v>
      </c>
      <c r="BF318">
        <f t="shared" ref="BF318" si="2242">SUM(AU312:AU318)/SUM(AT312:AT318)</f>
        <v>6.3613273383364699E-2</v>
      </c>
      <c r="BG318">
        <f t="shared" ref="BG318" si="2243">SUM(AU305:AU318)/SUM(AT305:AT318)</f>
        <v>6.6391212747243758E-2</v>
      </c>
      <c r="BH318">
        <f t="shared" ref="BH318" si="2244">SUM(AX312:AX318)/SUM(AW312:AW318)</f>
        <v>4.0350877192982457E-2</v>
      </c>
      <c r="BI318">
        <f t="shared" ref="BI318" si="2245">SUM(AZ312:AZ318)/SUM(AY312:AY318)</f>
        <v>0.32434860736747528</v>
      </c>
      <c r="BJ318">
        <f t="shared" ref="BJ318" si="2246">SUM(BB312:BB318)/SUM(BA312:BA318)</f>
        <v>4.2402826855123678E-2</v>
      </c>
      <c r="BK318" s="15">
        <v>0.06</v>
      </c>
      <c r="BL318" s="15">
        <v>0.1</v>
      </c>
      <c r="BM318" s="15">
        <v>0.09</v>
      </c>
      <c r="BN318" s="15">
        <v>3564851</v>
      </c>
      <c r="BO318" s="15">
        <v>341707</v>
      </c>
      <c r="BP318" s="15"/>
      <c r="BQ318" s="15"/>
      <c r="BR318" s="15"/>
      <c r="BS318" s="15"/>
      <c r="BT318" s="15">
        <v>1459926</v>
      </c>
      <c r="BU318" s="15">
        <v>316437</v>
      </c>
      <c r="BV318" s="15">
        <v>27467</v>
      </c>
      <c r="BW318" s="15">
        <v>2632</v>
      </c>
      <c r="BX318" s="15"/>
      <c r="BY318" s="15"/>
      <c r="BZ318" s="15"/>
      <c r="CA318" s="15"/>
      <c r="CB318" s="15">
        <v>10470</v>
      </c>
      <c r="CC318" s="15">
        <v>2515</v>
      </c>
      <c r="CD318" s="15">
        <v>21495</v>
      </c>
      <c r="CE318" s="15">
        <v>1604</v>
      </c>
      <c r="CF318" s="15"/>
      <c r="CG318" s="15"/>
      <c r="CH318" s="15"/>
      <c r="CI318" s="15"/>
      <c r="CJ318" s="15">
        <v>6127</v>
      </c>
      <c r="CK318" s="15">
        <v>1528</v>
      </c>
      <c r="CL318" s="15">
        <v>158919</v>
      </c>
      <c r="CM318" s="15">
        <v>15518</v>
      </c>
      <c r="CN318" s="15"/>
      <c r="CO318" s="15"/>
      <c r="CP318" s="15"/>
      <c r="CQ318" s="15"/>
      <c r="CR318" s="15">
        <v>61565</v>
      </c>
      <c r="CS318" s="15">
        <v>14251</v>
      </c>
    </row>
    <row r="319" spans="1:97" x14ac:dyDescent="0.35">
      <c r="A319" s="1">
        <f t="shared" si="2062"/>
        <v>44225</v>
      </c>
      <c r="B319">
        <v>1462822</v>
      </c>
      <c r="C319">
        <v>317124</v>
      </c>
      <c r="D319">
        <v>281205</v>
      </c>
      <c r="E319">
        <v>4532</v>
      </c>
      <c r="F31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247">-(J319-J318)+L319</f>
        <v>2</v>
      </c>
      <c r="N319">
        <f t="shared" ref="N319" si="2248">B319-C319</f>
        <v>1145698</v>
      </c>
      <c r="O319" s="3">
        <f t="shared" ref="O319" si="2249">C319/B319</f>
        <v>0.21678919239661421</v>
      </c>
      <c r="R319">
        <f t="shared" ref="R319" si="2250">C319-C318</f>
        <v>687</v>
      </c>
      <c r="S319">
        <f t="shared" ref="S319" si="2251">N319-N318</f>
        <v>2209</v>
      </c>
      <c r="T319" s="6">
        <f t="shared" ref="T319" si="2252">R319/V319</f>
        <v>0.23722375690607736</v>
      </c>
      <c r="U319" s="6">
        <f t="shared" ref="U319" si="2253">SUM(R313:R319)/SUM(V313:V319)</f>
        <v>0.28354847093476565</v>
      </c>
      <c r="V319">
        <f t="shared" ref="V319" si="2254">B319-B318</f>
        <v>2896</v>
      </c>
      <c r="W319">
        <f t="shared" ref="W319" si="2255">C319-D319-E319</f>
        <v>31387</v>
      </c>
      <c r="X319" s="3">
        <f t="shared" ref="X319" si="2256">F319/W319</f>
        <v>1.2202504221492974E-2</v>
      </c>
      <c r="Y319">
        <f t="shared" ref="Y319" si="22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258">Z319-AC319-AF319</f>
        <v>200</v>
      </c>
      <c r="AJ319">
        <f t="shared" ref="AJ319" si="2259">AA319-AD319-AG319</f>
        <v>216</v>
      </c>
      <c r="AK319">
        <f t="shared" ref="AK319" si="2260">AB319-AE319-AH319</f>
        <v>1200</v>
      </c>
      <c r="AT319">
        <f t="shared" ref="AT319" si="2261">BN319-BN318</f>
        <v>14707</v>
      </c>
      <c r="AU319">
        <f t="shared" si="1827"/>
        <v>792</v>
      </c>
      <c r="AV319">
        <f t="shared" ref="AV319" si="2262">AU319/AT319</f>
        <v>5.3851907255048619E-2</v>
      </c>
      <c r="AW319">
        <f>IF(CB319="","",MAX(BV$1:BV319)-LARGE(BV$1:BV319,2))</f>
        <v>156</v>
      </c>
      <c r="AX319">
        <f>IF(CC319="","",MAX(BW$1:BW319)-LARGE(BW$1:BW319,2))</f>
        <v>0</v>
      </c>
      <c r="AY319">
        <f>MAX(CR$1:CR319)-LARGE(CR$1:CR319,2)</f>
        <v>139</v>
      </c>
      <c r="AZ319">
        <f>MAX(CS$1:CS319)-LARGE(CS$1:CS319,2)</f>
        <v>25</v>
      </c>
      <c r="BA319">
        <f>IF(CJ319="","",MAX(CD$1:CD319)-LARGE(CD$1:CD319,2))</f>
        <v>72</v>
      </c>
      <c r="BB319">
        <f>IF(CK319="","",MAX(CE$1:CE319)-LARGE(CE$1:CE319,2))</f>
        <v>0</v>
      </c>
      <c r="BC319">
        <f t="shared" ref="BC319" si="2263">AX319/AW319</f>
        <v>0</v>
      </c>
      <c r="BD319">
        <f t="shared" ref="BD319" si="2264">AZ319/AY319</f>
        <v>0.17985611510791366</v>
      </c>
      <c r="BE319">
        <f t="shared" si="1831"/>
        <v>0</v>
      </c>
      <c r="BF319">
        <f t="shared" ref="BF319" si="2265">SUM(AU313:AU319)/SUM(AT313:AT319)</f>
        <v>6.3027773602256545E-2</v>
      </c>
      <c r="BG319">
        <f t="shared" ref="BG319" si="2266">SUM(AU306:AU319)/SUM(AT306:AT319)</f>
        <v>6.5920798454603996E-2</v>
      </c>
      <c r="BH319">
        <f t="shared" ref="BH319" si="2267">SUM(AX313:AX319)/SUM(AW313:AW319)</f>
        <v>3.4791252485089463E-2</v>
      </c>
      <c r="BI319">
        <f t="shared" ref="BI319" si="2268">SUM(AZ313:AZ319)/SUM(AY313:AY319)</f>
        <v>0.29539040451552212</v>
      </c>
      <c r="BJ319">
        <f t="shared" ref="BJ319" si="2269">SUM(BB313:BB319)/SUM(BA313:BA319)</f>
        <v>3.9845758354755782E-2</v>
      </c>
      <c r="BK319" s="15">
        <v>0.06</v>
      </c>
      <c r="BL319" s="15">
        <v>0.1</v>
      </c>
      <c r="BM319" s="15">
        <v>0.08</v>
      </c>
      <c r="BN319" s="15">
        <v>3579558</v>
      </c>
      <c r="BO319" s="15">
        <v>342499</v>
      </c>
      <c r="BP319" s="15"/>
      <c r="BQ319" s="15"/>
      <c r="BR319" s="15"/>
      <c r="BS319" s="15"/>
      <c r="BT319" s="15">
        <v>1462822</v>
      </c>
      <c r="BU319" s="15">
        <v>317124</v>
      </c>
      <c r="BV319" s="15">
        <v>27623</v>
      </c>
      <c r="BW319" s="15">
        <v>2632</v>
      </c>
      <c r="BX319" s="15"/>
      <c r="BY319" s="15"/>
      <c r="BZ319" s="15"/>
      <c r="CA319" s="15"/>
      <c r="CB319" s="15">
        <v>10498</v>
      </c>
      <c r="CC319" s="15">
        <v>2520</v>
      </c>
      <c r="CD319" s="15">
        <v>21567</v>
      </c>
      <c r="CE319" s="15">
        <v>1604</v>
      </c>
      <c r="CF319" s="15"/>
      <c r="CG319" s="15"/>
      <c r="CH319" s="15"/>
      <c r="CI319" s="15"/>
      <c r="CJ319" s="15">
        <v>6136</v>
      </c>
      <c r="CK319" s="15">
        <v>1528</v>
      </c>
      <c r="CL319" s="15">
        <v>159753</v>
      </c>
      <c r="CM319" s="15">
        <v>15557</v>
      </c>
      <c r="CN319" s="15"/>
      <c r="CO319" s="15"/>
      <c r="CP319" s="15"/>
      <c r="CQ319" s="15"/>
      <c r="CR319" s="15">
        <v>61704</v>
      </c>
      <c r="CS319" s="15">
        <v>14276</v>
      </c>
    </row>
    <row r="320" spans="1:97" x14ac:dyDescent="0.35">
      <c r="A320" s="1">
        <f t="shared" si="2062"/>
        <v>44226</v>
      </c>
      <c r="B320">
        <v>1469900</v>
      </c>
      <c r="C320">
        <v>318450</v>
      </c>
      <c r="D320">
        <v>281526</v>
      </c>
      <c r="E320">
        <v>4577</v>
      </c>
      <c r="F320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270">-(J320-J319)+L320</f>
        <v>19</v>
      </c>
      <c r="N320">
        <f t="shared" ref="N320" si="2271">B320-C320</f>
        <v>1151450</v>
      </c>
      <c r="O320" s="3">
        <f t="shared" ref="O320" si="2272">C320/B320</f>
        <v>0.21664739097897817</v>
      </c>
      <c r="R320">
        <f t="shared" ref="R320" si="2273">C320-C319</f>
        <v>1326</v>
      </c>
      <c r="S320">
        <f t="shared" ref="S320" si="2274">N320-N319</f>
        <v>5752</v>
      </c>
      <c r="T320" s="6">
        <f t="shared" ref="T320" si="2275">R320/V320</f>
        <v>0.18734105679570501</v>
      </c>
      <c r="U320" s="6">
        <f t="shared" ref="U320" si="2276">SUM(R314:R320)/SUM(V314:V320)</f>
        <v>0.25492276854144558</v>
      </c>
      <c r="V320">
        <f t="shared" ref="V320" si="2277">B320-B319</f>
        <v>7078</v>
      </c>
      <c r="W320">
        <f t="shared" ref="W320" si="2278">C320-D320-E320</f>
        <v>32347</v>
      </c>
      <c r="X320" s="3">
        <f t="shared" ref="X320" si="2279">F320/W320</f>
        <v>1.162395276223452E-2</v>
      </c>
      <c r="Y320">
        <f t="shared" ref="Y320" si="2280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281">Z320-AC320-AF320</f>
        <v>207</v>
      </c>
      <c r="AJ320">
        <f t="shared" ref="AJ320" si="2282">AA320-AD320-AG320</f>
        <v>221</v>
      </c>
      <c r="AK320">
        <f t="shared" ref="AK320" si="2283">AB320-AE320-AH320</f>
        <v>1250</v>
      </c>
      <c r="AT320">
        <f t="shared" ref="AT320" si="2284">BN320-BN319</f>
        <v>33002</v>
      </c>
      <c r="AU320">
        <f t="shared" si="1827"/>
        <v>1429</v>
      </c>
      <c r="AV320">
        <f t="shared" ref="AV320" si="2285">AU320/AT320</f>
        <v>4.3300406035997815E-2</v>
      </c>
      <c r="AW320">
        <f>IF(CB320="","",MAX(BV$1:BV320)-LARGE(BV$1:BV320,2))</f>
        <v>462</v>
      </c>
      <c r="AX320">
        <f>IF(CC320="","",MAX(BW$1:BW320)-LARGE(BW$1:BW320,2))</f>
        <v>15</v>
      </c>
      <c r="AY320">
        <f>MAX(CR$1:CR320)-LARGE(CR$1:CR320,2)</f>
        <v>1337</v>
      </c>
      <c r="AZ320">
        <f>MAX(CS$1:CS320)-LARGE(CS$1:CS320,2)</f>
        <v>62</v>
      </c>
      <c r="BA320">
        <f>IF(CJ320="","",MAX(CD$1:CD320)-LARGE(CD$1:CD320,2))</f>
        <v>388</v>
      </c>
      <c r="BB320">
        <f>IF(CK320="","",MAX(CE$1:CE320)-LARGE(CE$1:CE320,2))</f>
        <v>9</v>
      </c>
      <c r="BC320">
        <f t="shared" ref="BC320" si="2286">AX320/AW320</f>
        <v>3.2467532467532464E-2</v>
      </c>
      <c r="BD320">
        <f t="shared" ref="BD320" si="2287">AZ320/AY320</f>
        <v>4.6372475691847423E-2</v>
      </c>
      <c r="BE320">
        <f t="shared" si="1831"/>
        <v>2.3195876288659795E-2</v>
      </c>
      <c r="BF320">
        <f t="shared" ref="BF320" si="2288">SUM(AU314:AU320)/SUM(AT314:AT320)</f>
        <v>5.7228353863745106E-2</v>
      </c>
      <c r="BG320">
        <f t="shared" ref="BG320" si="2289">SUM(AU307:AU320)/SUM(AT307:AT320)</f>
        <v>6.2645648811182592E-2</v>
      </c>
      <c r="BH320">
        <f t="shared" ref="BH320" si="2290">SUM(AX314:AX320)/SUM(AW314:AW320)</f>
        <v>3.1430934656741107E-2</v>
      </c>
      <c r="BI320">
        <f t="shared" ref="BI320" si="2291">SUM(AZ314:AZ320)/SUM(AY314:AY320)</f>
        <v>0.13627992633517497</v>
      </c>
      <c r="BJ320">
        <f t="shared" ref="BJ320" si="2292">SUM(BB314:BB320)/SUM(BA314:BA320)</f>
        <v>2.7635619242579325E-2</v>
      </c>
      <c r="BK320" s="15">
        <v>0.06</v>
      </c>
      <c r="BL320" s="15">
        <v>0.1</v>
      </c>
      <c r="BM320" s="15">
        <v>0.08</v>
      </c>
      <c r="BN320" s="15">
        <v>3612560</v>
      </c>
      <c r="BO320" s="15">
        <v>343928</v>
      </c>
      <c r="BP320" s="15"/>
      <c r="BQ320" s="15"/>
      <c r="BR320" s="15"/>
      <c r="BS320" s="15"/>
      <c r="BT320" s="15">
        <v>1469900</v>
      </c>
      <c r="BU320" s="15">
        <v>318450</v>
      </c>
      <c r="BV320" s="15">
        <v>28085</v>
      </c>
      <c r="BW320" s="15">
        <v>2647</v>
      </c>
      <c r="BX320" s="15"/>
      <c r="BY320" s="15"/>
      <c r="BZ320" s="15"/>
      <c r="CA320" s="15"/>
      <c r="CB320" s="15">
        <v>10801</v>
      </c>
      <c r="CC320" s="15">
        <v>2529</v>
      </c>
      <c r="CD320" s="15">
        <v>21955</v>
      </c>
      <c r="CE320" s="15">
        <v>1613</v>
      </c>
      <c r="CF320" s="15"/>
      <c r="CG320" s="15"/>
      <c r="CH320" s="15"/>
      <c r="CI320" s="15"/>
      <c r="CJ320" s="15">
        <v>6257</v>
      </c>
      <c r="CK320" s="15">
        <v>1535</v>
      </c>
      <c r="CL320" s="15">
        <v>162799</v>
      </c>
      <c r="CM320" s="15">
        <v>15616</v>
      </c>
      <c r="CN320" s="15"/>
      <c r="CO320" s="15"/>
      <c r="CP320" s="15"/>
      <c r="CQ320" s="15"/>
      <c r="CR320" s="15">
        <v>63041</v>
      </c>
      <c r="CS320" s="15">
        <v>14338</v>
      </c>
    </row>
    <row r="321" spans="1:97" x14ac:dyDescent="0.35">
      <c r="A321" s="1">
        <f t="shared" si="2062"/>
        <v>44227</v>
      </c>
      <c r="B321">
        <v>1472772</v>
      </c>
      <c r="C321">
        <v>319206</v>
      </c>
      <c r="D321">
        <v>282480</v>
      </c>
      <c r="E321">
        <v>4651</v>
      </c>
      <c r="F321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293">-(J321-J320)+L321</f>
        <v>19</v>
      </c>
      <c r="N321">
        <f t="shared" ref="N321" si="2294">B321-C321</f>
        <v>1153566</v>
      </c>
      <c r="O321" s="3">
        <f t="shared" ref="O321" si="2295">C321/B321</f>
        <v>0.21673823239442358</v>
      </c>
      <c r="R321">
        <f t="shared" ref="R321" si="2296">C321-C320</f>
        <v>756</v>
      </c>
      <c r="S321">
        <f t="shared" ref="S321" si="2297">N321-N320</f>
        <v>2116</v>
      </c>
      <c r="T321" s="6">
        <f t="shared" ref="T321" si="2298">R321/V321</f>
        <v>0.26323119777158777</v>
      </c>
      <c r="U321" s="6">
        <f t="shared" ref="U321" si="2299">SUM(R315:R321)/SUM(V315:V321)</f>
        <v>0.25029335836658062</v>
      </c>
      <c r="V321">
        <f t="shared" ref="V321" si="2300">B321-B320</f>
        <v>2872</v>
      </c>
      <c r="W321">
        <f t="shared" ref="W321" si="2301">C321-D321-E321</f>
        <v>32075</v>
      </c>
      <c r="X321" s="3">
        <f t="shared" ref="X321" si="2302">F321/W321</f>
        <v>1.1161340607950116E-2</v>
      </c>
      <c r="Y321">
        <f t="shared" ref="Y321" si="2303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304">Z321-AC321-AF321</f>
        <v>202</v>
      </c>
      <c r="AJ321">
        <f t="shared" ref="AJ321:AJ322" si="2305">AA321-AD321-AG321</f>
        <v>217</v>
      </c>
      <c r="AK321">
        <f t="shared" ref="AK321:AK322" si="2306">AB321-AE321-AH321</f>
        <v>1258</v>
      </c>
      <c r="AT321">
        <f t="shared" ref="AT321" si="2307">BN321-BN320</f>
        <v>9588</v>
      </c>
      <c r="AU321">
        <f t="shared" si="1827"/>
        <v>842</v>
      </c>
      <c r="AV321">
        <f t="shared" ref="AV321" si="2308">AU321/AT321</f>
        <v>8.7818105965790566E-2</v>
      </c>
      <c r="AW321">
        <f>IF(CB321="","",MAX(BV$1:BV321)-LARGE(BV$1:BV321,2))</f>
        <v>71</v>
      </c>
      <c r="AX321">
        <f>IF(CC321="","",MAX(BW$1:BW321)-LARGE(BW$1:BW321,2))</f>
        <v>5</v>
      </c>
      <c r="AY321">
        <f>MAX(CR$1:CR321)-LARGE(CR$1:CR321,2)</f>
        <v>121</v>
      </c>
      <c r="AZ321">
        <f>MAX(CS$1:CS321)-LARGE(CS$1:CS321,2)</f>
        <v>33</v>
      </c>
      <c r="BA321">
        <f>IF(CJ321="","",MAX(CD$1:CD321)-LARGE(CD$1:CD321,2))</f>
        <v>27</v>
      </c>
      <c r="BB321">
        <f>IF(CK321="","",MAX(CE$1:CE321)-LARGE(CE$1:CE321,2))</f>
        <v>2</v>
      </c>
      <c r="BC321">
        <f t="shared" ref="BC321" si="2309">AX321/AW321</f>
        <v>7.0422535211267609E-2</v>
      </c>
      <c r="BD321">
        <f t="shared" ref="BD321" si="2310">AZ321/AY321</f>
        <v>0.27272727272727271</v>
      </c>
      <c r="BE321">
        <f t="shared" si="1831"/>
        <v>7.407407407407407E-2</v>
      </c>
      <c r="BF321">
        <f t="shared" ref="BF321" si="2311">SUM(AU315:AU321)/SUM(AT315:AT321)</f>
        <v>5.645219949407191E-2</v>
      </c>
      <c r="BG321">
        <f t="shared" ref="BG321" si="2312">SUM(AU308:AU321)/SUM(AT308:AT321)</f>
        <v>6.2428534173203071E-2</v>
      </c>
      <c r="BH321">
        <f t="shared" ref="BH321" si="2313">SUM(AX315:AX321)/SUM(AW315:AW321)</f>
        <v>3.0794165316045379E-2</v>
      </c>
      <c r="BI321">
        <f t="shared" ref="BI321" si="2314">SUM(AZ315:AZ321)/SUM(AY315:AY321)</f>
        <v>0.13446535107847638</v>
      </c>
      <c r="BJ321">
        <f t="shared" ref="BJ321" si="2315">SUM(BB315:BB321)/SUM(BA315:BA321)</f>
        <v>2.6178010471204188E-2</v>
      </c>
      <c r="BK321" s="15">
        <v>7.0000000000000007E-2</v>
      </c>
      <c r="BL321" s="15">
        <v>0.1</v>
      </c>
      <c r="BM321" s="15">
        <v>0.08</v>
      </c>
      <c r="BN321" s="15">
        <v>3622148</v>
      </c>
      <c r="BO321" s="15">
        <v>344770</v>
      </c>
      <c r="BP321" s="15"/>
      <c r="BQ321" s="15"/>
      <c r="BR321" s="15"/>
      <c r="BS321" s="15"/>
      <c r="BT321" s="15">
        <v>1472772</v>
      </c>
      <c r="BU321" s="15">
        <v>319206</v>
      </c>
      <c r="BV321" s="15">
        <v>28156</v>
      </c>
      <c r="BW321" s="15">
        <v>2652</v>
      </c>
      <c r="BX321" s="15"/>
      <c r="BY321" s="15"/>
      <c r="BZ321" s="15"/>
      <c r="CA321" s="15"/>
      <c r="CB321" s="15">
        <v>10817</v>
      </c>
      <c r="CC321" s="15">
        <v>2535</v>
      </c>
      <c r="CD321" s="15">
        <v>21982</v>
      </c>
      <c r="CE321" s="15">
        <v>1615</v>
      </c>
      <c r="CF321" s="15"/>
      <c r="CG321" s="15"/>
      <c r="CH321" s="15"/>
      <c r="CI321" s="15"/>
      <c r="CJ321" s="15">
        <v>6265</v>
      </c>
      <c r="CK321" s="15">
        <v>1536</v>
      </c>
      <c r="CL321" s="15">
        <v>163255</v>
      </c>
      <c r="CM321" s="15">
        <v>15657</v>
      </c>
      <c r="CN321" s="15"/>
      <c r="CO321" s="15"/>
      <c r="CP321" s="15"/>
      <c r="CQ321" s="15"/>
      <c r="CR321" s="15">
        <v>63162</v>
      </c>
      <c r="CS321" s="15">
        <v>14371</v>
      </c>
    </row>
    <row r="322" spans="1:97" x14ac:dyDescent="0.35">
      <c r="A322" s="1">
        <f t="shared" si="2062"/>
        <v>44228</v>
      </c>
      <c r="B322">
        <v>1474033</v>
      </c>
      <c r="C322">
        <v>319495</v>
      </c>
      <c r="D322">
        <v>283038</v>
      </c>
      <c r="E322">
        <v>4901</v>
      </c>
      <c r="F322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316">-(J322-J321)+L322</f>
        <v>9</v>
      </c>
      <c r="N322">
        <f t="shared" ref="N322" si="2317">B322-C322</f>
        <v>1154538</v>
      </c>
      <c r="O322" s="3">
        <f t="shared" ref="O322" si="2318">C322/B322</f>
        <v>0.21674887875644575</v>
      </c>
      <c r="R322">
        <f t="shared" ref="R322" si="2319">C322-C321</f>
        <v>289</v>
      </c>
      <c r="S322">
        <f t="shared" ref="S322" si="2320">N322-N321</f>
        <v>972</v>
      </c>
      <c r="T322" s="6">
        <f t="shared" ref="T322" si="2321">R322/V322</f>
        <v>0.22918318794607453</v>
      </c>
      <c r="U322" s="6">
        <f t="shared" ref="U322" si="2322">SUM(R316:R322)/SUM(V316:V322)</f>
        <v>0.24923322047400917</v>
      </c>
      <c r="V322">
        <f t="shared" ref="V322" si="2323">B322-B321</f>
        <v>1261</v>
      </c>
      <c r="W322">
        <f t="shared" ref="W322" si="2324">C322-D322-E322</f>
        <v>31556</v>
      </c>
      <c r="X322" s="3">
        <f t="shared" ref="X322" si="2325">F322/W322</f>
        <v>1.1661807580174927E-2</v>
      </c>
      <c r="Y322">
        <f t="shared" ref="Y322" si="2326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304"/>
        <v>199</v>
      </c>
      <c r="AJ322">
        <f t="shared" si="2305"/>
        <v>211</v>
      </c>
      <c r="AK322">
        <f t="shared" si="2306"/>
        <v>1242</v>
      </c>
      <c r="AL322">
        <v>3</v>
      </c>
      <c r="AM322">
        <v>3</v>
      </c>
      <c r="AN322">
        <v>18</v>
      </c>
      <c r="AT322">
        <f t="shared" ref="AT322" si="2327">BN322-BN321</f>
        <v>5800</v>
      </c>
      <c r="AU322">
        <f t="shared" si="1827"/>
        <v>282</v>
      </c>
      <c r="AV322">
        <f t="shared" ref="AV322" si="2328">AU322/AT322</f>
        <v>4.8620689655172411E-2</v>
      </c>
      <c r="AW322">
        <f>IF(CB322="","",MAX(BV$1:BV322)-LARGE(BV$1:BV322,2))</f>
        <v>41</v>
      </c>
      <c r="AX322">
        <f>IF(CC322="","",MAX(BW$1:BW322)-LARGE(BW$1:BW322,2))</f>
        <v>0</v>
      </c>
      <c r="AY322">
        <f>MAX(CR$1:CR322)-LARGE(CR$1:CR322,2)</f>
        <v>48</v>
      </c>
      <c r="AZ322">
        <f>MAX(CS$1:CS322)-LARGE(CS$1:CS322,2)</f>
        <v>6</v>
      </c>
      <c r="BA322">
        <f>IF(CJ322="","",MAX(CD$1:CD322)-LARGE(CD$1:CD322,2))</f>
        <v>16</v>
      </c>
      <c r="BB322">
        <f>IF(CK322="","",MAX(CE$1:CE322)-LARGE(CE$1:CE322,2))</f>
        <v>0</v>
      </c>
      <c r="BC322">
        <f t="shared" ref="BC322" si="2329">AX322/AW322</f>
        <v>0</v>
      </c>
      <c r="BD322">
        <f t="shared" ref="BD322" si="2330">AZ322/AY322</f>
        <v>0.125</v>
      </c>
      <c r="BE322">
        <f t="shared" si="1831"/>
        <v>0</v>
      </c>
      <c r="BF322">
        <f t="shared" ref="BF322" si="2331">SUM(AU316:AU322)/SUM(AT316:AT322)</f>
        <v>5.5011938003318363E-2</v>
      </c>
      <c r="BG322">
        <f t="shared" ref="BG322" si="2332">SUM(AU309:AU322)/SUM(AT309:AT322)</f>
        <v>6.1611203782596692E-2</v>
      </c>
      <c r="BH322">
        <f t="shared" ref="BH322" si="2333">SUM(AX316:AX322)/SUM(AW316:AW322)</f>
        <v>2.9838709677419355E-2</v>
      </c>
      <c r="BI322">
        <f t="shared" ref="BI322" si="2334">SUM(AZ316:AZ322)/SUM(AY316:AY322)</f>
        <v>0.13059529303184125</v>
      </c>
      <c r="BJ322">
        <f t="shared" ref="BJ322" si="2335">SUM(BB316:BB322)/SUM(BA316:BA322)</f>
        <v>2.185792349726776E-2</v>
      </c>
      <c r="BK322" s="15">
        <v>0.06</v>
      </c>
      <c r="BL322" s="15">
        <v>0.1</v>
      </c>
      <c r="BM322" s="15">
        <v>7.0000000000000007E-2</v>
      </c>
      <c r="BN322" s="15">
        <v>3627948</v>
      </c>
      <c r="BO322" s="15">
        <v>345052</v>
      </c>
      <c r="BP322" s="15"/>
      <c r="BQ322" s="15"/>
      <c r="BR322" s="15"/>
      <c r="BS322" s="15"/>
      <c r="BT322" s="15">
        <v>1474033</v>
      </c>
      <c r="BU322" s="15">
        <v>319495</v>
      </c>
      <c r="BV322" s="15">
        <v>28197</v>
      </c>
      <c r="BW322" s="15">
        <v>2652</v>
      </c>
      <c r="BX322" s="15"/>
      <c r="BY322" s="15"/>
      <c r="BZ322" s="15"/>
      <c r="CA322" s="15"/>
      <c r="CB322" s="15">
        <v>10828</v>
      </c>
      <c r="CC322" s="15">
        <v>2537</v>
      </c>
      <c r="CD322" s="15">
        <v>21998</v>
      </c>
      <c r="CE322" s="15">
        <v>1615</v>
      </c>
      <c r="CF322" s="15"/>
      <c r="CG322" s="15"/>
      <c r="CH322" s="15"/>
      <c r="CI322" s="15"/>
      <c r="CJ322" s="15">
        <v>6266</v>
      </c>
      <c r="CK322" s="15">
        <v>1536</v>
      </c>
      <c r="CL322" s="15">
        <v>163709</v>
      </c>
      <c r="CM322" s="15">
        <v>15672</v>
      </c>
      <c r="CN322" s="15"/>
      <c r="CO322" s="15"/>
      <c r="CP322" s="15"/>
      <c r="CQ322" s="15"/>
      <c r="CR322" s="15">
        <v>63210</v>
      </c>
      <c r="CS322" s="15">
        <v>14377</v>
      </c>
    </row>
    <row r="323" spans="1:97" x14ac:dyDescent="0.35">
      <c r="A323" s="1">
        <f t="shared" si="2062"/>
        <v>44229</v>
      </c>
      <c r="B323">
        <v>1477304</v>
      </c>
      <c r="C323">
        <v>320342</v>
      </c>
      <c r="D323">
        <v>286341</v>
      </c>
      <c r="E323">
        <v>4906</v>
      </c>
      <c r="F323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336">-(J323-J322)+L323</f>
        <v>7</v>
      </c>
      <c r="N323">
        <f t="shared" ref="N323" si="2337">B323-C323</f>
        <v>1156962</v>
      </c>
      <c r="O323" s="3">
        <f t="shared" ref="O323" si="2338">C323/B323</f>
        <v>0.21684230192296236</v>
      </c>
      <c r="R323">
        <f t="shared" ref="R323" si="2339">C323-C322</f>
        <v>847</v>
      </c>
      <c r="S323">
        <f t="shared" ref="S323" si="2340">N323-N322</f>
        <v>2424</v>
      </c>
      <c r="T323" s="6">
        <f t="shared" ref="T323" si="2341">R323/V323</f>
        <v>0.25894221950473861</v>
      </c>
      <c r="U323" s="6">
        <f t="shared" ref="U323" si="2342">SUM(R317:R323)/SUM(V317:V323)</f>
        <v>0.24807548063637441</v>
      </c>
      <c r="V323">
        <f t="shared" ref="V323" si="2343">B323-B322</f>
        <v>3271</v>
      </c>
      <c r="W323">
        <f t="shared" ref="W323" si="2344">C323-D323-E323</f>
        <v>29095</v>
      </c>
      <c r="X323" s="3">
        <f t="shared" ref="X323" si="2345">F323/W323</f>
        <v>1.3404365011170304E-2</v>
      </c>
      <c r="Y323">
        <f t="shared" ref="Y323" si="2346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347">Z323-AC323-AF323</f>
        <v>193</v>
      </c>
      <c r="AJ323">
        <f t="shared" ref="AJ323" si="2348">AA323-AD323-AG323</f>
        <v>184</v>
      </c>
      <c r="AK323">
        <f t="shared" ref="AK323" si="2349">AB323-AE323-AH323</f>
        <v>1130</v>
      </c>
      <c r="AL323">
        <v>2</v>
      </c>
      <c r="AM323">
        <v>2</v>
      </c>
      <c r="AN323">
        <v>8</v>
      </c>
      <c r="AT323">
        <f t="shared" ref="AT323:AT324" si="2350">BN323-BN322</f>
        <v>20700</v>
      </c>
      <c r="AU323">
        <f t="shared" si="1827"/>
        <v>950</v>
      </c>
      <c r="AV323">
        <f t="shared" ref="AV323" si="2351">AU323/AT323</f>
        <v>4.5893719806763288E-2</v>
      </c>
      <c r="AW323">
        <f>IF(CB323="","",MAX(BV$1:BV323)-LARGE(BV$1:BV323,2))</f>
        <v>154</v>
      </c>
      <c r="AX323">
        <f>IF(CC323="","",MAX(BW$1:BW323)-LARGE(BW$1:BW323,2))</f>
        <v>9</v>
      </c>
      <c r="AY323">
        <f>MAX(CR$1:CR323)-LARGE(CR$1:CR323,2)</f>
        <v>120</v>
      </c>
      <c r="AZ323">
        <f>MAX(CS$1:CS323)-LARGE(CS$1:CS323,2)</f>
        <v>12</v>
      </c>
      <c r="BA323">
        <f>IF(CJ323="","",MAX(CD$1:CD323)-LARGE(CD$1:CD323,2))</f>
        <v>96</v>
      </c>
      <c r="BB323">
        <f>IF(CK323="","",MAX(CE$1:CE323)-LARGE(CE$1:CE323,2))</f>
        <v>2</v>
      </c>
      <c r="BC323">
        <f t="shared" ref="BC323" si="2352">AX323/AW323</f>
        <v>5.844155844155844E-2</v>
      </c>
      <c r="BD323">
        <f t="shared" ref="BD323" si="2353">AZ323/AY323</f>
        <v>0.1</v>
      </c>
      <c r="BE323">
        <f t="shared" si="1831"/>
        <v>2.0833333333333332E-2</v>
      </c>
      <c r="BF323">
        <f t="shared" ref="BF323" si="2354">SUM(AU317:AU323)/SUM(AT317:AT323)</f>
        <v>5.5479457606237688E-2</v>
      </c>
      <c r="BG323">
        <f t="shared" ref="BG323" si="2355">SUM(AU310:AU323)/SUM(AT310:AT323)</f>
        <v>6.1585959044533241E-2</v>
      </c>
      <c r="BH323">
        <f t="shared" ref="BH323" si="2356">SUM(AX317:AX323)/SUM(AW317:AW323)</f>
        <v>3.2812500000000001E-2</v>
      </c>
      <c r="BI323">
        <f t="shared" ref="BI323" si="2357">SUM(AZ317:AZ323)/SUM(AY317:AY323)</f>
        <v>0.12247770999530737</v>
      </c>
      <c r="BJ323">
        <f t="shared" ref="BJ323" si="2358">SUM(BB317:BB323)/SUM(BA317:BA323)</f>
        <v>1.8285714285714287E-2</v>
      </c>
      <c r="BK323" s="15">
        <v>7.0000000000000007E-2</v>
      </c>
      <c r="BL323" s="15">
        <v>0.09</v>
      </c>
      <c r="BM323" s="15">
        <v>7.0000000000000007E-2</v>
      </c>
      <c r="BN323" s="15">
        <v>3648648</v>
      </c>
      <c r="BO323" s="15">
        <v>346002</v>
      </c>
      <c r="BP323" s="15"/>
      <c r="BQ323" s="15"/>
      <c r="BR323" s="15"/>
      <c r="BS323" s="15"/>
      <c r="BT323" s="15">
        <v>1477304</v>
      </c>
      <c r="BU323" s="15">
        <v>320342</v>
      </c>
      <c r="BV323" s="15">
        <v>28351</v>
      </c>
      <c r="BW323" s="15">
        <v>2661</v>
      </c>
      <c r="BX323" s="15"/>
      <c r="BY323" s="15"/>
      <c r="BZ323" s="15"/>
      <c r="CA323" s="15"/>
      <c r="CB323" s="15">
        <v>10856</v>
      </c>
      <c r="CC323" s="15">
        <v>2544</v>
      </c>
      <c r="CD323" s="15">
        <v>22094</v>
      </c>
      <c r="CE323" s="15">
        <v>1617</v>
      </c>
      <c r="CF323" s="15"/>
      <c r="CG323" s="15"/>
      <c r="CH323" s="15"/>
      <c r="CI323" s="15"/>
      <c r="CJ323" s="15">
        <v>6276</v>
      </c>
      <c r="CK323" s="15">
        <v>1538</v>
      </c>
      <c r="CL323" s="15">
        <v>164478</v>
      </c>
      <c r="CM323" s="15">
        <v>15683</v>
      </c>
      <c r="CN323" s="15"/>
      <c r="CO323" s="15"/>
      <c r="CP323" s="15"/>
      <c r="CQ323" s="15"/>
      <c r="CR323" s="15">
        <v>63330</v>
      </c>
      <c r="CS323" s="15">
        <v>14389</v>
      </c>
    </row>
    <row r="324" spans="1:97" x14ac:dyDescent="0.35">
      <c r="A324" s="1">
        <f t="shared" si="2062"/>
        <v>44230</v>
      </c>
      <c r="B324">
        <v>1480685</v>
      </c>
      <c r="C324">
        <v>321271</v>
      </c>
      <c r="D324">
        <v>288312</v>
      </c>
      <c r="E324">
        <v>4919</v>
      </c>
      <c r="F324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359">-(J324-J323)+L324</f>
        <v>14</v>
      </c>
      <c r="N324">
        <f t="shared" ref="N324" si="2360">B324-C324</f>
        <v>1159414</v>
      </c>
      <c r="O324" s="3">
        <f t="shared" ref="O324" si="2361">C324/B324</f>
        <v>0.21697457595639855</v>
      </c>
      <c r="R324">
        <f t="shared" ref="R324" si="2362">C324-C323</f>
        <v>929</v>
      </c>
      <c r="S324">
        <f t="shared" ref="S324" si="2363">N324-N323</f>
        <v>2452</v>
      </c>
      <c r="T324" s="6">
        <f t="shared" ref="T324" si="2364">R324/V324</f>
        <v>0.27477077787636794</v>
      </c>
      <c r="U324" s="6">
        <f t="shared" ref="U324" si="2365">SUM(R318:R324)/SUM(V318:V324)</f>
        <v>0.24525050100200402</v>
      </c>
      <c r="V324">
        <f t="shared" ref="V324" si="2366">B324-B323</f>
        <v>3381</v>
      </c>
      <c r="W324">
        <f t="shared" ref="W324" si="2367">C324-D324-E324</f>
        <v>28040</v>
      </c>
      <c r="X324" s="3">
        <f t="shared" ref="X324" si="2368">F324/W324</f>
        <v>1.362339514978602E-2</v>
      </c>
      <c r="Y324">
        <f t="shared" ref="Y324" si="236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370">Z324-AC324-AF324</f>
        <v>190</v>
      </c>
      <c r="AJ324">
        <f t="shared" ref="AJ324" si="2371">AA324-AD324-AG324</f>
        <v>162</v>
      </c>
      <c r="AK324">
        <f t="shared" ref="AK324" si="2372">AB324-AE324-AH324</f>
        <v>1100</v>
      </c>
      <c r="AL324">
        <v>3</v>
      </c>
      <c r="AM324">
        <v>3</v>
      </c>
      <c r="AN324">
        <v>20</v>
      </c>
      <c r="AT324">
        <f t="shared" si="2350"/>
        <v>14888</v>
      </c>
      <c r="AU324">
        <f t="shared" si="1827"/>
        <v>989</v>
      </c>
      <c r="AV324">
        <f t="shared" ref="AV324" si="2373">AU324/AT324</f>
        <v>6.6429339065018814E-2</v>
      </c>
      <c r="AW324">
        <f>IF(CB324="","",MAX(BV$1:BV324)-LARGE(BV$1:BV324,2))</f>
        <v>88</v>
      </c>
      <c r="AX324">
        <f>IF(CC324="","",MAX(BW$1:BW324)-LARGE(BW$1:BW324,2))</f>
        <v>8</v>
      </c>
      <c r="AY324">
        <f>MAX(CR$1:CR324)-LARGE(CR$1:CR324,2)</f>
        <v>148</v>
      </c>
      <c r="AZ324">
        <f>MAX(CS$1:CS324)-LARGE(CS$1:CS324,2)</f>
        <v>43</v>
      </c>
      <c r="BA324">
        <f>IF(CJ324="","",MAX(CD$1:CD324)-LARGE(CD$1:CD324,2))</f>
        <v>84</v>
      </c>
      <c r="BB324">
        <f>IF(CK324="","",MAX(CE$1:CE324)-LARGE(CE$1:CE324,2))</f>
        <v>5</v>
      </c>
      <c r="BC324">
        <f t="shared" ref="BC324" si="2374">AX324/AW324</f>
        <v>9.0909090909090912E-2</v>
      </c>
      <c r="BD324">
        <f t="shared" ref="BD324" si="2375">AZ324/AY324</f>
        <v>0.29054054054054052</v>
      </c>
      <c r="BE324">
        <f t="shared" si="1831"/>
        <v>5.9523809523809521E-2</v>
      </c>
      <c r="BF324">
        <f t="shared" ref="BF324" si="2376">SUM(AU318:AU324)/SUM(AT318:AT324)</f>
        <v>5.5802746902179387E-2</v>
      </c>
      <c r="BG324">
        <f t="shared" ref="BG324" si="2377">SUM(AU311:AU324)/SUM(AT311:AT324)</f>
        <v>6.1492089279602834E-2</v>
      </c>
      <c r="BH324">
        <f t="shared" ref="BH324" si="2378">SUM(AX318:AX324)/SUM(AW318:AW324)</f>
        <v>3.539094650205761E-2</v>
      </c>
      <c r="BI324">
        <f t="shared" ref="BI324" si="2379">SUM(AZ318:AZ324)/SUM(AY318:AY324)</f>
        <v>0.1161688003793267</v>
      </c>
      <c r="BJ324">
        <f t="shared" ref="BJ324" si="2380">SUM(BB318:BB324)/SUM(BA318:BA324)</f>
        <v>2.4844720496894408E-2</v>
      </c>
      <c r="BK324" s="15">
        <v>0.08</v>
      </c>
      <c r="BL324" s="15">
        <v>0.09</v>
      </c>
      <c r="BM324" s="15">
        <v>7.0000000000000007E-2</v>
      </c>
      <c r="BN324" s="15">
        <v>3663536</v>
      </c>
      <c r="BO324" s="15">
        <v>346991</v>
      </c>
      <c r="BP324" s="15"/>
      <c r="BQ324" s="15"/>
      <c r="BR324" s="15"/>
      <c r="BS324" s="15"/>
      <c r="BT324" s="15">
        <v>1480685</v>
      </c>
      <c r="BU324" s="15">
        <v>321271</v>
      </c>
      <c r="BV324" s="15">
        <v>28439</v>
      </c>
      <c r="BW324" s="15">
        <v>2669</v>
      </c>
      <c r="BX324" s="15"/>
      <c r="BY324" s="15"/>
      <c r="BZ324" s="15"/>
      <c r="CA324" s="15"/>
      <c r="CB324" s="15">
        <v>10877</v>
      </c>
      <c r="CC324" s="15">
        <v>2554</v>
      </c>
      <c r="CD324" s="15">
        <v>22178</v>
      </c>
      <c r="CE324" s="15">
        <v>1622</v>
      </c>
      <c r="CF324" s="15"/>
      <c r="CG324" s="15"/>
      <c r="CH324" s="15"/>
      <c r="CI324" s="15"/>
      <c r="CJ324" s="15">
        <v>6291</v>
      </c>
      <c r="CK324" s="15">
        <v>1543</v>
      </c>
      <c r="CL324" s="15">
        <v>165174</v>
      </c>
      <c r="CM324" s="15">
        <v>15730</v>
      </c>
      <c r="CN324" s="15"/>
      <c r="CO324" s="15"/>
      <c r="CP324" s="15"/>
      <c r="CQ324" s="15"/>
      <c r="CR324" s="15">
        <v>63478</v>
      </c>
      <c r="CS324" s="15">
        <v>14432</v>
      </c>
    </row>
    <row r="325" spans="1:97" x14ac:dyDescent="0.35">
      <c r="A325" s="1">
        <f t="shared" si="2062"/>
        <v>44231</v>
      </c>
      <c r="B325">
        <v>1485685</v>
      </c>
      <c r="C325">
        <v>322512</v>
      </c>
      <c r="D325">
        <v>290011</v>
      </c>
      <c r="E325">
        <v>4975</v>
      </c>
      <c r="F325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381">-(J325-J324)+L325</f>
        <v>22</v>
      </c>
      <c r="N325">
        <f t="shared" ref="N325" si="2382">B325-C325</f>
        <v>1163173</v>
      </c>
      <c r="O325" s="3">
        <f t="shared" ref="O325" si="2383">C325/B325</f>
        <v>0.21707966358952269</v>
      </c>
      <c r="R325">
        <f t="shared" ref="R325" si="2384">C325-C324</f>
        <v>1241</v>
      </c>
      <c r="S325">
        <f t="shared" ref="S325" si="2385">N325-N324</f>
        <v>3759</v>
      </c>
      <c r="T325" s="6">
        <f t="shared" ref="T325" si="2386">R325/V325</f>
        <v>0.2482</v>
      </c>
      <c r="U325" s="6">
        <f t="shared" ref="U325" si="2387">SUM(R319:R325)/SUM(V319:V325)</f>
        <v>0.23583990061725998</v>
      </c>
      <c r="V325">
        <f t="shared" ref="V325" si="2388">B325-B324</f>
        <v>5000</v>
      </c>
      <c r="W325">
        <f t="shared" ref="W325" si="2389">C325-D325-E325</f>
        <v>27526</v>
      </c>
      <c r="X325" s="3">
        <f t="shared" ref="X325" si="2390">F325/W325</f>
        <v>1.3078543922110004E-2</v>
      </c>
      <c r="Y325">
        <f t="shared" ref="Y325" si="2391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392">Z325-AC325-AF325</f>
        <v>180</v>
      </c>
      <c r="AJ325">
        <f t="shared" ref="AJ325" si="2393">AA325-AD325-AG325</f>
        <v>146</v>
      </c>
      <c r="AK325">
        <f t="shared" ref="AK325" si="2394">AB325-AE325-AH325</f>
        <v>1090</v>
      </c>
      <c r="AL325">
        <v>2</v>
      </c>
      <c r="AM325">
        <v>2</v>
      </c>
      <c r="AN325">
        <v>14</v>
      </c>
      <c r="AT325">
        <f t="shared" ref="AT325" si="2395">BN325-BN324</f>
        <v>26416</v>
      </c>
      <c r="AU325">
        <f t="shared" si="1827"/>
        <v>1343</v>
      </c>
      <c r="AV325">
        <f t="shared" ref="AV325" si="2396">AU325/AT325</f>
        <v>5.0840399757722594E-2</v>
      </c>
      <c r="AW325">
        <f>IF(CB325="","",MAX(BV$1:BV325)-LARGE(BV$1:BV325,2))</f>
        <v>317</v>
      </c>
      <c r="AX325">
        <f>IF(CC325="","",MAX(BW$1:BW325)-LARGE(BW$1:BW325,2))</f>
        <v>7</v>
      </c>
      <c r="AY325">
        <f>MAX(CR$1:CR325)-LARGE(CR$1:CR325,2)</f>
        <v>201</v>
      </c>
      <c r="AZ325">
        <f>MAX(CS$1:CS325)-LARGE(CS$1:CS325,2)</f>
        <v>41</v>
      </c>
      <c r="BA325">
        <f>IF(CJ325="","",MAX(CD$1:CD325)-LARGE(CD$1:CD325,2))</f>
        <v>226</v>
      </c>
      <c r="BB325">
        <f>IF(CK325="","",MAX(CE$1:CE325)-LARGE(CE$1:CE325,2))</f>
        <v>3</v>
      </c>
      <c r="BC325">
        <f t="shared" ref="BC325" si="2397">AX325/AW325</f>
        <v>2.2082018927444796E-2</v>
      </c>
      <c r="BD325">
        <f t="shared" ref="BD325" si="2398">AZ325/AY325</f>
        <v>0.20398009950248755</v>
      </c>
      <c r="BE325">
        <f t="shared" si="1831"/>
        <v>1.3274336283185841E-2</v>
      </c>
      <c r="BF325">
        <f t="shared" ref="BF325" si="2399">SUM(AU319:AU325)/SUM(AT319:AT325)</f>
        <v>5.2973197656293713E-2</v>
      </c>
      <c r="BG325">
        <f t="shared" ref="BG325" si="2400">SUM(AU312:AU325)/SUM(AT312:AT325)</f>
        <v>5.821898378168084E-2</v>
      </c>
      <c r="BH325">
        <f t="shared" ref="BH325" si="2401">SUM(AX319:AX325)/SUM(AW319:AW325)</f>
        <v>3.4134988363072147E-2</v>
      </c>
      <c r="BI325">
        <f t="shared" ref="BI325" si="2402">SUM(AZ319:AZ325)/SUM(AY319:AY325)</f>
        <v>0.10501419110690634</v>
      </c>
      <c r="BJ325">
        <f t="shared" ref="BJ325" si="2403">SUM(BB319:BB325)/SUM(BA319:BA325)</f>
        <v>2.3102310231023101E-2</v>
      </c>
      <c r="BK325" s="15">
        <v>7.0000000000000007E-2</v>
      </c>
      <c r="BL325" s="15">
        <v>0.09</v>
      </c>
      <c r="BM325" s="15">
        <v>0.06</v>
      </c>
      <c r="BN325" s="15">
        <v>3689952</v>
      </c>
      <c r="BO325" s="15">
        <v>348334</v>
      </c>
      <c r="BP325" s="15"/>
      <c r="BQ325" s="15"/>
      <c r="BR325" s="15"/>
      <c r="BS325" s="15"/>
      <c r="BT325" s="15">
        <v>1485685</v>
      </c>
      <c r="BU325" s="15">
        <v>322512</v>
      </c>
      <c r="BV325" s="15">
        <v>28756</v>
      </c>
      <c r="BW325" s="15">
        <v>2676</v>
      </c>
      <c r="BX325" s="15"/>
      <c r="BY325" s="15"/>
      <c r="BZ325" s="15"/>
      <c r="CA325" s="15"/>
      <c r="CB325" s="15">
        <v>10923</v>
      </c>
      <c r="CC325" s="15">
        <v>2559</v>
      </c>
      <c r="CD325" s="15">
        <v>22404</v>
      </c>
      <c r="CE325" s="15">
        <v>1625</v>
      </c>
      <c r="CF325" s="15"/>
      <c r="CG325" s="15"/>
      <c r="CH325" s="15"/>
      <c r="CI325" s="15"/>
      <c r="CJ325" s="15">
        <v>6305</v>
      </c>
      <c r="CK325" s="15">
        <v>1546</v>
      </c>
      <c r="CL325" s="15">
        <v>166762</v>
      </c>
      <c r="CM325" s="15">
        <v>15768</v>
      </c>
      <c r="CN325" s="15"/>
      <c r="CO325" s="15"/>
      <c r="CP325" s="15"/>
      <c r="CQ325" s="15"/>
      <c r="CR325" s="15">
        <v>63679</v>
      </c>
      <c r="CS325" s="15">
        <v>14473</v>
      </c>
    </row>
    <row r="326" spans="1:97" x14ac:dyDescent="0.35">
      <c r="A326" s="1">
        <f t="shared" si="2062"/>
        <v>44232</v>
      </c>
      <c r="B326">
        <v>1489077</v>
      </c>
      <c r="C326">
        <v>323301</v>
      </c>
      <c r="D326">
        <v>291529</v>
      </c>
      <c r="E326">
        <v>5033</v>
      </c>
      <c r="F326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404">-(J326-J325)+L326</f>
        <v>9</v>
      </c>
      <c r="N326">
        <f t="shared" ref="N326" si="2405">B326-C326</f>
        <v>1165776</v>
      </c>
      <c r="O326" s="3">
        <f t="shared" ref="O326" si="2406">C326/B326</f>
        <v>0.21711503166055213</v>
      </c>
      <c r="R326">
        <f t="shared" ref="R326" si="2407">C326-C325</f>
        <v>789</v>
      </c>
      <c r="S326">
        <f t="shared" ref="S326" si="2408">N326-N325</f>
        <v>2603</v>
      </c>
      <c r="T326" s="6">
        <f t="shared" ref="T326" si="2409">R326/V326</f>
        <v>0.23260613207547171</v>
      </c>
      <c r="U326" s="6">
        <f t="shared" ref="U326" si="2410">SUM(R320:R326)/SUM(V320:V326)</f>
        <v>0.2352694724814321</v>
      </c>
      <c r="V326">
        <f t="shared" ref="V326" si="2411">B326-B325</f>
        <v>3392</v>
      </c>
      <c r="W326">
        <f t="shared" ref="W326" si="2412">C326-D326-E326</f>
        <v>26739</v>
      </c>
      <c r="X326" s="3">
        <f t="shared" ref="X326" si="2413">F326/W326</f>
        <v>1.3014697632671379E-2</v>
      </c>
      <c r="Y326">
        <f t="shared" ref="Y326" si="2414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415">Z326-AC326-AF326</f>
        <v>172</v>
      </c>
      <c r="AJ326">
        <f t="shared" ref="AJ326" si="2416">AA326-AD326-AG326</f>
        <v>137</v>
      </c>
      <c r="AK326">
        <f t="shared" ref="AK326" si="2417">AB326-AE326-AH326</f>
        <v>1064</v>
      </c>
      <c r="AL326">
        <v>2</v>
      </c>
      <c r="AM326">
        <v>2</v>
      </c>
      <c r="AN326">
        <v>14</v>
      </c>
      <c r="AT326">
        <f t="shared" ref="AT326" si="2418">BN326-BN325</f>
        <v>19613</v>
      </c>
      <c r="AU326">
        <f t="shared" si="1827"/>
        <v>871</v>
      </c>
      <c r="AV326">
        <f t="shared" ref="AV326" si="2419">AU326/AT326</f>
        <v>4.4409320348748282E-2</v>
      </c>
      <c r="AW326">
        <f>IF(CB326="","",MAX(BV$1:BV326)-LARGE(BV$1:BV326,2))</f>
        <v>159</v>
      </c>
      <c r="AX326">
        <f>IF(CC326="","",MAX(BW$1:BW326)-LARGE(BW$1:BW326,2))</f>
        <v>6</v>
      </c>
      <c r="AY326">
        <f>MAX(CR$1:CR326)-LARGE(CR$1:CR326,2)</f>
        <v>124</v>
      </c>
      <c r="AZ326">
        <f>MAX(CS$1:CS326)-LARGE(CS$1:CS326,2)</f>
        <v>31</v>
      </c>
      <c r="BA326">
        <f>IF(CJ326="","",MAX(CD$1:CD326)-LARGE(CD$1:CD326,2))</f>
        <v>90</v>
      </c>
      <c r="BB326">
        <f>IF(CK326="","",MAX(CE$1:CE326)-LARGE(CE$1:CE326,2))</f>
        <v>3</v>
      </c>
      <c r="BC326">
        <f t="shared" ref="BC326" si="2420">AX326/AW326</f>
        <v>3.7735849056603772E-2</v>
      </c>
      <c r="BD326">
        <f t="shared" ref="BD326" si="2421">AZ326/AY326</f>
        <v>0.25</v>
      </c>
      <c r="BE326">
        <f t="shared" si="1831"/>
        <v>3.3333333333333333E-2</v>
      </c>
      <c r="BF326">
        <f t="shared" ref="BF326" si="2422">SUM(AU320:AU326)/SUM(AT320:AT326)</f>
        <v>5.1581837901036098E-2</v>
      </c>
      <c r="BG326">
        <f t="shared" ref="BG326" si="2423">SUM(AU313:AU326)/SUM(AT313:AT326)</f>
        <v>5.6906622788975729E-2</v>
      </c>
      <c r="BH326">
        <f t="shared" ref="BH326" si="2424">SUM(AX320:AX326)/SUM(AW320:AW326)</f>
        <v>3.8699690402476783E-2</v>
      </c>
      <c r="BI326">
        <f t="shared" ref="BI326" si="2425">SUM(AZ320:AZ326)/SUM(AY320:AY326)</f>
        <v>0.10862315388280133</v>
      </c>
      <c r="BJ326">
        <f t="shared" ref="BJ326" si="2426">SUM(BB320:BB326)/SUM(BA320:BA326)</f>
        <v>2.5889967637540454E-2</v>
      </c>
      <c r="BK326" s="15">
        <v>7.0000000000000007E-2</v>
      </c>
      <c r="BL326" s="15">
        <v>0.08</v>
      </c>
      <c r="BM326" s="15">
        <v>0.06</v>
      </c>
      <c r="BN326" s="15">
        <v>3709565</v>
      </c>
      <c r="BO326" s="15">
        <v>349205</v>
      </c>
      <c r="BP326" s="15"/>
      <c r="BQ326" s="15"/>
      <c r="BR326" s="15"/>
      <c r="BS326" s="15"/>
      <c r="BT326" s="15">
        <v>1489077</v>
      </c>
      <c r="BU326" s="15">
        <v>323301</v>
      </c>
      <c r="BV326" s="15">
        <v>28915</v>
      </c>
      <c r="BW326" s="15">
        <v>2682</v>
      </c>
      <c r="BX326" s="15"/>
      <c r="BY326" s="15"/>
      <c r="BZ326" s="15"/>
      <c r="CA326" s="15"/>
      <c r="CB326" s="15">
        <v>10952</v>
      </c>
      <c r="CC326" s="15">
        <v>2565</v>
      </c>
      <c r="CD326" s="15">
        <v>22494</v>
      </c>
      <c r="CE326" s="15">
        <v>1628</v>
      </c>
      <c r="CF326" s="15"/>
      <c r="CG326" s="15"/>
      <c r="CH326" s="15"/>
      <c r="CI326" s="15"/>
      <c r="CJ326" s="15">
        <v>6316</v>
      </c>
      <c r="CK326" s="15">
        <v>1550</v>
      </c>
      <c r="CL326" s="15">
        <v>167626</v>
      </c>
      <c r="CM326" s="15">
        <v>15804</v>
      </c>
      <c r="CN326" s="15"/>
      <c r="CO326" s="15"/>
      <c r="CP326" s="15"/>
      <c r="CQ326" s="15"/>
      <c r="CR326" s="15">
        <v>63803</v>
      </c>
      <c r="CS326" s="15">
        <v>14504</v>
      </c>
    </row>
    <row r="327" spans="1:97" x14ac:dyDescent="0.35">
      <c r="A327" s="1">
        <f t="shared" si="2062"/>
        <v>44233</v>
      </c>
      <c r="B327">
        <v>1491722</v>
      </c>
      <c r="C327">
        <v>323872</v>
      </c>
      <c r="D327">
        <v>293102</v>
      </c>
      <c r="E327">
        <v>5067</v>
      </c>
      <c r="F327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427">-(J327-J326)+L327</f>
        <v>11</v>
      </c>
      <c r="N327">
        <f t="shared" ref="N327" si="2428">B327-C327</f>
        <v>1167850</v>
      </c>
      <c r="O327" s="3">
        <f t="shared" ref="O327" si="2429">C327/B327</f>
        <v>0.21711284006001119</v>
      </c>
      <c r="R327">
        <f t="shared" ref="R327" si="2430">C327-C326</f>
        <v>571</v>
      </c>
      <c r="S327">
        <f t="shared" ref="S327" si="2431">N327-N326</f>
        <v>2074</v>
      </c>
      <c r="T327" s="6">
        <f t="shared" ref="T327" si="2432">R327/V327</f>
        <v>0.2158790170132325</v>
      </c>
      <c r="U327" s="6">
        <f t="shared" ref="U327" si="2433">SUM(R321:R327)/SUM(V321:V327)</f>
        <v>0.2484648519842361</v>
      </c>
      <c r="V327">
        <f t="shared" ref="V327" si="2434">B327-B326</f>
        <v>2645</v>
      </c>
      <c r="W327">
        <f t="shared" ref="W327" si="2435">C327-D327-E327</f>
        <v>25703</v>
      </c>
      <c r="X327" s="3">
        <f t="shared" ref="X327" si="2436">F327/W327</f>
        <v>1.3072403999533128E-2</v>
      </c>
      <c r="Y327">
        <f t="shared" ref="Y327" si="2437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438">Z327-AC327-AF327</f>
        <v>166</v>
      </c>
      <c r="AJ327">
        <f t="shared" ref="AJ327" si="2439">AA327-AD327-AG327</f>
        <v>131</v>
      </c>
      <c r="AK327">
        <f t="shared" ref="AK327" si="2440">AB327-AE327-AH327</f>
        <v>1031</v>
      </c>
      <c r="AL327">
        <v>1</v>
      </c>
      <c r="AM327">
        <v>1</v>
      </c>
      <c r="AN327">
        <v>30</v>
      </c>
      <c r="AT327">
        <f t="shared" ref="AT327" si="2441">BN327-BN326</f>
        <v>16480</v>
      </c>
      <c r="AU327">
        <f t="shared" si="1827"/>
        <v>593</v>
      </c>
      <c r="AV327">
        <f t="shared" ref="AV327" si="2442">AU327/AT327</f>
        <v>3.5983009708737863E-2</v>
      </c>
      <c r="AW327">
        <f>IF(CB327="","",MAX(BV$1:BV327)-LARGE(BV$1:BV327,2))</f>
        <v>120</v>
      </c>
      <c r="AX327">
        <f>IF(CC327="","",MAX(BW$1:BW327)-LARGE(BW$1:BW327,2))</f>
        <v>3</v>
      </c>
      <c r="AY327">
        <f>MAX(CR$1:CR327)-LARGE(CR$1:CR327,2)</f>
        <v>95</v>
      </c>
      <c r="AZ327">
        <f>MAX(CS$1:CS327)-LARGE(CS$1:CS327,2)</f>
        <v>13</v>
      </c>
      <c r="BA327">
        <f>IF(CJ327="","",MAX(CD$1:CD327)-LARGE(CD$1:CD327,2))</f>
        <v>128</v>
      </c>
      <c r="BB327">
        <f>IF(CK327="","",MAX(CE$1:CE327)-LARGE(CE$1:CE327,2))</f>
        <v>5</v>
      </c>
      <c r="BC327">
        <f t="shared" ref="BC327" si="2443">AX327/AW327</f>
        <v>2.5000000000000001E-2</v>
      </c>
      <c r="BD327">
        <f t="shared" ref="BD327" si="2444">AZ327/AY327</f>
        <v>0.1368421052631579</v>
      </c>
      <c r="BE327">
        <f t="shared" si="1831"/>
        <v>3.90625E-2</v>
      </c>
      <c r="BF327">
        <f t="shared" ref="BF327" si="2445">SUM(AU321:AU327)/SUM(AT321:AT327)</f>
        <v>5.1724897563554653E-2</v>
      </c>
      <c r="BG327">
        <f t="shared" ref="BG327" si="2446">SUM(AU314:AU327)/SUM(AT314:AT327)</f>
        <v>5.4590832692843691E-2</v>
      </c>
      <c r="BH327">
        <f t="shared" ref="BH327" si="2447">SUM(AX321:AX327)/SUM(AW321:AW327)</f>
        <v>0.04</v>
      </c>
      <c r="BI327">
        <f t="shared" ref="BI327" si="2448">SUM(AZ321:AZ327)/SUM(AY321:AY327)</f>
        <v>0.2088681446907818</v>
      </c>
      <c r="BJ327">
        <f t="shared" ref="BJ327" si="2449">SUM(BB321:BB327)/SUM(BA321:BA327)</f>
        <v>2.9985007496251874E-2</v>
      </c>
      <c r="BK327" s="15">
        <v>7.0000000000000007E-2</v>
      </c>
      <c r="BL327" s="15">
        <v>0.08</v>
      </c>
      <c r="BM327" s="15">
        <v>0.05</v>
      </c>
      <c r="BN327" s="15">
        <v>3726045</v>
      </c>
      <c r="BO327" s="15">
        <v>349798</v>
      </c>
      <c r="BP327" s="15"/>
      <c r="BQ327" s="15"/>
      <c r="BR327" s="15"/>
      <c r="BS327" s="15"/>
      <c r="BT327" s="15">
        <v>1491722</v>
      </c>
      <c r="BU327" s="15">
        <v>323872</v>
      </c>
      <c r="BV327" s="15">
        <v>29035</v>
      </c>
      <c r="BW327" s="15">
        <v>2685</v>
      </c>
      <c r="BX327" s="15"/>
      <c r="BY327" s="15"/>
      <c r="BZ327" s="15"/>
      <c r="CA327" s="15"/>
      <c r="CB327" s="15">
        <v>10967</v>
      </c>
      <c r="CC327" s="15">
        <v>2572</v>
      </c>
      <c r="CD327" s="15">
        <v>22622</v>
      </c>
      <c r="CE327" s="15">
        <v>1633</v>
      </c>
      <c r="CF327" s="15"/>
      <c r="CG327" s="15"/>
      <c r="CH327" s="15"/>
      <c r="CI327" s="15"/>
      <c r="CJ327" s="15">
        <v>6327</v>
      </c>
      <c r="CK327" s="15">
        <v>1551</v>
      </c>
      <c r="CL327" s="15">
        <v>168827</v>
      </c>
      <c r="CM327" s="15">
        <v>15831</v>
      </c>
      <c r="CN327" s="15"/>
      <c r="CO327" s="15"/>
      <c r="CP327" s="15"/>
      <c r="CQ327" s="15"/>
      <c r="CR327" s="15">
        <v>63898</v>
      </c>
      <c r="CS327" s="15">
        <v>14517</v>
      </c>
    </row>
    <row r="328" spans="1:97" x14ac:dyDescent="0.35">
      <c r="A328" s="1">
        <f t="shared" si="2062"/>
        <v>44234</v>
      </c>
      <c r="B328">
        <v>1491935</v>
      </c>
      <c r="C328">
        <v>323936</v>
      </c>
      <c r="D328">
        <v>293072</v>
      </c>
      <c r="E328">
        <v>5108</v>
      </c>
      <c r="F328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450">-(J328-J327)+L328</f>
        <v>17</v>
      </c>
      <c r="N328">
        <f t="shared" ref="N328" si="2451">B328-C328</f>
        <v>1167999</v>
      </c>
      <c r="O328" s="3">
        <f t="shared" ref="O328" si="2452">C328/B328</f>
        <v>0.21712474068910509</v>
      </c>
      <c r="R328">
        <f t="shared" ref="R328" si="2453">C328-C327</f>
        <v>64</v>
      </c>
      <c r="S328">
        <f t="shared" ref="S328" si="2454">N328-N327</f>
        <v>149</v>
      </c>
      <c r="T328" s="6">
        <f t="shared" ref="T328" si="2455">R328/V328</f>
        <v>0.30046948356807512</v>
      </c>
      <c r="U328" s="6">
        <f t="shared" ref="U328" si="2456">SUM(R322:R328)/SUM(V322:V328)</f>
        <v>0.24682982831498199</v>
      </c>
      <c r="V328">
        <f t="shared" ref="V328" si="2457">B328-B327</f>
        <v>213</v>
      </c>
      <c r="W328">
        <f t="shared" ref="W328" si="2458">C328-D328-E328</f>
        <v>25756</v>
      </c>
      <c r="X328" s="3">
        <f t="shared" ref="X328" si="2459">F328/W328</f>
        <v>1.226898586737071E-2</v>
      </c>
      <c r="Y328">
        <f t="shared" ref="Y328" si="2460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461">Z328-AC328-AF328</f>
        <v>161</v>
      </c>
      <c r="AJ328">
        <f t="shared" ref="AJ328" si="2462">AA328-AD328-AG328</f>
        <v>124</v>
      </c>
      <c r="AK328">
        <f t="shared" ref="AK328" si="2463">AB328-AE328-AH328</f>
        <v>1051</v>
      </c>
      <c r="AL328">
        <v>1</v>
      </c>
      <c r="AM328">
        <v>1</v>
      </c>
      <c r="AN328">
        <v>30</v>
      </c>
      <c r="AT328">
        <f t="shared" ref="AT328" si="2464">BN328-BN327</f>
        <v>8382</v>
      </c>
      <c r="AU328">
        <f t="shared" si="1827"/>
        <v>604</v>
      </c>
      <c r="AV328">
        <f t="shared" ref="AV328" si="2465">AU328/AT328</f>
        <v>7.2059174421379144E-2</v>
      </c>
      <c r="AW328">
        <f>IF(CB328="","",MAX(BV$1:BV328)-LARGE(BV$1:BV328,2))</f>
        <v>29</v>
      </c>
      <c r="AX328">
        <f>IF(CC328="","",MAX(BW$1:BW328)-LARGE(BW$1:BW328,2))</f>
        <v>3</v>
      </c>
      <c r="AY328">
        <f>MAX(CR$1:CR328)-LARGE(CR$1:CR328,2)</f>
        <v>108</v>
      </c>
      <c r="AZ328">
        <f>MAX(CS$1:CS328)-LARGE(CS$1:CS328,2)</f>
        <v>33</v>
      </c>
      <c r="BA328">
        <f>IF(CJ328="","",MAX(CD$1:CD328)-LARGE(CD$1:CD328,2))</f>
        <v>38</v>
      </c>
      <c r="BB328">
        <f>IF(CK328="","",MAX(CE$1:CE328)-LARGE(CE$1:CE328,2))</f>
        <v>1</v>
      </c>
      <c r="BC328">
        <f t="shared" ref="BC328" si="2466">AX328/AW328</f>
        <v>0.10344827586206896</v>
      </c>
      <c r="BD328">
        <f t="shared" ref="BD328" si="2467">AZ328/AY328</f>
        <v>0.30555555555555558</v>
      </c>
      <c r="BE328">
        <f t="shared" si="1831"/>
        <v>2.6315789473684209E-2</v>
      </c>
      <c r="BF328">
        <f t="shared" ref="BF328" si="2468">SUM(AU322:AU328)/SUM(AT322:AT328)</f>
        <v>5.0160760249022524E-2</v>
      </c>
      <c r="BG328">
        <f t="shared" ref="BG328" si="2469">SUM(AU315:AU328)/SUM(AT315:AT328)</f>
        <v>5.3459146145111262E-2</v>
      </c>
      <c r="BH328">
        <f t="shared" ref="BH328" si="2470">SUM(AX322:AX328)/SUM(AW322:AW328)</f>
        <v>3.9647577092511016E-2</v>
      </c>
      <c r="BI328">
        <f t="shared" ref="BI328" si="2471">SUM(AZ322:AZ328)/SUM(AY322:AY328)</f>
        <v>0.21208530805687204</v>
      </c>
      <c r="BJ328">
        <f t="shared" ref="BJ328" si="2472">SUM(BB322:BB328)/SUM(BA322:BA328)</f>
        <v>2.8023598820058997E-2</v>
      </c>
      <c r="BK328" s="15">
        <v>7.0000000000000007E-2</v>
      </c>
      <c r="BL328" s="15">
        <v>0.08</v>
      </c>
      <c r="BM328" s="15">
        <v>0.05</v>
      </c>
      <c r="BN328" s="15">
        <v>3734427</v>
      </c>
      <c r="BO328" s="15">
        <v>350402</v>
      </c>
      <c r="BP328" s="15"/>
      <c r="BQ328" s="15"/>
      <c r="BR328" s="15"/>
      <c r="BS328" s="15"/>
      <c r="BT328" s="15">
        <v>1493897</v>
      </c>
      <c r="BU328" s="15">
        <v>324403</v>
      </c>
      <c r="BV328" s="15">
        <v>29064</v>
      </c>
      <c r="BW328" s="15">
        <v>2688</v>
      </c>
      <c r="BX328" s="15"/>
      <c r="BY328" s="15"/>
      <c r="BZ328" s="15"/>
      <c r="CA328" s="15"/>
      <c r="CB328" s="15">
        <v>10976</v>
      </c>
      <c r="CC328" s="15">
        <v>2573</v>
      </c>
      <c r="CD328" s="15">
        <v>22660</v>
      </c>
      <c r="CE328" s="15">
        <v>1632</v>
      </c>
      <c r="CF328" s="15"/>
      <c r="CG328" s="15"/>
      <c r="CH328" s="15"/>
      <c r="CI328" s="15"/>
      <c r="CJ328" s="15">
        <v>6333</v>
      </c>
      <c r="CK328" s="15">
        <v>1551</v>
      </c>
      <c r="CL328" s="15">
        <v>169172</v>
      </c>
      <c r="CM328" s="15">
        <v>15862</v>
      </c>
      <c r="CN328" s="15"/>
      <c r="CO328" s="15"/>
      <c r="CP328" s="15"/>
      <c r="CQ328" s="15"/>
      <c r="CR328" s="15">
        <v>64006</v>
      </c>
      <c r="CS328" s="15">
        <v>14550</v>
      </c>
    </row>
    <row r="329" spans="1:97" x14ac:dyDescent="0.35">
      <c r="A329" s="1">
        <f t="shared" si="2062"/>
        <v>44235</v>
      </c>
      <c r="B329">
        <v>1495202</v>
      </c>
      <c r="C329">
        <v>324664</v>
      </c>
      <c r="D329">
        <v>294117</v>
      </c>
      <c r="E329">
        <v>5108</v>
      </c>
      <c r="F32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473">-(J329-J328)+L329</f>
        <v>11</v>
      </c>
      <c r="N329">
        <f t="shared" ref="N329" si="2474">B329-C329</f>
        <v>1170538</v>
      </c>
      <c r="O329" s="3">
        <f t="shared" ref="O329" si="2475">C329/B329</f>
        <v>0.21713721624235388</v>
      </c>
      <c r="R329">
        <f t="shared" ref="R329" si="2476">C329-C328</f>
        <v>728</v>
      </c>
      <c r="S329">
        <f t="shared" ref="S329" si="2477">N329-N328</f>
        <v>2539</v>
      </c>
      <c r="T329" s="6">
        <f t="shared" ref="T329" si="2478">R329/V329</f>
        <v>0.22283440465258647</v>
      </c>
      <c r="U329" s="6">
        <f t="shared" ref="U329" si="2479">SUM(R323:R329)/SUM(V323:V329)</f>
        <v>0.24417780717086304</v>
      </c>
      <c r="V329">
        <f t="shared" ref="V329" si="2480">B329-B328</f>
        <v>3267</v>
      </c>
      <c r="W329">
        <f t="shared" ref="W329" si="2481">C329-D329-E329</f>
        <v>25439</v>
      </c>
      <c r="X329" s="3">
        <f t="shared" ref="X329" si="2482">F329/W329</f>
        <v>1.2500491371516176E-2</v>
      </c>
      <c r="Y329">
        <f t="shared" ref="Y329" si="248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484">Z329-AC329-AF329</f>
        <v>162</v>
      </c>
      <c r="AJ329">
        <f t="shared" ref="AJ329" si="2485">AA329-AD329-AG329</f>
        <v>119</v>
      </c>
      <c r="AK329">
        <f t="shared" ref="AK329" si="2486">AB329-AE329-AH329</f>
        <v>1036</v>
      </c>
      <c r="AL329">
        <v>1</v>
      </c>
      <c r="AM329">
        <v>1</v>
      </c>
      <c r="AN329">
        <v>26</v>
      </c>
      <c r="AT329">
        <f t="shared" ref="AT329" si="2487">BN329-BN328</f>
        <v>4942</v>
      </c>
      <c r="AU329">
        <f t="shared" si="1827"/>
        <v>274</v>
      </c>
      <c r="AV329">
        <f t="shared" ref="AV329" si="2488">AU329/AT329</f>
        <v>5.544314042897612E-2</v>
      </c>
      <c r="AW329">
        <f>IF(CB329="","",MAX(BV$1:BV329)-LARGE(BV$1:BV329,2))</f>
        <v>23</v>
      </c>
      <c r="AX329">
        <f>IF(CC329="","",MAX(BW$1:BW329)-LARGE(BW$1:BW329,2))</f>
        <v>1</v>
      </c>
      <c r="AY329">
        <f>MAX(CR$1:CR329)-LARGE(CR$1:CR329,2)</f>
        <v>36</v>
      </c>
      <c r="AZ329">
        <f>MAX(CS$1:CS329)-LARGE(CS$1:CS329,2)</f>
        <v>6</v>
      </c>
      <c r="BA329">
        <f>IF(CJ329="","",MAX(CD$1:CD329)-LARGE(CD$1:CD329,2))</f>
        <v>22</v>
      </c>
      <c r="BB329">
        <f>IF(CK329="","",MAX(CE$1:CE329)-LARGE(CE$1:CE329,2))</f>
        <v>1</v>
      </c>
      <c r="BC329">
        <f t="shared" ref="BC329" si="2489">AX329/AW329</f>
        <v>4.3478260869565216E-2</v>
      </c>
      <c r="BD329">
        <f t="shared" ref="BD329" si="2490">AZ329/AY329</f>
        <v>0.16666666666666666</v>
      </c>
      <c r="BE329">
        <f t="shared" si="1831"/>
        <v>4.5454545454545456E-2</v>
      </c>
      <c r="BF329">
        <f t="shared" ref="BF329" si="2491">SUM(AU323:AU329)/SUM(AT323:AT329)</f>
        <v>5.047522459859452E-2</v>
      </c>
      <c r="BG329">
        <f t="shared" ref="BG329" si="2492">SUM(AU316:AU329)/SUM(AT316:AT329)</f>
        <v>5.2860717690317312E-2</v>
      </c>
      <c r="BH329">
        <f t="shared" ref="BH329" si="2493">SUM(AX323:AX329)/SUM(AW323:AW329)</f>
        <v>4.1573033707865172E-2</v>
      </c>
      <c r="BI329">
        <f t="shared" ref="BI329" si="2494">SUM(AZ323:AZ329)/SUM(AY323:AY329)</f>
        <v>0.21514423076923078</v>
      </c>
      <c r="BJ329">
        <f t="shared" ref="BJ329" si="2495">SUM(BB323:BB329)/SUM(BA323:BA329)</f>
        <v>2.9239766081871343E-2</v>
      </c>
      <c r="BK329" s="15">
        <v>7.0000000000000007E-2</v>
      </c>
      <c r="BL329" s="15">
        <v>0.08</v>
      </c>
      <c r="BM329" s="15">
        <v>0.05</v>
      </c>
      <c r="BN329" s="15">
        <v>3739369</v>
      </c>
      <c r="BO329" s="15">
        <v>350676</v>
      </c>
      <c r="BP329" s="15"/>
      <c r="BQ329" s="15"/>
      <c r="BR329" s="15"/>
      <c r="BS329" s="15"/>
      <c r="BT329" s="15">
        <v>1495202</v>
      </c>
      <c r="BU329" s="15">
        <v>324664</v>
      </c>
      <c r="BV329" s="15">
        <v>29087</v>
      </c>
      <c r="BW329" s="15">
        <v>2689</v>
      </c>
      <c r="BX329" s="15"/>
      <c r="BY329" s="15"/>
      <c r="BZ329" s="15"/>
      <c r="CA329" s="15"/>
      <c r="CB329" s="15">
        <v>10980</v>
      </c>
      <c r="CC329" s="15">
        <v>2575</v>
      </c>
      <c r="CD329" s="15">
        <v>22682</v>
      </c>
      <c r="CE329" s="15">
        <v>1632</v>
      </c>
      <c r="CF329" s="15"/>
      <c r="CG329" s="15"/>
      <c r="CH329" s="15"/>
      <c r="CI329" s="15"/>
      <c r="CJ329" s="15">
        <v>6339</v>
      </c>
      <c r="CK329" s="15">
        <v>1551</v>
      </c>
      <c r="CL329" s="15">
        <v>169403</v>
      </c>
      <c r="CM329" s="15">
        <v>15864</v>
      </c>
      <c r="CN329" s="15"/>
      <c r="CO329" s="15"/>
      <c r="CP329" s="15"/>
      <c r="CQ329" s="15"/>
      <c r="CR329" s="15">
        <v>64042</v>
      </c>
      <c r="CS329" s="15">
        <v>14556</v>
      </c>
    </row>
    <row r="330" spans="1:97" x14ac:dyDescent="0.35">
      <c r="A330" s="1">
        <f t="shared" si="2062"/>
        <v>44236</v>
      </c>
      <c r="B330">
        <v>1498121</v>
      </c>
      <c r="C330">
        <v>325376</v>
      </c>
      <c r="D330">
        <v>296440</v>
      </c>
      <c r="E330">
        <v>5110</v>
      </c>
      <c r="F330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496">-(J330-J329)+L330</f>
        <v>6</v>
      </c>
      <c r="N330">
        <f t="shared" ref="N330" si="2497">B330-C330</f>
        <v>1172745</v>
      </c>
      <c r="O330" s="3">
        <f t="shared" ref="O330" si="2498">C330/B330</f>
        <v>0.21718939925413233</v>
      </c>
      <c r="R330">
        <f t="shared" ref="R330" si="2499">C330-C329</f>
        <v>712</v>
      </c>
      <c r="S330">
        <f t="shared" ref="S330" si="2500">N330-N329</f>
        <v>2207</v>
      </c>
      <c r="T330" s="6">
        <f t="shared" ref="T330" si="2501">R330/V330</f>
        <v>0.24391915039397052</v>
      </c>
      <c r="U330" s="6">
        <f t="shared" ref="U330" si="2502">SUM(R324:R330)/SUM(V324:V330)</f>
        <v>0.24182158812509008</v>
      </c>
      <c r="V330">
        <f t="shared" ref="V330" si="2503">B330-B329</f>
        <v>2919</v>
      </c>
      <c r="W330">
        <f t="shared" ref="W330" si="2504">C330-D330-E330</f>
        <v>23826</v>
      </c>
      <c r="X330" s="3">
        <f t="shared" ref="X330" si="2505">F330/W330</f>
        <v>1.3724502644170234E-2</v>
      </c>
      <c r="Y330">
        <f t="shared" ref="Y330" si="2506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507">Z330-AC330-AF330</f>
        <v>160</v>
      </c>
      <c r="AJ330">
        <f t="shared" ref="AJ330" si="2508">AA330-AD330-AG330</f>
        <v>104</v>
      </c>
      <c r="AK330">
        <f t="shared" ref="AK330" si="2509">AB330-AE330-AH330</f>
        <v>960</v>
      </c>
      <c r="AL330">
        <v>1</v>
      </c>
      <c r="AM330">
        <v>1</v>
      </c>
      <c r="AN330">
        <v>26</v>
      </c>
      <c r="AT330">
        <f t="shared" ref="AT330" si="2510">BN330-BN329</f>
        <v>19065</v>
      </c>
      <c r="AU330">
        <f t="shared" si="1827"/>
        <v>788</v>
      </c>
      <c r="AV330">
        <f t="shared" ref="AV330" si="2511">AU330/AT330</f>
        <v>4.1332284290584845E-2</v>
      </c>
      <c r="AW330">
        <f>IF(CB330="","",MAX(BV$1:BV330)-LARGE(BV$1:BV330,2))</f>
        <v>192</v>
      </c>
      <c r="AX330">
        <f>IF(CC330="","",MAX(BW$1:BW330)-LARGE(BW$1:BW330,2))</f>
        <v>12</v>
      </c>
      <c r="AY330">
        <f>MAX(CR$1:CR330)-LARGE(CR$1:CR330,2)</f>
        <v>116</v>
      </c>
      <c r="AZ330">
        <f>MAX(CS$1:CS330)-LARGE(CS$1:CS330,2)</f>
        <v>14</v>
      </c>
      <c r="BA330">
        <f>IF(CJ330="","",MAX(CD$1:CD330)-LARGE(CD$1:CD330,2))</f>
        <v>153</v>
      </c>
      <c r="BB330">
        <f>IF(CK330="","",MAX(CE$1:CE330)-LARGE(CE$1:CE330,2))</f>
        <v>1</v>
      </c>
      <c r="BC330">
        <f t="shared" ref="BC330" si="2512">AX330/AW330</f>
        <v>6.25E-2</v>
      </c>
      <c r="BD330">
        <f t="shared" ref="BD330" si="2513">AZ330/AY330</f>
        <v>0.1206896551724138</v>
      </c>
      <c r="BE330">
        <f t="shared" si="1831"/>
        <v>6.5359477124183009E-3</v>
      </c>
      <c r="BF330">
        <f t="shared" ref="BF330" si="2514">SUM(AU324:AU330)/SUM(AT324:AT330)</f>
        <v>4.9751334414224038E-2</v>
      </c>
      <c r="BG330">
        <f t="shared" ref="BG330" si="2515">SUM(AU317:AU330)/SUM(AT317:AT330)</f>
        <v>5.2782364420045892E-2</v>
      </c>
      <c r="BH330">
        <f t="shared" ref="BH330" si="2516">SUM(AX324:AX330)/SUM(AW324:AW330)</f>
        <v>4.3103448275862072E-2</v>
      </c>
      <c r="BI330">
        <f t="shared" ref="BI330" si="2517">SUM(AZ324:AZ330)/SUM(AY324:AY330)</f>
        <v>0.21859903381642512</v>
      </c>
      <c r="BJ330">
        <f t="shared" ref="BJ330" si="2518">SUM(BB324:BB330)/SUM(BA324:BA330)</f>
        <v>2.564102564102564E-2</v>
      </c>
      <c r="BK330" s="15">
        <v>7.0000000000000007E-2</v>
      </c>
      <c r="BL330" s="15">
        <v>7.0000000000000007E-2</v>
      </c>
      <c r="BM330" s="15">
        <v>0.05</v>
      </c>
      <c r="BN330" s="15">
        <v>3758434</v>
      </c>
      <c r="BO330" s="15">
        <v>351464</v>
      </c>
      <c r="BP330" s="15"/>
      <c r="BQ330" s="15"/>
      <c r="BR330" s="15"/>
      <c r="BS330" s="15"/>
      <c r="BT330" s="15">
        <v>1498121</v>
      </c>
      <c r="BU330" s="15">
        <v>325376</v>
      </c>
      <c r="BV330" s="15">
        <v>29279</v>
      </c>
      <c r="BW330" s="15">
        <v>2701</v>
      </c>
      <c r="BX330" s="15"/>
      <c r="BY330" s="15"/>
      <c r="BZ330" s="15"/>
      <c r="CA330" s="15"/>
      <c r="CB330" s="15">
        <v>11009</v>
      </c>
      <c r="CC330" s="15">
        <v>2582</v>
      </c>
      <c r="CD330" s="15">
        <v>22835</v>
      </c>
      <c r="CE330" s="15">
        <v>1634</v>
      </c>
      <c r="CF330" s="15"/>
      <c r="CG330" s="15"/>
      <c r="CH330" s="15"/>
      <c r="CI330" s="15"/>
      <c r="CJ330" s="15">
        <v>6355</v>
      </c>
      <c r="CK330" s="15">
        <v>1555</v>
      </c>
      <c r="CL330" s="15">
        <v>170474</v>
      </c>
      <c r="CM330" s="15">
        <v>15880</v>
      </c>
      <c r="CN330" s="15"/>
      <c r="CO330" s="15"/>
      <c r="CP330" s="15"/>
      <c r="CQ330" s="15"/>
      <c r="CR330" s="15">
        <v>64158</v>
      </c>
      <c r="CS330" s="15">
        <v>14570</v>
      </c>
    </row>
    <row r="331" spans="1:97" x14ac:dyDescent="0.35">
      <c r="A331" s="1">
        <f t="shared" si="2062"/>
        <v>44237</v>
      </c>
      <c r="B331">
        <v>1501787</v>
      </c>
      <c r="C331">
        <v>326414</v>
      </c>
      <c r="D331">
        <v>297820</v>
      </c>
      <c r="E331">
        <v>5145</v>
      </c>
      <c r="F331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519">-(J331-J330)+L331</f>
        <v>24</v>
      </c>
      <c r="N331">
        <f t="shared" ref="N331" si="2520">B331-C331</f>
        <v>1175373</v>
      </c>
      <c r="O331" s="3">
        <f t="shared" ref="O331" si="2521">C331/B331</f>
        <v>0.21735039656089711</v>
      </c>
      <c r="R331">
        <f t="shared" ref="R331" si="2522">C331-C330</f>
        <v>1038</v>
      </c>
      <c r="S331">
        <f t="shared" ref="S331" si="2523">N331-N330</f>
        <v>2628</v>
      </c>
      <c r="T331" s="6">
        <f t="shared" ref="T331" si="2524">R331/V331</f>
        <v>0.28314238952536824</v>
      </c>
      <c r="U331" s="6">
        <f t="shared" ref="U331" si="2525">SUM(R325:R331)/SUM(V325:V331)</f>
        <v>0.24372097431523079</v>
      </c>
      <c r="V331">
        <f t="shared" ref="V331" si="2526">B331-B330</f>
        <v>3666</v>
      </c>
      <c r="W331">
        <f t="shared" ref="W331" si="2527">C331-D331-E331</f>
        <v>23449</v>
      </c>
      <c r="X331" s="3">
        <f t="shared" ref="X331" si="2528">F331/W331</f>
        <v>1.2452556612222269E-2</v>
      </c>
      <c r="Y331">
        <f t="shared" ref="Y331" si="2529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507"/>
        <v>159</v>
      </c>
      <c r="AJ331">
        <f t="shared" ref="AJ331" si="2530">AA331-AD331-AG331</f>
        <v>102</v>
      </c>
      <c r="AK331">
        <f t="shared" ref="AK331" si="2531">AB331-AE331-AH331</f>
        <v>938</v>
      </c>
      <c r="AL331">
        <v>1</v>
      </c>
      <c r="AM331">
        <v>1</v>
      </c>
      <c r="AN331">
        <v>16</v>
      </c>
      <c r="AT331">
        <f t="shared" ref="AT331" si="2532">BN331-BN330</f>
        <v>20114</v>
      </c>
      <c r="AU331">
        <f t="shared" si="1827"/>
        <v>1138</v>
      </c>
      <c r="AV331">
        <f t="shared" ref="AV331" si="2533">AU331/AT331</f>
        <v>5.6577508203241526E-2</v>
      </c>
      <c r="AW331">
        <f>IF(CB331="","",MAX(BV$1:BV331)-LARGE(BV$1:BV331,2))</f>
        <v>87</v>
      </c>
      <c r="AX331">
        <f>IF(CC331="","",MAX(BW$1:BW331)-LARGE(BW$1:BW331,2))</f>
        <v>9</v>
      </c>
      <c r="AY331">
        <f>MAX(CR$1:CR331)-LARGE(CR$1:CR331,2)</f>
        <v>135</v>
      </c>
      <c r="AZ331">
        <f>MAX(CS$1:CS331)-LARGE(CS$1:CS331,2)</f>
        <v>33</v>
      </c>
      <c r="BA331">
        <f>IF(CJ331="","",MAX(CD$1:CD331)-LARGE(CD$1:CD331,2))</f>
        <v>141</v>
      </c>
      <c r="BB331">
        <f>IF(CK331="","",MAX(CE$1:CE331)-LARGE(CE$1:CE331,2))</f>
        <v>4</v>
      </c>
      <c r="BC331">
        <f t="shared" ref="BC331" si="2534">AX331/AW331</f>
        <v>0.10344827586206896</v>
      </c>
      <c r="BD331">
        <f t="shared" ref="BD331" si="2535">AZ331/AY331</f>
        <v>0.24444444444444444</v>
      </c>
      <c r="BE331">
        <f t="shared" si="1831"/>
        <v>2.8368794326241134E-2</v>
      </c>
      <c r="BF331">
        <f t="shared" ref="BF331" si="2536">SUM(AU325:AU331)/SUM(AT325:AT331)</f>
        <v>4.8786213612492607E-2</v>
      </c>
      <c r="BG331">
        <f t="shared" ref="BG331" si="2537">SUM(AU318:AU331)/SUM(AT318:AT331)</f>
        <v>5.235597621813709E-2</v>
      </c>
      <c r="BH331">
        <f t="shared" ref="BH331" si="2538">SUM(AX325:AX331)/SUM(AW325:AW331)</f>
        <v>4.4228694714131607E-2</v>
      </c>
      <c r="BI331">
        <f t="shared" ref="BI331" si="2539">SUM(AZ325:AZ331)/SUM(AY325:AY331)</f>
        <v>0.20981595092024541</v>
      </c>
      <c r="BJ331">
        <f t="shared" ref="BJ331" si="2540">SUM(BB325:BB331)/SUM(BA325:BA331)</f>
        <v>2.2556390977443608E-2</v>
      </c>
      <c r="BK331" s="15">
        <v>0.08</v>
      </c>
      <c r="BL331" s="15">
        <v>7.0000000000000007E-2</v>
      </c>
      <c r="BM331" s="15">
        <v>0.05</v>
      </c>
      <c r="BN331" s="15">
        <v>3778548</v>
      </c>
      <c r="BO331" s="15">
        <v>352602</v>
      </c>
      <c r="BP331" s="15"/>
      <c r="BQ331" s="15"/>
      <c r="BR331" s="15"/>
      <c r="BS331" s="15"/>
      <c r="BT331" s="15">
        <v>1501787</v>
      </c>
      <c r="BU331" s="15">
        <v>326414</v>
      </c>
      <c r="BV331" s="15">
        <v>29366</v>
      </c>
      <c r="BW331" s="15">
        <v>2710</v>
      </c>
      <c r="BX331" s="15"/>
      <c r="BY331" s="15"/>
      <c r="BZ331" s="15"/>
      <c r="CA331" s="15"/>
      <c r="CB331" s="15">
        <v>11027</v>
      </c>
      <c r="CC331" s="15">
        <v>2592</v>
      </c>
      <c r="CD331" s="15">
        <v>22976</v>
      </c>
      <c r="CE331" s="15">
        <v>1638</v>
      </c>
      <c r="CF331" s="15"/>
      <c r="CG331" s="15"/>
      <c r="CH331" s="15"/>
      <c r="CI331" s="15"/>
      <c r="CJ331" s="15">
        <v>6377</v>
      </c>
      <c r="CK331" s="15">
        <v>1557</v>
      </c>
      <c r="CL331" s="15">
        <v>171490</v>
      </c>
      <c r="CM331" s="15">
        <v>15919</v>
      </c>
      <c r="CN331" s="15"/>
      <c r="CO331" s="15"/>
      <c r="CP331" s="15"/>
      <c r="CQ331" s="15"/>
      <c r="CR331" s="15">
        <v>64293</v>
      </c>
      <c r="CS331" s="15">
        <v>14603</v>
      </c>
    </row>
    <row r="332" spans="1:97" x14ac:dyDescent="0.35">
      <c r="A332" s="1">
        <f t="shared" si="2062"/>
        <v>44238</v>
      </c>
      <c r="B332">
        <v>1505497</v>
      </c>
      <c r="C332">
        <v>327253</v>
      </c>
      <c r="D332">
        <v>299124</v>
      </c>
      <c r="E332">
        <v>5174</v>
      </c>
      <c r="F332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541">-(J332-J331)+L332</f>
        <v>11</v>
      </c>
      <c r="N332">
        <f t="shared" ref="N332" si="2542">B332-C332</f>
        <v>1178244</v>
      </c>
      <c r="O332" s="3">
        <f t="shared" ref="O332" si="2543">C332/B332</f>
        <v>0.21737207048569343</v>
      </c>
      <c r="R332">
        <f t="shared" ref="R332" si="2544">C332-C331</f>
        <v>839</v>
      </c>
      <c r="S332">
        <f t="shared" ref="S332" si="2545">N332-N331</f>
        <v>2871</v>
      </c>
      <c r="T332" s="6">
        <f t="shared" ref="T332" si="2546">R332/V332</f>
        <v>0.22614555256064689</v>
      </c>
      <c r="U332" s="6">
        <f t="shared" ref="U332" si="2547">SUM(R326:R332)/SUM(V326:V332)</f>
        <v>0.23929941449626488</v>
      </c>
      <c r="V332">
        <f t="shared" ref="V332" si="2548">B332-B331</f>
        <v>3710</v>
      </c>
      <c r="W332">
        <f t="shared" ref="W332" si="2549">C332-D332-E332</f>
        <v>22955</v>
      </c>
      <c r="X332" s="3">
        <f t="shared" ref="X332" si="2550">F332/W332</f>
        <v>1.1892833805271183E-2</v>
      </c>
      <c r="Y332">
        <f t="shared" ref="Y332" si="2551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507"/>
        <v>154</v>
      </c>
      <c r="AJ332">
        <f t="shared" ref="AJ332" si="2552">AA332-AD332-AG332</f>
        <v>92</v>
      </c>
      <c r="AK332">
        <f t="shared" ref="AK332" si="2553">AB332-AE332-AH332</f>
        <v>933</v>
      </c>
      <c r="AL332">
        <v>2</v>
      </c>
      <c r="AM332">
        <v>2</v>
      </c>
      <c r="AN332">
        <v>16</v>
      </c>
      <c r="AT332">
        <f t="shared" ref="AT332" si="2554">BN332-BN331</f>
        <v>18861</v>
      </c>
      <c r="AU332">
        <f t="shared" ref="AU332:AU344" si="2555">BO332-BO331</f>
        <v>918</v>
      </c>
      <c r="AV332">
        <f t="shared" ref="AV332" si="2556">AU332/AT332</f>
        <v>4.8671862573564498E-2</v>
      </c>
      <c r="AW332">
        <f>IF(CB332="","",MAX(BV$1:BV332)-LARGE(BV$1:BV332,2))</f>
        <v>134</v>
      </c>
      <c r="AX332">
        <f>IF(CC332="","",MAX(BW$1:BW332)-LARGE(BW$1:BW332,2))</f>
        <v>8</v>
      </c>
      <c r="AY332">
        <f>MAX(CR$1:CR332)-LARGE(CR$1:CR332,2)</f>
        <v>152</v>
      </c>
      <c r="AZ332">
        <f>MAX(CS$1:CS332)-LARGE(CS$1:CS332,2)</f>
        <v>31</v>
      </c>
      <c r="BA332">
        <f>IF(CJ332="","",MAX(CD$1:CD332)-LARGE(CD$1:CD332,2))</f>
        <v>112</v>
      </c>
      <c r="BB332">
        <f>IF(CK332="","",MAX(CE$1:CE332)-LARGE(CE$1:CE332,2))</f>
        <v>1</v>
      </c>
      <c r="BC332">
        <f t="shared" ref="BC332" si="2557">AX332/AW332</f>
        <v>5.9701492537313432E-2</v>
      </c>
      <c r="BD332">
        <f t="shared" ref="BD332" si="2558">AZ332/AY332</f>
        <v>0.20394736842105263</v>
      </c>
      <c r="BE332">
        <f t="shared" si="1831"/>
        <v>8.9285714285714281E-3</v>
      </c>
      <c r="BF332">
        <f t="shared" ref="BF332" si="2559">SUM(AU326:AU332)/SUM(AT326:AT332)</f>
        <v>4.8261164931088715E-2</v>
      </c>
      <c r="BG332">
        <f t="shared" ref="BG332" si="2560">SUM(AU319:AU332)/SUM(AT319:AT332)</f>
        <v>5.0795930477558288E-2</v>
      </c>
      <c r="BH332">
        <f t="shared" ref="BH332" si="2561">SUM(AX326:AX332)/SUM(AW326:AW332)</f>
        <v>5.6451612903225805E-2</v>
      </c>
      <c r="BI332">
        <f t="shared" ref="BI332" si="2562">SUM(AZ326:AZ332)/SUM(AY326:AY332)</f>
        <v>0.21018276762402088</v>
      </c>
      <c r="BJ332">
        <f t="shared" ref="BJ332" si="2563">SUM(BB326:BB332)/SUM(BA326:BA332)</f>
        <v>2.3391812865497075E-2</v>
      </c>
      <c r="BK332" s="15">
        <v>0.08</v>
      </c>
      <c r="BL332" s="15">
        <v>7.0000000000000007E-2</v>
      </c>
      <c r="BM332" s="15">
        <v>0.05</v>
      </c>
      <c r="BN332" s="15">
        <v>3797409</v>
      </c>
      <c r="BO332" s="15">
        <v>353520</v>
      </c>
      <c r="BP332" s="15"/>
      <c r="BQ332" s="15"/>
      <c r="BR332" s="15"/>
      <c r="BS332" s="15"/>
      <c r="BT332" s="15">
        <v>1505497</v>
      </c>
      <c r="BU332" s="15">
        <v>327253</v>
      </c>
      <c r="BV332" s="15">
        <v>29500</v>
      </c>
      <c r="BW332" s="15">
        <v>2718</v>
      </c>
      <c r="BX332" s="15"/>
      <c r="BY332" s="15"/>
      <c r="BZ332" s="15"/>
      <c r="CA332" s="15"/>
      <c r="CB332" s="15">
        <v>11054</v>
      </c>
      <c r="CC332" s="15">
        <v>2597</v>
      </c>
      <c r="CD332" s="15">
        <v>23088</v>
      </c>
      <c r="CE332" s="15">
        <v>1637</v>
      </c>
      <c r="CF332" s="15"/>
      <c r="CG332" s="15"/>
      <c r="CH332" s="15"/>
      <c r="CI332" s="15"/>
      <c r="CJ332" s="15">
        <v>6397</v>
      </c>
      <c r="CK332" s="15">
        <v>1558</v>
      </c>
      <c r="CL332" s="15">
        <v>172362</v>
      </c>
      <c r="CM332" s="15">
        <v>15950</v>
      </c>
      <c r="CN332" s="15"/>
      <c r="CO332" s="15"/>
      <c r="CP332" s="15"/>
      <c r="CQ332" s="15"/>
      <c r="CR332" s="15">
        <v>64445</v>
      </c>
      <c r="CS332" s="15">
        <v>14634</v>
      </c>
    </row>
    <row r="333" spans="1:97" x14ac:dyDescent="0.35">
      <c r="A333" s="1">
        <f t="shared" ref="A333:A485" si="2564">A332+1</f>
        <v>44239</v>
      </c>
      <c r="B333">
        <v>1508871</v>
      </c>
      <c r="C333">
        <v>327991</v>
      </c>
      <c r="D333">
        <v>300363</v>
      </c>
      <c r="E333">
        <v>5196</v>
      </c>
      <c r="F333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565">-(J333-J332)+L333</f>
        <v>12</v>
      </c>
      <c r="N333">
        <f t="shared" ref="N333" si="2566">B333-C333</f>
        <v>1180880</v>
      </c>
      <c r="O333" s="3">
        <f t="shared" ref="O333" si="2567">C333/B333</f>
        <v>0.21737511026456205</v>
      </c>
      <c r="R333">
        <f t="shared" ref="R333" si="2568">C333-C332</f>
        <v>738</v>
      </c>
      <c r="S333">
        <f t="shared" ref="S333" si="2569">N333-N332</f>
        <v>2636</v>
      </c>
      <c r="T333" s="6">
        <f t="shared" ref="T333" si="2570">R333/V333</f>
        <v>0.21873147599288678</v>
      </c>
      <c r="U333" s="6">
        <f t="shared" ref="U333" si="2571">SUM(R327:R333)/SUM(V327:V333)</f>
        <v>0.23694048701626755</v>
      </c>
      <c r="V333">
        <f t="shared" ref="V333" si="2572">B333-B332</f>
        <v>3374</v>
      </c>
      <c r="W333">
        <f t="shared" ref="W333" si="2573">C333-D333-E333</f>
        <v>22432</v>
      </c>
      <c r="X333" s="3">
        <f t="shared" ref="X333" si="2574">F333/W333</f>
        <v>1.110021398002853E-2</v>
      </c>
      <c r="Y333">
        <f t="shared" ref="Y333" si="2575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507"/>
        <v>152</v>
      </c>
      <c r="AJ333">
        <f t="shared" ref="AJ333" si="2576">AA333-AD333-AG333</f>
        <v>88</v>
      </c>
      <c r="AK333">
        <f t="shared" ref="AK333" si="2577">AB333-AE333-AH333</f>
        <v>909</v>
      </c>
      <c r="AL333">
        <v>1</v>
      </c>
      <c r="AM333">
        <v>1</v>
      </c>
      <c r="AN333">
        <v>14</v>
      </c>
      <c r="AT333">
        <f t="shared" ref="AT333" si="2578">BN333-BN332</f>
        <v>20265</v>
      </c>
      <c r="AU333">
        <f t="shared" si="2555"/>
        <v>818</v>
      </c>
      <c r="AV333">
        <f t="shared" ref="AV333" si="2579">AU333/AT333</f>
        <v>4.0365161608684925E-2</v>
      </c>
      <c r="AW333">
        <f>IF(CB333="","",MAX(BV$1:BV333)-LARGE(BV$1:BV333,2))</f>
        <v>283</v>
      </c>
      <c r="AX333">
        <f>IF(CC333="","",MAX(BW$1:BW333)-LARGE(BW$1:BW333,2))</f>
        <v>2</v>
      </c>
      <c r="AY333">
        <f>MAX(CR$1:CR333)-LARGE(CR$1:CR333,2)</f>
        <v>95</v>
      </c>
      <c r="AZ333">
        <f>MAX(CS$1:CS333)-LARGE(CS$1:CS333,2)</f>
        <v>19</v>
      </c>
      <c r="BA333">
        <f>IF(CJ333="","",MAX(CD$1:CD333)-LARGE(CD$1:CD333,2))</f>
        <v>151</v>
      </c>
      <c r="BB333">
        <f>IF(CK333="","",MAX(CE$1:CE333)-LARGE(CE$1:CE333,2))</f>
        <v>4</v>
      </c>
      <c r="BC333">
        <f t="shared" ref="BC333" si="2580">AX333/AW333</f>
        <v>7.0671378091872791E-3</v>
      </c>
      <c r="BD333">
        <f t="shared" ref="BD333" si="2581">AZ333/AY333</f>
        <v>0.2</v>
      </c>
      <c r="BE333">
        <f t="shared" si="1831"/>
        <v>2.6490066225165563E-2</v>
      </c>
      <c r="BF333">
        <f t="shared" ref="BF333" si="2582">SUM(AU327:AU333)/SUM(AT327:AT333)</f>
        <v>4.7479858291169096E-2</v>
      </c>
      <c r="BG333">
        <f t="shared" ref="BG333" si="2583">SUM(AU320:AU333)/SUM(AT320:AT333)</f>
        <v>4.9719464462698849E-2</v>
      </c>
      <c r="BH333">
        <f t="shared" ref="BH333" si="2584">SUM(AX327:AX333)/SUM(AW327:AW333)</f>
        <v>4.377880184331797E-2</v>
      </c>
      <c r="BI333">
        <f t="shared" ref="BI333" si="2585">SUM(AZ327:AZ333)/SUM(AY327:AY333)</f>
        <v>0.20217096336499321</v>
      </c>
      <c r="BJ333">
        <f t="shared" ref="BJ333" si="2586">SUM(BB327:BB333)/SUM(BA327:BA333)</f>
        <v>2.2818791946308724E-2</v>
      </c>
      <c r="BK333" s="15">
        <v>7.0000000000000007E-2</v>
      </c>
      <c r="BL333" s="15">
        <v>0.06</v>
      </c>
      <c r="BM333" s="15">
        <v>0.05</v>
      </c>
      <c r="BN333" s="15">
        <v>3817674</v>
      </c>
      <c r="BO333" s="15">
        <v>354338</v>
      </c>
      <c r="BP333" s="15"/>
      <c r="BQ333" s="15"/>
      <c r="BR333" s="15"/>
      <c r="BS333" s="15"/>
      <c r="BT333" s="15">
        <v>1508871</v>
      </c>
      <c r="BU333" s="15">
        <v>327991</v>
      </c>
      <c r="BV333" s="15">
        <v>29783</v>
      </c>
      <c r="BW333" s="15">
        <v>2720</v>
      </c>
      <c r="BX333" s="15"/>
      <c r="BY333" s="15"/>
      <c r="BZ333" s="15"/>
      <c r="CA333" s="15"/>
      <c r="CB333" s="15">
        <v>11084</v>
      </c>
      <c r="CC333" s="15">
        <v>2602</v>
      </c>
      <c r="CD333" s="15">
        <v>23239</v>
      </c>
      <c r="CE333" s="15">
        <v>1642</v>
      </c>
      <c r="CF333" s="15"/>
      <c r="CG333" s="15"/>
      <c r="CH333" s="15"/>
      <c r="CI333" s="15"/>
      <c r="CJ333" s="15">
        <v>6410</v>
      </c>
      <c r="CK333" s="15">
        <v>1561</v>
      </c>
      <c r="CL333" s="15">
        <v>172965</v>
      </c>
      <c r="CM333" s="15">
        <v>15979</v>
      </c>
      <c r="CN333" s="15"/>
      <c r="CO333" s="15"/>
      <c r="CP333" s="15"/>
      <c r="CQ333" s="15"/>
      <c r="CR333" s="15">
        <v>64540</v>
      </c>
      <c r="CS333" s="15">
        <v>14653</v>
      </c>
    </row>
    <row r="334" spans="1:97" x14ac:dyDescent="0.35">
      <c r="A334" s="1">
        <f t="shared" si="2564"/>
        <v>44240</v>
      </c>
      <c r="B334">
        <v>1511672</v>
      </c>
      <c r="C334">
        <v>328642</v>
      </c>
      <c r="D334">
        <v>301175</v>
      </c>
      <c r="E334">
        <v>5223</v>
      </c>
      <c r="F334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587">-(J334-J333)+L334</f>
        <v>16</v>
      </c>
      <c r="N334">
        <f t="shared" ref="N334" si="2588">B334-C334</f>
        <v>1183030</v>
      </c>
      <c r="O334" s="3">
        <f t="shared" ref="O334" si="2589">C334/B334</f>
        <v>0.21740298159918289</v>
      </c>
      <c r="R334">
        <f t="shared" ref="R334" si="2590">C334-C333</f>
        <v>651</v>
      </c>
      <c r="S334">
        <f t="shared" ref="S334" si="2591">N334-N333</f>
        <v>2150</v>
      </c>
      <c r="T334" s="6">
        <f t="shared" ref="T334" si="2592">R334/V334</f>
        <v>0.23241699393073903</v>
      </c>
      <c r="U334" s="6">
        <f t="shared" ref="U334" si="2593">SUM(R328:R334)/SUM(V328:V334)</f>
        <v>0.23909774436090225</v>
      </c>
      <c r="V334">
        <f t="shared" ref="V334" si="2594">B334-B333</f>
        <v>2801</v>
      </c>
      <c r="W334">
        <f t="shared" ref="W334" si="2595">C334-D334-E334</f>
        <v>22244</v>
      </c>
      <c r="X334" s="3">
        <f t="shared" ref="X334" si="2596">F334/W334</f>
        <v>1.011508721452976E-2</v>
      </c>
      <c r="Y334">
        <f t="shared" ref="Y334" si="2597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507"/>
        <v>152</v>
      </c>
      <c r="AJ334">
        <f t="shared" ref="AJ334" si="2598">AA334-AD334-AG334</f>
        <v>81</v>
      </c>
      <c r="AK334">
        <f t="shared" ref="AK334" si="2599">AB334-AE334-AH334</f>
        <v>898</v>
      </c>
      <c r="AL334">
        <v>1</v>
      </c>
      <c r="AM334">
        <v>1</v>
      </c>
      <c r="AN334">
        <v>13</v>
      </c>
      <c r="AT334">
        <f t="shared" ref="AT334" si="2600">BN334-BN333</f>
        <v>16135</v>
      </c>
      <c r="AU334">
        <f t="shared" si="2555"/>
        <v>710</v>
      </c>
      <c r="AV334">
        <f t="shared" ref="AV334" si="2601">AU334/AT334</f>
        <v>4.4003718624109081E-2</v>
      </c>
      <c r="AW334">
        <f>IF(CB334="","",MAX(BV$1:BV334)-LARGE(BV$1:BV334,2))</f>
        <v>97</v>
      </c>
      <c r="AX334">
        <f>IF(CC334="","",MAX(BW$1:BW334)-LARGE(BW$1:BW334,2))</f>
        <v>11</v>
      </c>
      <c r="AY334">
        <f>MAX(CR$1:CR334)-LARGE(CR$1:CR334,2)</f>
        <v>123</v>
      </c>
      <c r="AZ334">
        <f>MAX(CS$1:CS334)-LARGE(CS$1:CS334,2)</f>
        <v>26</v>
      </c>
      <c r="BA334">
        <f>IF(CJ334="","",MAX(CD$1:CD334)-LARGE(CD$1:CD334,2))</f>
        <v>113</v>
      </c>
      <c r="BB334">
        <f>IF(CK334="","",MAX(CE$1:CE334)-LARGE(CE$1:CE334,2))</f>
        <v>4</v>
      </c>
      <c r="BC334">
        <f t="shared" ref="BC334" si="2602">AX334/AW334</f>
        <v>0.1134020618556701</v>
      </c>
      <c r="BD334">
        <f t="shared" ref="BD334" si="2603">AZ334/AY334</f>
        <v>0.21138211382113822</v>
      </c>
      <c r="BE334">
        <f t="shared" si="1831"/>
        <v>3.5398230088495575E-2</v>
      </c>
      <c r="BF334">
        <f t="shared" ref="BF334" si="2604">SUM(AU328:AU334)/SUM(AT328:AT334)</f>
        <v>4.8717568019004488E-2</v>
      </c>
      <c r="BG334">
        <f t="shared" ref="BG334" si="2605">SUM(AU321:AU334)/SUM(AT321:AT334)</f>
        <v>5.0260114170007551E-2</v>
      </c>
      <c r="BH334">
        <f t="shared" ref="BH334" si="2606">SUM(AX328:AX334)/SUM(AW328:AW334)</f>
        <v>5.4437869822485205E-2</v>
      </c>
      <c r="BI334">
        <f t="shared" ref="BI334" si="2607">SUM(AZ328:AZ334)/SUM(AY328:AY334)</f>
        <v>0.21176470588235294</v>
      </c>
      <c r="BJ334">
        <f t="shared" ref="BJ334" si="2608">SUM(BB328:BB334)/SUM(BA328:BA334)</f>
        <v>2.1917808219178082E-2</v>
      </c>
      <c r="BK334" s="15">
        <v>7.0000000000000007E-2</v>
      </c>
      <c r="BL334" s="15">
        <v>0.06</v>
      </c>
      <c r="BM334" s="15">
        <v>0.04</v>
      </c>
      <c r="BN334" s="15">
        <v>3833809</v>
      </c>
      <c r="BO334" s="15">
        <v>355048</v>
      </c>
      <c r="BP334" s="15"/>
      <c r="BQ334" s="15"/>
      <c r="BR334" s="15"/>
      <c r="BS334" s="15"/>
      <c r="BT334" s="15">
        <v>1511672</v>
      </c>
      <c r="BU334" s="15">
        <v>328642</v>
      </c>
      <c r="BV334" s="15">
        <v>29880</v>
      </c>
      <c r="BW334" s="15">
        <v>2731</v>
      </c>
      <c r="BX334" s="15"/>
      <c r="BY334" s="15"/>
      <c r="BZ334" s="15"/>
      <c r="CA334" s="15"/>
      <c r="CB334" s="15">
        <v>11104</v>
      </c>
      <c r="CC334" s="15">
        <v>2607</v>
      </c>
      <c r="CD334" s="15">
        <v>23352</v>
      </c>
      <c r="CE334" s="15">
        <v>1638</v>
      </c>
      <c r="CF334" s="15"/>
      <c r="CG334" s="15"/>
      <c r="CH334" s="15"/>
      <c r="CI334" s="15"/>
      <c r="CJ334" s="15">
        <v>6423</v>
      </c>
      <c r="CK334" s="15">
        <v>1561</v>
      </c>
      <c r="CL334" s="15">
        <v>173837</v>
      </c>
      <c r="CM334" s="15">
        <v>16000</v>
      </c>
      <c r="CN334" s="15"/>
      <c r="CO334" s="15"/>
      <c r="CP334" s="15"/>
      <c r="CQ334" s="15"/>
      <c r="CR334" s="15">
        <v>64663</v>
      </c>
      <c r="CS334" s="15">
        <v>14679</v>
      </c>
    </row>
    <row r="335" spans="1:97" x14ac:dyDescent="0.35">
      <c r="A335" s="1">
        <f t="shared" si="2564"/>
        <v>44241</v>
      </c>
      <c r="B335">
        <v>1513648</v>
      </c>
      <c r="C335">
        <v>329096</v>
      </c>
      <c r="D335">
        <v>301773</v>
      </c>
      <c r="E335">
        <v>5236</v>
      </c>
      <c r="F335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609">-(J335-J334)+L335</f>
        <v>8</v>
      </c>
      <c r="N335">
        <f t="shared" ref="N335" si="2610">B335-C335</f>
        <v>1184552</v>
      </c>
      <c r="O335" s="3">
        <f t="shared" ref="O335" si="2611">C335/B335</f>
        <v>0.2174191093305709</v>
      </c>
      <c r="R335">
        <f t="shared" ref="R335" si="2612">C335-C334</f>
        <v>454</v>
      </c>
      <c r="S335">
        <f t="shared" ref="S335" si="2613">N335-N334</f>
        <v>1522</v>
      </c>
      <c r="T335" s="6">
        <f t="shared" ref="T335" si="2614">R335/V335</f>
        <v>0.22975708502024292</v>
      </c>
      <c r="U335" s="6">
        <f t="shared" ref="U335" si="2615">SUM(R329:R335)/SUM(V329:V335)</f>
        <v>0.2376456500713858</v>
      </c>
      <c r="V335">
        <f t="shared" ref="V335" si="2616">B335-B334</f>
        <v>1976</v>
      </c>
      <c r="W335">
        <f t="shared" ref="W335" si="2617">C335-D335-E335</f>
        <v>22087</v>
      </c>
      <c r="X335" s="3">
        <f t="shared" ref="X335" si="2618">F335/W335</f>
        <v>1.0866120342282791E-2</v>
      </c>
      <c r="Y335">
        <f t="shared" ref="Y335" si="2619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507"/>
        <v>150</v>
      </c>
      <c r="AJ335">
        <f t="shared" ref="AJ335" si="2620">AA335-AD335-AG335</f>
        <v>81</v>
      </c>
      <c r="AK335">
        <f t="shared" ref="AK335" si="2621">AB335-AE335-AH335</f>
        <v>901</v>
      </c>
      <c r="AL335">
        <v>1</v>
      </c>
      <c r="AM335">
        <v>1</v>
      </c>
      <c r="AN335">
        <v>13</v>
      </c>
      <c r="AT335">
        <f t="shared" ref="AT335" si="2622">BN335-BN334</f>
        <v>6370</v>
      </c>
      <c r="AU335">
        <f t="shared" si="2555"/>
        <v>499</v>
      </c>
      <c r="AV335">
        <f t="shared" ref="AV335" si="2623">AU335/AT335</f>
        <v>7.8335949764521198E-2</v>
      </c>
      <c r="AW335">
        <f>IF(CB335="","",MAX(BV$1:BV335)-LARGE(BV$1:BV335,2))</f>
        <v>32</v>
      </c>
      <c r="AX335">
        <f>IF(CC335="","",MAX(BW$1:BW335)-LARGE(BW$1:BW335,2))</f>
        <v>4</v>
      </c>
      <c r="AY335">
        <f>MAX(CR$1:CR335)-LARGE(CR$1:CR335,2)</f>
        <v>61</v>
      </c>
      <c r="AZ335">
        <f>MAX(CS$1:CS335)-LARGE(CS$1:CS335,2)</f>
        <v>16</v>
      </c>
      <c r="BA335">
        <f>IF(CJ335="","",MAX(CD$1:CD335)-LARGE(CD$1:CD335,2))</f>
        <v>19</v>
      </c>
      <c r="BB335">
        <f>IF(CK335="","",MAX(CE$1:CE335)-LARGE(CE$1:CE335,2))</f>
        <v>1</v>
      </c>
      <c r="BC335">
        <f t="shared" ref="BC335" si="2624">AX335/AW335</f>
        <v>0.125</v>
      </c>
      <c r="BD335">
        <f t="shared" ref="BD335" si="2625">AZ335/AY335</f>
        <v>0.26229508196721313</v>
      </c>
      <c r="BE335">
        <f t="shared" si="1831"/>
        <v>5.2631578947368418E-2</v>
      </c>
      <c r="BF335">
        <f t="shared" ref="BF335" si="2626">SUM(AU329:AU335)/SUM(AT329:AT335)</f>
        <v>4.865156214539678E-2</v>
      </c>
      <c r="BG335">
        <f t="shared" ref="BG335" si="2627">SUM(AU322:AU335)/SUM(AT322:AT335)</f>
        <v>4.9428750957432661E-2</v>
      </c>
      <c r="BH335">
        <f t="shared" ref="BH335" si="2628">SUM(AX329:AX335)/SUM(AW329:AW335)</f>
        <v>5.5424528301886794E-2</v>
      </c>
      <c r="BI335">
        <f t="shared" ref="BI335" si="2629">SUM(AZ329:AZ335)/SUM(AY329:AY335)</f>
        <v>0.20194986072423399</v>
      </c>
      <c r="BJ335">
        <f t="shared" ref="BJ335" si="2630">SUM(BB329:BB335)/SUM(BA329:BA335)</f>
        <v>2.2503516174402251E-2</v>
      </c>
      <c r="BK335" s="15">
        <v>7.0000000000000007E-2</v>
      </c>
      <c r="BL335" s="15">
        <v>0.06</v>
      </c>
      <c r="BM335" s="15">
        <v>0.05</v>
      </c>
      <c r="BN335" s="15">
        <v>3840179</v>
      </c>
      <c r="BO335" s="15">
        <v>355547</v>
      </c>
      <c r="BP335" s="15"/>
      <c r="BQ335" s="15"/>
      <c r="BR335" s="15"/>
      <c r="BS335" s="15"/>
      <c r="BT335" s="15">
        <v>1513648</v>
      </c>
      <c r="BU335" s="15">
        <v>329096</v>
      </c>
      <c r="BV335" s="15">
        <v>29912</v>
      </c>
      <c r="BW335" s="15">
        <v>2727</v>
      </c>
      <c r="BX335" s="15"/>
      <c r="BY335" s="15"/>
      <c r="BZ335" s="15"/>
      <c r="CA335" s="15"/>
      <c r="CB335" s="15">
        <v>11114</v>
      </c>
      <c r="CC335" s="15">
        <v>2609</v>
      </c>
      <c r="CD335" s="15">
        <v>23371</v>
      </c>
      <c r="CE335" s="15">
        <v>1643</v>
      </c>
      <c r="CF335" s="15"/>
      <c r="CG335" s="15"/>
      <c r="CH335" s="15"/>
      <c r="CI335" s="15"/>
      <c r="CJ335" s="15">
        <v>6430</v>
      </c>
      <c r="CK335" s="15">
        <v>1562</v>
      </c>
      <c r="CL335" s="15">
        <v>174172</v>
      </c>
      <c r="CM335" s="15">
        <v>16024</v>
      </c>
      <c r="CN335" s="15"/>
      <c r="CO335" s="15"/>
      <c r="CP335" s="15"/>
      <c r="CQ335" s="15"/>
      <c r="CR335" s="15">
        <v>64724</v>
      </c>
      <c r="CS335" s="15">
        <v>14695</v>
      </c>
    </row>
    <row r="336" spans="1:97" x14ac:dyDescent="0.35">
      <c r="A336" s="1">
        <f t="shared" si="2564"/>
        <v>44242</v>
      </c>
      <c r="B336">
        <v>1514925</v>
      </c>
      <c r="C336">
        <v>329297</v>
      </c>
      <c r="D336">
        <v>302160</v>
      </c>
      <c r="E336">
        <v>5236</v>
      </c>
      <c r="F336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631">-(J336-J335)+L336</f>
        <v>5</v>
      </c>
      <c r="N336">
        <f t="shared" ref="N336" si="2632">B336-C336</f>
        <v>1185628</v>
      </c>
      <c r="O336" s="3">
        <f t="shared" ref="O336" si="2633">C336/B336</f>
        <v>0.2173685165932307</v>
      </c>
      <c r="R336">
        <f t="shared" ref="R336" si="2634">C336-C335</f>
        <v>201</v>
      </c>
      <c r="S336">
        <f t="shared" ref="S336" si="2635">N336-N335</f>
        <v>1076</v>
      </c>
      <c r="T336" s="6">
        <f t="shared" ref="T336" si="2636">R336/V336</f>
        <v>0.15740015661707127</v>
      </c>
      <c r="U336" s="6">
        <f t="shared" ref="U336" si="2637">SUM(R330:R336)/SUM(V330:V336)</f>
        <v>0.23490341225979822</v>
      </c>
      <c r="V336">
        <f t="shared" ref="V336" si="2638">B336-B335</f>
        <v>1277</v>
      </c>
      <c r="W336">
        <f t="shared" ref="W336" si="2639">C336-D336-E336</f>
        <v>21901</v>
      </c>
      <c r="X336" s="3">
        <f t="shared" ref="X336" si="2640">F336/W336</f>
        <v>1.1049723756906077E-2</v>
      </c>
      <c r="Y336">
        <f t="shared" ref="Y336" si="2641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642">Z336-AC336-AF336</f>
        <v>148</v>
      </c>
      <c r="AJ336">
        <f t="shared" ref="AJ336" si="2643">AA336-AD336-AG336</f>
        <v>79</v>
      </c>
      <c r="AK336">
        <f t="shared" ref="AK336:AK337" si="2644">AB336-AE336-AH336</f>
        <v>878</v>
      </c>
      <c r="AL336">
        <v>1</v>
      </c>
      <c r="AM336">
        <v>1</v>
      </c>
      <c r="AN336">
        <v>13</v>
      </c>
      <c r="AT336">
        <f t="shared" ref="AT336" si="2645">BN336-BN335</f>
        <v>4576</v>
      </c>
      <c r="AU336">
        <f t="shared" si="2555"/>
        <v>210</v>
      </c>
      <c r="AV336">
        <f t="shared" ref="AV336" si="2646">AU336/AT336</f>
        <v>4.5891608391608392E-2</v>
      </c>
      <c r="AW336">
        <f>IF(CB336="","",MAX(BV$1:BV336)-LARGE(BV$1:BV336,2))</f>
        <v>21</v>
      </c>
      <c r="AX336">
        <f>IF(CC336="","",MAX(BW$1:BW336)-LARGE(BW$1:BW336,2))</f>
        <v>2</v>
      </c>
      <c r="AY336">
        <f>MAX(CR$1:CR336)-LARGE(CR$1:CR336,2)</f>
        <v>39</v>
      </c>
      <c r="AZ336">
        <f>MAX(CS$1:CS336)-LARGE(CS$1:CS336,2)</f>
        <v>3</v>
      </c>
      <c r="BA336">
        <f>IF(CJ336="","",MAX(CD$1:CD336)-LARGE(CD$1:CD336,2))</f>
        <v>26</v>
      </c>
      <c r="BB336">
        <f>IF(CK336="","",MAX(CE$1:CE336)-LARGE(CE$1:CE336,2))</f>
        <v>0</v>
      </c>
      <c r="BC336">
        <f t="shared" ref="BC336" si="2647">AX336/AW336</f>
        <v>9.5238095238095233E-2</v>
      </c>
      <c r="BD336">
        <f t="shared" ref="BD336" si="2648">AZ336/AY336</f>
        <v>7.6923076923076927E-2</v>
      </c>
      <c r="BE336">
        <f t="shared" si="1831"/>
        <v>0</v>
      </c>
      <c r="BF336">
        <f t="shared" ref="BF336" si="2649">SUM(AU330:AU336)/SUM(AT330:AT336)</f>
        <v>4.821323515457461E-2</v>
      </c>
      <c r="BG336">
        <f t="shared" ref="BG336" si="2650">SUM(AU323:AU336)/SUM(AT323:AT336)</f>
        <v>4.9375712038817937E-2</v>
      </c>
      <c r="BH336">
        <f t="shared" ref="BH336" si="2651">SUM(AX330:AX336)/SUM(AW330:AW336)</f>
        <v>5.6737588652482268E-2</v>
      </c>
      <c r="BI336">
        <f t="shared" ref="BI336" si="2652">SUM(AZ330:AZ336)/SUM(AY330:AY336)</f>
        <v>0.19694868238557559</v>
      </c>
      <c r="BJ336">
        <f t="shared" ref="BJ336" si="2653">SUM(BB330:BB336)/SUM(BA330:BA336)</f>
        <v>2.097902097902098E-2</v>
      </c>
      <c r="BK336" s="15">
        <v>7.0000000000000007E-2</v>
      </c>
      <c r="BL336" s="15">
        <v>0.06</v>
      </c>
      <c r="BM336" s="15">
        <v>0.05</v>
      </c>
      <c r="BN336" s="15">
        <v>3844755</v>
      </c>
      <c r="BO336" s="15">
        <v>355757</v>
      </c>
      <c r="BP336" s="15"/>
      <c r="BQ336" s="15"/>
      <c r="BR336" s="15"/>
      <c r="BS336" s="15"/>
      <c r="BT336" s="15">
        <v>1514925</v>
      </c>
      <c r="BU336" s="15">
        <v>329297</v>
      </c>
      <c r="BV336" s="15">
        <v>29933</v>
      </c>
      <c r="BW336" s="15">
        <v>2729</v>
      </c>
      <c r="BX336" s="15"/>
      <c r="BY336" s="15"/>
      <c r="BZ336" s="15"/>
      <c r="CA336" s="15"/>
      <c r="CB336" s="15">
        <v>11117</v>
      </c>
      <c r="CC336" s="15">
        <v>2610</v>
      </c>
      <c r="CD336" s="15">
        <v>23397</v>
      </c>
      <c r="CE336" s="15">
        <v>1643</v>
      </c>
      <c r="CF336" s="15"/>
      <c r="CG336" s="15"/>
      <c r="CH336" s="15"/>
      <c r="CI336" s="15"/>
      <c r="CJ336" s="15">
        <v>6434</v>
      </c>
      <c r="CK336" s="15">
        <v>1562</v>
      </c>
      <c r="CL336" s="15">
        <v>174428</v>
      </c>
      <c r="CM336" s="15">
        <v>16027</v>
      </c>
      <c r="CN336" s="15"/>
      <c r="CO336" s="15"/>
      <c r="CP336" s="15"/>
      <c r="CQ336" s="15"/>
      <c r="CR336" s="15">
        <v>64763</v>
      </c>
      <c r="CS336" s="15">
        <v>14698</v>
      </c>
    </row>
    <row r="337" spans="1:97" x14ac:dyDescent="0.35">
      <c r="A337" s="1">
        <f t="shared" si="2564"/>
        <v>44243</v>
      </c>
      <c r="B337">
        <v>1525232</v>
      </c>
      <c r="C337">
        <v>329808</v>
      </c>
      <c r="D337">
        <v>303714</v>
      </c>
      <c r="E337">
        <v>5237</v>
      </c>
      <c r="F337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654">-(J337-J336)+L337</f>
        <v>-2</v>
      </c>
      <c r="N337">
        <f t="shared" ref="N337" si="2655">B337-C337</f>
        <v>1195424</v>
      </c>
      <c r="O337" s="3">
        <f t="shared" ref="O337" si="2656">C337/B337</f>
        <v>0.21623464495893083</v>
      </c>
      <c r="R337">
        <f t="shared" ref="R337" si="2657">C337-C336</f>
        <v>511</v>
      </c>
      <c r="S337">
        <f t="shared" ref="S337" si="2658">N337-N336</f>
        <v>9796</v>
      </c>
      <c r="T337" s="6">
        <f t="shared" ref="T337" si="2659">R337/V337</f>
        <v>4.9577956728436984E-2</v>
      </c>
      <c r="U337" s="6">
        <f t="shared" ref="U337" si="2660">SUM(R331:R337)/SUM(V331:V337)</f>
        <v>0.16347607981999926</v>
      </c>
      <c r="V337">
        <f t="shared" ref="V337" si="2661">B337-B336</f>
        <v>10307</v>
      </c>
      <c r="W337">
        <f t="shared" ref="W337" si="2662">C337-D337-E337</f>
        <v>20857</v>
      </c>
      <c r="X337" s="3">
        <f t="shared" ref="X337" si="2663">F337/W337</f>
        <v>1.222611113774752E-2</v>
      </c>
      <c r="Y337">
        <f t="shared" ref="Y337" si="2664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665">Z337-AC337-AF337</f>
        <v>146</v>
      </c>
      <c r="AJ337">
        <f t="shared" ref="AJ337" si="2666">AA337-AD337-AG337</f>
        <v>71</v>
      </c>
      <c r="AK337">
        <f t="shared" si="2644"/>
        <v>837</v>
      </c>
      <c r="AL337">
        <v>1</v>
      </c>
      <c r="AM337">
        <v>1</v>
      </c>
      <c r="AN337">
        <v>13</v>
      </c>
      <c r="AT337">
        <f t="shared" ref="AT337" si="2667">BN337-BN336</f>
        <v>35297</v>
      </c>
      <c r="AU337">
        <f t="shared" si="2555"/>
        <v>563</v>
      </c>
      <c r="AV337">
        <f t="shared" ref="AV337" si="2668">AU337/AT337</f>
        <v>1.5950364053602291E-2</v>
      </c>
      <c r="AW337">
        <f>IF(CB337="","",MAX(BV$1:BV337)-LARGE(BV$1:BV337,2))</f>
        <v>287</v>
      </c>
      <c r="AX337">
        <f>IF(CC337="","",MAX(BW$1:BW337)-LARGE(BW$1:BW337,2))</f>
        <v>3</v>
      </c>
      <c r="AY337">
        <f>MAX(CR$1:CR337)-LARGE(CR$1:CR337,2)</f>
        <v>312</v>
      </c>
      <c r="AZ337">
        <f>MAX(CS$1:CS337)-LARGE(CS$1:CS337,2)</f>
        <v>12</v>
      </c>
      <c r="BA337">
        <f>IF(CJ337="","",MAX(CD$1:CD337)-LARGE(CD$1:CD337,2))</f>
        <v>339</v>
      </c>
      <c r="BB337">
        <f>IF(CK337="","",MAX(CE$1:CE337)-LARGE(CE$1:CE337,2))</f>
        <v>1</v>
      </c>
      <c r="BC337">
        <f t="shared" ref="BC337" si="2669">AX337/AW337</f>
        <v>1.0452961672473868E-2</v>
      </c>
      <c r="BD337">
        <f t="shared" ref="BD337" si="2670">AZ337/AY337</f>
        <v>3.8461538461538464E-2</v>
      </c>
      <c r="BE337">
        <f t="shared" si="1831"/>
        <v>2.9498525073746312E-3</v>
      </c>
      <c r="BF337">
        <f t="shared" ref="BF337" si="2671">SUM(AU331:AU337)/SUM(AT331:AT337)</f>
        <v>3.9928300087158149E-2</v>
      </c>
      <c r="BG337">
        <f t="shared" ref="BG337" si="2672">SUM(AU324:AU337)/SUM(AT324:AT337)</f>
        <v>4.4588684724550999E-2</v>
      </c>
      <c r="BH337">
        <f t="shared" ref="BH337" si="2673">SUM(AX331:AX337)/SUM(AW331:AW337)</f>
        <v>4.1445270988310308E-2</v>
      </c>
      <c r="BI337">
        <f t="shared" ref="BI337" si="2674">SUM(AZ331:AZ337)/SUM(AY331:AY337)</f>
        <v>0.15267175572519084</v>
      </c>
      <c r="BJ337">
        <f t="shared" ref="BJ337:BJ342" si="2675">SUM(BB331:BB337)/SUM(BA331:BA337)</f>
        <v>1.6648168701442843E-2</v>
      </c>
      <c r="BK337" s="15">
        <v>7.0000000000000007E-2</v>
      </c>
      <c r="BL337" s="15">
        <v>0.06</v>
      </c>
      <c r="BM337" s="15">
        <v>0.03</v>
      </c>
      <c r="BN337" s="15">
        <v>3880052</v>
      </c>
      <c r="BO337" s="15">
        <v>356320</v>
      </c>
      <c r="BP337" s="15"/>
      <c r="BQ337" s="15"/>
      <c r="BR337" s="15"/>
      <c r="BS337" s="15"/>
      <c r="BT337" s="15">
        <v>1525232</v>
      </c>
      <c r="BU337" s="15">
        <v>329808</v>
      </c>
      <c r="BV337" s="15">
        <v>30220</v>
      </c>
      <c r="BW337" s="15">
        <v>2734</v>
      </c>
      <c r="BX337" s="15"/>
      <c r="BY337" s="15"/>
      <c r="BZ337" s="15"/>
      <c r="CA337" s="15"/>
      <c r="CB337" s="15">
        <v>11179</v>
      </c>
      <c r="CC337" s="15">
        <v>2616</v>
      </c>
      <c r="CD337" s="15">
        <v>23736</v>
      </c>
      <c r="CE337" s="15">
        <v>1644</v>
      </c>
      <c r="CF337" s="15"/>
      <c r="CG337" s="15"/>
      <c r="CH337" s="15"/>
      <c r="CI337" s="15"/>
      <c r="CJ337" s="15">
        <v>6475</v>
      </c>
      <c r="CK337" s="15">
        <v>1563</v>
      </c>
      <c r="CL337" s="15">
        <v>176204</v>
      </c>
      <c r="CM337" s="15">
        <v>16042</v>
      </c>
      <c r="CN337" s="15"/>
      <c r="CO337" s="15"/>
      <c r="CP337" s="15"/>
      <c r="CQ337" s="15"/>
      <c r="CR337" s="15">
        <v>65075</v>
      </c>
      <c r="CS337" s="15">
        <v>14710</v>
      </c>
    </row>
    <row r="338" spans="1:97" x14ac:dyDescent="0.35">
      <c r="A338" s="1">
        <f t="shared" si="2564"/>
        <v>44244</v>
      </c>
      <c r="B338">
        <v>1528641</v>
      </c>
      <c r="C338">
        <v>330430</v>
      </c>
      <c r="D338">
        <v>305269</v>
      </c>
      <c r="E338">
        <v>5263</v>
      </c>
      <c r="F338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676">-(J338-J337)+L338</f>
        <v>21</v>
      </c>
      <c r="N338">
        <f t="shared" ref="N338" si="2677">B338-C338</f>
        <v>1198211</v>
      </c>
      <c r="O338" s="3">
        <f t="shared" ref="O338" si="2678">C338/B338</f>
        <v>0.21615932059914655</v>
      </c>
      <c r="R338">
        <f t="shared" ref="R338" si="2679">C338-C337</f>
        <v>622</v>
      </c>
      <c r="S338">
        <f t="shared" ref="S338" si="2680">N338-N337</f>
        <v>2787</v>
      </c>
      <c r="T338" s="6">
        <f t="shared" ref="T338" si="2681">R338/V338</f>
        <v>0.1824581988853036</v>
      </c>
      <c r="U338" s="6">
        <f t="shared" ref="U338" si="2682">SUM(R332:R338)/SUM(V332:V338)</f>
        <v>0.14954941535711627</v>
      </c>
      <c r="V338">
        <f t="shared" ref="V338" si="2683">B338-B337</f>
        <v>3409</v>
      </c>
      <c r="W338">
        <f t="shared" ref="W338" si="2684">C338-D338-E338</f>
        <v>19898</v>
      </c>
      <c r="X338" s="3">
        <f t="shared" ref="X338" si="2685">F338/W338</f>
        <v>1.1810232184139109E-2</v>
      </c>
      <c r="Y338">
        <f t="shared" ref="Y338" si="2686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687">Z338-AC338-AF338</f>
        <v>143</v>
      </c>
      <c r="AJ338">
        <f t="shared" ref="AJ338" si="2688">AA338-AD338-AG338</f>
        <v>65</v>
      </c>
      <c r="AK338">
        <f t="shared" ref="AK338" si="2689">AB338-AE338-AH338</f>
        <v>773</v>
      </c>
      <c r="AL338">
        <v>1</v>
      </c>
      <c r="AM338">
        <v>1</v>
      </c>
      <c r="AN338">
        <v>19</v>
      </c>
      <c r="AT338">
        <f t="shared" ref="AT338" si="2690">BN338-BN337</f>
        <v>18313</v>
      </c>
      <c r="AU338">
        <f t="shared" si="2555"/>
        <v>707</v>
      </c>
      <c r="AV338">
        <f t="shared" ref="AV338" si="2691">AU338/AT338</f>
        <v>3.8606454431278324E-2</v>
      </c>
      <c r="AW338">
        <f>IF(CB338="","",MAX(BV$1:BV338)-LARGE(BV$1:BV338,2))</f>
        <v>176</v>
      </c>
      <c r="AX338">
        <f>IF(CC338="","",MAX(BW$1:BW338)-LARGE(BW$1:BW338,2))</f>
        <v>7</v>
      </c>
      <c r="AY338">
        <f>MAX(CR$1:CR338)-LARGE(CR$1:CR338,2)</f>
        <v>158</v>
      </c>
      <c r="AZ338">
        <f>MAX(CS$1:CS338)-LARGE(CS$1:CS338,2)</f>
        <v>12</v>
      </c>
      <c r="BA338">
        <f>IF(CJ338="","",MAX(CD$1:CD338)-LARGE(CD$1:CD338,2))</f>
        <v>198</v>
      </c>
      <c r="BB338">
        <f>IF(CK338="","",MAX(CE$1:CE338)-LARGE(CE$1:CE338,2))</f>
        <v>4</v>
      </c>
      <c r="BC338">
        <f t="shared" ref="BC338" si="2692">AX338/AW338</f>
        <v>3.9772727272727272E-2</v>
      </c>
      <c r="BD338">
        <f t="shared" ref="BD338" si="2693">AZ338/AY338</f>
        <v>7.5949367088607597E-2</v>
      </c>
      <c r="BE338">
        <f t="shared" si="1831"/>
        <v>2.0202020202020204E-2</v>
      </c>
      <c r="BF338">
        <f t="shared" ref="BF338" si="2694">SUM(AU332:AU338)/SUM(AT332:AT338)</f>
        <v>3.6931320263401686E-2</v>
      </c>
      <c r="BG338">
        <f t="shared" ref="BG338" si="2695">SUM(AU325:AU338)/SUM(AT325:AT338)</f>
        <v>4.2737481316191782E-2</v>
      </c>
      <c r="BH338">
        <f t="shared" ref="BH338" si="2696">SUM(AX332:AX338)/SUM(AW332:AW338)</f>
        <v>3.5922330097087375E-2</v>
      </c>
      <c r="BI338">
        <f t="shared" ref="BI338" si="2697">SUM(AZ332:AZ338)/SUM(AY332:AY338)</f>
        <v>0.12659574468085105</v>
      </c>
      <c r="BJ338">
        <f t="shared" si="2675"/>
        <v>1.5657620041753653E-2</v>
      </c>
      <c r="BK338" s="15">
        <v>7.0000000000000007E-2</v>
      </c>
      <c r="BL338" s="15">
        <v>0.05</v>
      </c>
      <c r="BM338" s="15">
        <v>0.03</v>
      </c>
      <c r="BN338" s="15">
        <v>3898365</v>
      </c>
      <c r="BO338" s="15">
        <v>357027</v>
      </c>
      <c r="BP338" s="15"/>
      <c r="BQ338" s="15"/>
      <c r="BR338" s="15"/>
      <c r="BS338" s="15"/>
      <c r="BT338" s="15">
        <v>1528641</v>
      </c>
      <c r="BU338" s="15">
        <v>330430</v>
      </c>
      <c r="BV338" s="15">
        <v>30396</v>
      </c>
      <c r="BW338" s="15">
        <v>2741</v>
      </c>
      <c r="BX338" s="15"/>
      <c r="BY338" s="15"/>
      <c r="BZ338" s="15"/>
      <c r="CA338" s="15"/>
      <c r="CB338" s="15">
        <v>11216</v>
      </c>
      <c r="CC338" s="15">
        <v>2622</v>
      </c>
      <c r="CD338" s="15">
        <v>23934</v>
      </c>
      <c r="CE338" s="15">
        <v>1648</v>
      </c>
      <c r="CF338" s="15"/>
      <c r="CG338" s="15"/>
      <c r="CH338" s="15"/>
      <c r="CI338" s="15"/>
      <c r="CJ338" s="15">
        <v>6513</v>
      </c>
      <c r="CK338" s="15">
        <v>1565</v>
      </c>
      <c r="CL338" s="15">
        <v>177262</v>
      </c>
      <c r="CM338" s="15">
        <v>16060</v>
      </c>
      <c r="CN338" s="15"/>
      <c r="CO338" s="15"/>
      <c r="CP338" s="15"/>
      <c r="CQ338" s="15"/>
      <c r="CR338" s="15">
        <v>65233</v>
      </c>
      <c r="CS338" s="15">
        <v>14722</v>
      </c>
    </row>
    <row r="339" spans="1:97" x14ac:dyDescent="0.35">
      <c r="A339" s="1">
        <f t="shared" si="2564"/>
        <v>44245</v>
      </c>
      <c r="B339">
        <v>1531595</v>
      </c>
      <c r="C339">
        <v>331036</v>
      </c>
      <c r="D339">
        <v>306374</v>
      </c>
      <c r="E339">
        <v>5306</v>
      </c>
      <c r="F33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698">-(J339-J338)+L339</f>
        <v>15</v>
      </c>
      <c r="N339">
        <f t="shared" ref="N339" si="2699">B339-C339</f>
        <v>1200559</v>
      </c>
      <c r="O339" s="3">
        <f t="shared" ref="O339" si="2700">C339/B339</f>
        <v>0.21613807827787371</v>
      </c>
      <c r="R339">
        <f t="shared" ref="R339" si="2701">C339-C338</f>
        <v>606</v>
      </c>
      <c r="S339">
        <f t="shared" ref="S339" si="2702">N339-N338</f>
        <v>2348</v>
      </c>
      <c r="T339" s="6">
        <f t="shared" ref="T339" si="2703">R339/V339</f>
        <v>0.20514556533513881</v>
      </c>
      <c r="U339" s="6">
        <f t="shared" ref="U339" si="2704">SUM(R333:R339)/SUM(V333:V339)</f>
        <v>0.14495363629396887</v>
      </c>
      <c r="V339">
        <f t="shared" ref="V339" si="2705">B339-B338</f>
        <v>2954</v>
      </c>
      <c r="W339">
        <f t="shared" ref="W339" si="2706">C339-D339-E339</f>
        <v>19356</v>
      </c>
      <c r="X339" s="3">
        <f t="shared" ref="X339" si="2707">F339/W339</f>
        <v>1.3019218846869188E-2</v>
      </c>
      <c r="Y339">
        <f t="shared" ref="Y339" si="2708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709">Z339-AC339-AF339</f>
        <v>137</v>
      </c>
      <c r="AJ339">
        <f t="shared" ref="AJ339" si="2710">AA339-AD339-AG339</f>
        <v>67</v>
      </c>
      <c r="AK339">
        <f t="shared" ref="AK339" si="2711">AB339-AE339-AH339</f>
        <v>726</v>
      </c>
      <c r="AL339">
        <v>2</v>
      </c>
      <c r="AM339">
        <v>2</v>
      </c>
      <c r="AN339">
        <v>13</v>
      </c>
      <c r="AT339">
        <f t="shared" ref="AT339" si="2712">BN339-BN338</f>
        <v>15624</v>
      </c>
      <c r="AU339">
        <f t="shared" si="2555"/>
        <v>700</v>
      </c>
      <c r="AV339">
        <f t="shared" ref="AV339" si="2713">AU339/AT339</f>
        <v>4.4802867383512544E-2</v>
      </c>
      <c r="AW339">
        <f>IF(CB339="","",MAX(BV$1:BV339)-LARGE(BV$1:BV339,2))</f>
        <v>194</v>
      </c>
      <c r="AX339">
        <f>IF(CC339="","",MAX(BW$1:BW339)-LARGE(BW$1:BW339,2))</f>
        <v>7</v>
      </c>
      <c r="AY339">
        <f>MAX(CR$1:CR339)-LARGE(CR$1:CR339,2)</f>
        <v>102</v>
      </c>
      <c r="AZ339">
        <f>MAX(CS$1:CS339)-LARGE(CS$1:CS339,2)</f>
        <v>11</v>
      </c>
      <c r="BA339">
        <f>IF(CJ339="","",MAX(CD$1:CD339)-LARGE(CD$1:CD339,2))</f>
        <v>105</v>
      </c>
      <c r="BB339">
        <f>IF(CK339="","",MAX(CE$1:CE339)-LARGE(CE$1:CE339,2))</f>
        <v>4</v>
      </c>
      <c r="BC339">
        <f t="shared" ref="BC339" si="2714">AX339/AW339</f>
        <v>3.608247422680412E-2</v>
      </c>
      <c r="BD339">
        <f t="shared" ref="BD339" si="2715">AZ339/AY339</f>
        <v>0.10784313725490197</v>
      </c>
      <c r="BE339">
        <f t="shared" si="1831"/>
        <v>3.8095238095238099E-2</v>
      </c>
      <c r="BF339">
        <f t="shared" ref="BF339" si="2716">SUM(AU333:AU339)/SUM(AT333:AT339)</f>
        <v>3.6086807342597359E-2</v>
      </c>
      <c r="BG339">
        <f t="shared" ref="BG339" si="2717">SUM(AU326:AU339)/SUM(AT326:AT339)</f>
        <v>4.1926110419261108E-2</v>
      </c>
      <c r="BH339">
        <f t="shared" ref="BH339" si="2718">SUM(AX333:AX339)/SUM(AW333:AW339)</f>
        <v>3.3027522935779818E-2</v>
      </c>
      <c r="BI339">
        <f t="shared" ref="BI339" si="2719">SUM(AZ333:AZ339)/SUM(AY333:AY339)</f>
        <v>0.11123595505617978</v>
      </c>
      <c r="BJ339">
        <f t="shared" si="2675"/>
        <v>1.8927444794952682E-2</v>
      </c>
      <c r="BK339" s="15">
        <v>7.0000000000000007E-2</v>
      </c>
      <c r="BL339" s="15">
        <v>0.05</v>
      </c>
      <c r="BM339" s="15">
        <v>0.04</v>
      </c>
      <c r="BN339" s="15">
        <v>3913989</v>
      </c>
      <c r="BO339" s="15">
        <v>357727</v>
      </c>
      <c r="BP339" s="15"/>
      <c r="BQ339" s="15"/>
      <c r="BR339" s="15"/>
      <c r="BS339" s="15"/>
      <c r="BT339" s="15">
        <v>1531595</v>
      </c>
      <c r="BU339" s="15">
        <v>331036</v>
      </c>
      <c r="BV339" s="15">
        <v>30590</v>
      </c>
      <c r="BW339" s="15">
        <v>2748</v>
      </c>
      <c r="BX339" s="15"/>
      <c r="BY339" s="15"/>
      <c r="BZ339" s="15"/>
      <c r="CA339" s="15"/>
      <c r="CB339" s="15">
        <v>11241</v>
      </c>
      <c r="CC339" s="15">
        <v>2628</v>
      </c>
      <c r="CD339" s="15">
        <v>24039</v>
      </c>
      <c r="CE339" s="15">
        <v>1652</v>
      </c>
      <c r="CF339" s="15"/>
      <c r="CG339" s="15"/>
      <c r="CH339" s="15"/>
      <c r="CI339" s="15"/>
      <c r="CJ339" s="15">
        <v>6537</v>
      </c>
      <c r="CK339" s="15">
        <v>1570</v>
      </c>
      <c r="CL339" s="15">
        <v>177900</v>
      </c>
      <c r="CM339" s="15">
        <v>16067</v>
      </c>
      <c r="CN339" s="15"/>
      <c r="CO339" s="15"/>
      <c r="CP339" s="15"/>
      <c r="CQ339" s="15"/>
      <c r="CR339" s="15">
        <v>65335</v>
      </c>
      <c r="CS339" s="15">
        <v>14733</v>
      </c>
    </row>
    <row r="340" spans="1:97" x14ac:dyDescent="0.35">
      <c r="A340" s="1">
        <f t="shared" si="2564"/>
        <v>44246</v>
      </c>
      <c r="B340">
        <v>1534374</v>
      </c>
      <c r="C340">
        <v>331623</v>
      </c>
      <c r="D340">
        <v>307596</v>
      </c>
      <c r="E340">
        <v>5321</v>
      </c>
      <c r="F340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2720">-(J340-J339)+L340</f>
        <v>13</v>
      </c>
      <c r="N340">
        <f t="shared" ref="N340" si="2721">B340-C340</f>
        <v>1202751</v>
      </c>
      <c r="O340" s="3">
        <f t="shared" ref="O340" si="2722">C340/B340</f>
        <v>0.21612918362798117</v>
      </c>
      <c r="R340">
        <f t="shared" ref="R340" si="2723">C340-C339</f>
        <v>587</v>
      </c>
      <c r="S340">
        <f t="shared" ref="S340" si="2724">N340-N339</f>
        <v>2192</v>
      </c>
      <c r="T340" s="6">
        <f t="shared" ref="T340" si="2725">R340/V340</f>
        <v>0.21122706009355882</v>
      </c>
      <c r="U340" s="6">
        <f t="shared" ref="U340" si="2726">SUM(R334:R340)/SUM(V334:V340)</f>
        <v>0.14241461788809159</v>
      </c>
      <c r="V340">
        <f t="shared" ref="V340" si="2727">B340-B339</f>
        <v>2779</v>
      </c>
      <c r="W340">
        <f t="shared" ref="W340" si="2728">C340-D340-E340</f>
        <v>18706</v>
      </c>
      <c r="X340" s="3">
        <f t="shared" ref="X340" si="2729">F340/W340</f>
        <v>1.2883566770020314E-2</v>
      </c>
      <c r="Y340">
        <f t="shared" ref="Y340" si="2730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2731">Z340-AC340-AF340</f>
        <v>133</v>
      </c>
      <c r="AJ340">
        <f t="shared" ref="AJ340" si="2732">AA340-AD340-AG340</f>
        <v>57</v>
      </c>
      <c r="AK340">
        <f t="shared" ref="AK340" si="2733">AB340-AE340-AH340</f>
        <v>682</v>
      </c>
      <c r="AL340">
        <v>1</v>
      </c>
      <c r="AM340">
        <v>1</v>
      </c>
      <c r="AN340">
        <v>11</v>
      </c>
      <c r="AT340">
        <f t="shared" ref="AT340" si="2734">BN340-BN339</f>
        <v>18154</v>
      </c>
      <c r="AU340">
        <f t="shared" si="2555"/>
        <v>624</v>
      </c>
      <c r="AV340">
        <f t="shared" ref="AV340" si="2735">AU340/AT340</f>
        <v>3.4372590062796075E-2</v>
      </c>
      <c r="AW340">
        <f>IF(CB340="","",MAX(BV$1:BV340)-LARGE(BV$1:BV340,2))</f>
        <v>168</v>
      </c>
      <c r="AX340">
        <f>IF(CC340="","",MAX(BW$1:BW340)-LARGE(BW$1:BW340,2))</f>
        <v>2</v>
      </c>
      <c r="AY340">
        <f>MAX(CR$1:CR340)-LARGE(CR$1:CR340,2)</f>
        <v>70</v>
      </c>
      <c r="AZ340">
        <f>MAX(CS$1:CS340)-LARGE(CS$1:CS340,2)</f>
        <v>20</v>
      </c>
      <c r="BA340">
        <f>IF(CJ340="","",MAX(CD$1:CD340)-LARGE(CD$1:CD340,2))</f>
        <v>106</v>
      </c>
      <c r="BB340">
        <f>IF(CK340="","",MAX(CE$1:CE340)-LARGE(CE$1:CE340,2))</f>
        <v>2</v>
      </c>
      <c r="BC340">
        <f t="shared" ref="BC340" si="2736">AX340/AW340</f>
        <v>1.1904761904761904E-2</v>
      </c>
      <c r="BD340">
        <f t="shared" ref="BD340" si="2737">AZ340/AY340</f>
        <v>0.2857142857142857</v>
      </c>
      <c r="BE340">
        <f t="shared" si="1831"/>
        <v>1.8867924528301886E-2</v>
      </c>
      <c r="BF340">
        <f t="shared" ref="BF340" si="2738">SUM(AU334:AU340)/SUM(AT334:AT340)</f>
        <v>3.5057526491888633E-2</v>
      </c>
      <c r="BG340">
        <f t="shared" ref="BG340" si="2739">SUM(AU327:AU340)/SUM(AT327:AT340)</f>
        <v>4.1091212968038172E-2</v>
      </c>
      <c r="BH340">
        <f t="shared" ref="BH340" si="2740">SUM(AX334:AX340)/SUM(AW334:AW340)</f>
        <v>3.6923076923076927E-2</v>
      </c>
      <c r="BI340">
        <f t="shared" ref="BI340" si="2741">SUM(AZ334:AZ340)/SUM(AY334:AY340)</f>
        <v>0.11560693641618497</v>
      </c>
      <c r="BJ340">
        <f t="shared" si="2675"/>
        <v>1.7660044150110375E-2</v>
      </c>
      <c r="BK340" s="15">
        <v>0.06</v>
      </c>
      <c r="BL340" s="15">
        <v>0.05</v>
      </c>
      <c r="BM340" s="15">
        <v>0.03</v>
      </c>
      <c r="BN340" s="15">
        <v>3932143</v>
      </c>
      <c r="BO340" s="15">
        <v>358351</v>
      </c>
      <c r="BP340" s="15"/>
      <c r="BQ340" s="15"/>
      <c r="BR340" s="15"/>
      <c r="BS340" s="15"/>
      <c r="BT340" s="15">
        <v>1534374</v>
      </c>
      <c r="BU340" s="15">
        <v>331623</v>
      </c>
      <c r="BV340" s="15">
        <v>30758</v>
      </c>
      <c r="BW340" s="15">
        <v>2750</v>
      </c>
      <c r="BX340" s="15"/>
      <c r="BY340" s="15"/>
      <c r="BZ340" s="15"/>
      <c r="CA340" s="15"/>
      <c r="CB340" s="15">
        <v>11255</v>
      </c>
      <c r="CC340" s="15">
        <v>2629</v>
      </c>
      <c r="CD340" s="15">
        <v>24145</v>
      </c>
      <c r="CE340" s="15">
        <v>1650</v>
      </c>
      <c r="CF340" s="15"/>
      <c r="CG340" s="15"/>
      <c r="CH340" s="15"/>
      <c r="CI340" s="15"/>
      <c r="CJ340" s="15">
        <v>6545</v>
      </c>
      <c r="CK340" s="15">
        <v>1570</v>
      </c>
      <c r="CL340" s="15">
        <v>178529</v>
      </c>
      <c r="CM340" s="15">
        <v>16087</v>
      </c>
      <c r="CN340" s="15"/>
      <c r="CO340" s="15"/>
      <c r="CP340" s="15"/>
      <c r="CQ340" s="15"/>
      <c r="CR340" s="15">
        <v>65405</v>
      </c>
      <c r="CS340" s="15">
        <v>14753</v>
      </c>
    </row>
    <row r="341" spans="1:97" x14ac:dyDescent="0.35">
      <c r="A341" s="1">
        <f t="shared" si="2564"/>
        <v>44247</v>
      </c>
      <c r="B341">
        <f t="shared" ref="B341:B372" si="2742">BT341</f>
        <v>1536509</v>
      </c>
      <c r="C341">
        <f t="shared" ref="C341:C346" si="2743">BU341</f>
        <v>332183</v>
      </c>
      <c r="D341">
        <v>308714</v>
      </c>
      <c r="E341">
        <v>5336</v>
      </c>
      <c r="F341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2744">-(J341-J340)+L341</f>
        <v>4</v>
      </c>
      <c r="N341">
        <f t="shared" ref="N341" si="2745">B341-C341</f>
        <v>1204326</v>
      </c>
      <c r="O341" s="3">
        <f t="shared" ref="O341" si="2746">C341/B341</f>
        <v>0.21619333176701211</v>
      </c>
      <c r="R341">
        <f t="shared" ref="R341" si="2747">C341-C340</f>
        <v>560</v>
      </c>
      <c r="S341">
        <f t="shared" ref="S341" si="2748">N341-N340</f>
        <v>1575</v>
      </c>
      <c r="T341" s="6">
        <f t="shared" ref="T341" si="2749">R341/V341</f>
        <v>0.26229508196721313</v>
      </c>
      <c r="U341" s="6">
        <f t="shared" ref="U341" si="2750">SUM(R335:R341)/SUM(V335:V341)</f>
        <v>0.14256955348874661</v>
      </c>
      <c r="V341">
        <f t="shared" ref="V341" si="2751">B341-B340</f>
        <v>2135</v>
      </c>
      <c r="W341">
        <f t="shared" ref="W341" si="2752">C341-D341-E341</f>
        <v>18133</v>
      </c>
      <c r="X341" s="3">
        <f t="shared" ref="X341" si="2753">F341/W341</f>
        <v>1.3125241272817514E-2</v>
      </c>
      <c r="Y341">
        <f t="shared" ref="Y341" si="2754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2755">Z341-AC341-AF341</f>
        <v>127</v>
      </c>
      <c r="AJ341">
        <f t="shared" ref="AJ341" si="2756">AA341-AD341-AG341</f>
        <v>51</v>
      </c>
      <c r="AK341">
        <f t="shared" ref="AK341" si="2757">AB341-AE341-AH341</f>
        <v>649</v>
      </c>
      <c r="AL341">
        <v>1</v>
      </c>
      <c r="AM341">
        <v>1</v>
      </c>
      <c r="AN341">
        <v>11</v>
      </c>
      <c r="AT341">
        <f t="shared" ref="AT341" si="2758">BN341-BN340</f>
        <v>14288</v>
      </c>
      <c r="AU341">
        <f t="shared" si="2555"/>
        <v>598</v>
      </c>
      <c r="AV341">
        <f t="shared" ref="AV341" si="2759">AU341/AT341</f>
        <v>4.1853303471444572E-2</v>
      </c>
      <c r="AW341">
        <f>IF(CB341="","",MAX(BV$1:BV341)-LARGE(BV$1:BV341,2))</f>
        <v>111</v>
      </c>
      <c r="AX341">
        <f>IF(CC341="","",MAX(BW$1:BW341)-LARGE(BW$1:BW341,2))</f>
        <v>0</v>
      </c>
      <c r="AY341">
        <f>MAX(CR$1:CR341)-LARGE(CR$1:CR341,2)</f>
        <v>104</v>
      </c>
      <c r="AZ341">
        <f>MAX(CS$1:CS341)-LARGE(CS$1:CS341,2)</f>
        <v>15</v>
      </c>
      <c r="BA341">
        <f>IF(CJ341="","",MAX(CD$1:CD341)-LARGE(CD$1:CD341,2))</f>
        <v>140</v>
      </c>
      <c r="BB341">
        <f>IF(CK341="","",MAX(CE$1:CE341)-LARGE(CE$1:CE341,2))</f>
        <v>2</v>
      </c>
      <c r="BC341">
        <f t="shared" ref="BC341" si="2760">AX341/AW341</f>
        <v>0</v>
      </c>
      <c r="BD341">
        <f t="shared" ref="BD341" si="2761">AZ341/AY341</f>
        <v>0.14423076923076922</v>
      </c>
      <c r="BE341">
        <f t="shared" si="1831"/>
        <v>1.4285714285714285E-2</v>
      </c>
      <c r="BF341">
        <f t="shared" ref="BF341" si="2762">SUM(AU335:AU341)/SUM(AT335:AT341)</f>
        <v>3.4637992576938788E-2</v>
      </c>
      <c r="BG341">
        <f t="shared" ref="BG341" si="2763">SUM(AU328:AU341)/SUM(AT328:AT341)</f>
        <v>4.1522601254163148E-2</v>
      </c>
      <c r="BH341">
        <f t="shared" ref="BH341" si="2764">SUM(AX335:AX341)/SUM(AW335:AW341)</f>
        <v>2.5278058645096056E-2</v>
      </c>
      <c r="BI341">
        <f t="shared" ref="BI341" si="2765">SUM(AZ335:AZ341)/SUM(AY335:AY341)</f>
        <v>0.10520094562647754</v>
      </c>
      <c r="BJ341">
        <f t="shared" si="2675"/>
        <v>1.5005359056806002E-2</v>
      </c>
      <c r="BN341" s="15">
        <v>3946431</v>
      </c>
      <c r="BO341" s="15">
        <v>358949</v>
      </c>
      <c r="BP341" s="15">
        <v>1300793</v>
      </c>
      <c r="BQ341" s="15">
        <v>235716</v>
      </c>
      <c r="BR341" s="15">
        <v>276947</v>
      </c>
      <c r="BS341" s="15">
        <v>55236</v>
      </c>
      <c r="BT341">
        <f t="shared" ref="BT341:BT372" si="2766">SUM(BP341:BQ341)</f>
        <v>1536509</v>
      </c>
      <c r="BU341">
        <f t="shared" ref="BU341:BU479" si="2767">SUM(BR341:BS341)</f>
        <v>332183</v>
      </c>
      <c r="BV341" s="15">
        <v>30869</v>
      </c>
      <c r="BW341" s="15">
        <v>2750</v>
      </c>
      <c r="BX341" s="15">
        <v>8750</v>
      </c>
      <c r="BY341" s="15">
        <v>2530</v>
      </c>
      <c r="BZ341" s="15">
        <v>2039</v>
      </c>
      <c r="CA341" s="15">
        <v>590</v>
      </c>
      <c r="CB341">
        <f t="shared" ref="CB341:CB372" si="2768">SUM(BX341:BY341)</f>
        <v>11280</v>
      </c>
      <c r="CC341">
        <f t="shared" ref="CC341:CC479" si="2769">SUM(BZ341:CA341)</f>
        <v>2629</v>
      </c>
      <c r="CD341" s="15">
        <v>24285</v>
      </c>
      <c r="CE341" s="15">
        <v>1654</v>
      </c>
      <c r="CF341" s="15">
        <v>4923</v>
      </c>
      <c r="CG341" s="15">
        <v>1634</v>
      </c>
      <c r="CH341" s="15">
        <v>1133</v>
      </c>
      <c r="CI341" s="15">
        <v>437</v>
      </c>
      <c r="CJ341">
        <f t="shared" ref="CJ341:CJ372" si="2770">SUM(CF341:CG341)</f>
        <v>6557</v>
      </c>
      <c r="CK341">
        <f t="shared" ref="CK341:CK479" si="2771">SUM(CH341:CI341)</f>
        <v>1570</v>
      </c>
      <c r="CL341" s="15">
        <v>179180</v>
      </c>
      <c r="CM341" s="15">
        <v>16106</v>
      </c>
      <c r="CN341" s="15">
        <v>60928</v>
      </c>
      <c r="CO341" s="15">
        <v>4581</v>
      </c>
      <c r="CP341" s="15">
        <v>14013</v>
      </c>
      <c r="CQ341" s="15">
        <v>755</v>
      </c>
      <c r="CR341">
        <f t="shared" ref="CR341:CR372" si="2772">SUM(CN341:CO341)</f>
        <v>65509</v>
      </c>
      <c r="CS341">
        <f t="shared" ref="CS341:CS411" si="2773">SUM(CP341:CQ341)</f>
        <v>14768</v>
      </c>
    </row>
    <row r="342" spans="1:97" x14ac:dyDescent="0.35">
      <c r="A342" s="1">
        <f t="shared" si="2564"/>
        <v>44248</v>
      </c>
      <c r="B342">
        <f t="shared" si="2742"/>
        <v>1538466</v>
      </c>
      <c r="C342">
        <f t="shared" si="2743"/>
        <v>332574</v>
      </c>
      <c r="D342">
        <v>308714</v>
      </c>
      <c r="E342">
        <v>5336</v>
      </c>
      <c r="F342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2774">-(J342-J341)+L342</f>
        <v>7</v>
      </c>
      <c r="N342">
        <f t="shared" ref="N342:N347" si="2775">B342-C342</f>
        <v>1205892</v>
      </c>
      <c r="O342" s="3">
        <f t="shared" ref="O342" si="2776">C342/B342</f>
        <v>0.21617247309982801</v>
      </c>
      <c r="R342">
        <f t="shared" ref="R342" si="2777">C342-C341</f>
        <v>391</v>
      </c>
      <c r="S342">
        <f t="shared" ref="S342" si="2778">N342-N341</f>
        <v>1566</v>
      </c>
      <c r="T342" s="6">
        <f t="shared" ref="T342" si="2779">R342/V342</f>
        <v>0.199795605518651</v>
      </c>
      <c r="U342" s="6">
        <f t="shared" ref="U342" si="2780">SUM(R336:R342)/SUM(V336:V342)</f>
        <v>0.14014022080747846</v>
      </c>
      <c r="V342">
        <f t="shared" ref="V342" si="2781">B342-B341</f>
        <v>1957</v>
      </c>
      <c r="W342">
        <f t="shared" ref="W342" si="2782">C342-D342-E342</f>
        <v>18524</v>
      </c>
      <c r="X342" s="3">
        <f t="shared" ref="X342" si="2783">F342/W342</f>
        <v>1.2362340747138847E-2</v>
      </c>
      <c r="Y342">
        <f t="shared" ref="Y342" si="2784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2785">Z342-AC342-AF342</f>
        <v>126</v>
      </c>
      <c r="AJ342">
        <f t="shared" ref="AJ342" si="2786">AA342-AD342-AG342</f>
        <v>49</v>
      </c>
      <c r="AK342">
        <f t="shared" ref="AK342" si="2787">AB342-AE342-AH342</f>
        <v>636</v>
      </c>
      <c r="AL342">
        <v>1</v>
      </c>
      <c r="AM342">
        <v>1</v>
      </c>
      <c r="AN342">
        <v>11</v>
      </c>
      <c r="AT342">
        <f t="shared" ref="AT342" si="2788">BN342-BN341</f>
        <v>6676</v>
      </c>
      <c r="AU342">
        <f t="shared" si="2555"/>
        <v>448</v>
      </c>
      <c r="AV342">
        <f t="shared" ref="AV342" si="2789">AU342/AT342</f>
        <v>6.7106051527860991E-2</v>
      </c>
      <c r="AW342">
        <f>IF(CB342="","",MAX(BV$1:BV342)-LARGE(BV$1:BV342,2))</f>
        <v>29</v>
      </c>
      <c r="AX342">
        <f>IF(CC342="","",MAX(BW$1:BW342)-LARGE(BW$1:BW342,2))</f>
        <v>0</v>
      </c>
      <c r="AY342">
        <f>MAX(CR$1:CR342)-LARGE(CR$1:CR342,2)</f>
        <v>65</v>
      </c>
      <c r="AZ342">
        <f>MAX(CS$1:CS342)-LARGE(CS$1:CS342,2)</f>
        <v>10</v>
      </c>
      <c r="BA342">
        <f>IF(CJ342="","",MAX(CD$1:CD342)-LARGE(CD$1:CD342,2))</f>
        <v>25</v>
      </c>
      <c r="BB342">
        <f>IF(CK342="","",MAX(CE$1:CE342)-LARGE(CE$1:CE342,2))</f>
        <v>1</v>
      </c>
      <c r="BC342">
        <f t="shared" ref="BC342" si="2790">AX342/AW342</f>
        <v>0</v>
      </c>
      <c r="BD342">
        <f t="shared" ref="BD342" si="2791">AZ342/AY342</f>
        <v>0.15384615384615385</v>
      </c>
      <c r="BE342">
        <f t="shared" si="1831"/>
        <v>0.04</v>
      </c>
      <c r="BF342">
        <f t="shared" ref="BF342" si="2792">SUM(AU336:AU342)/SUM(AT336:AT342)</f>
        <v>3.4092519127231512E-2</v>
      </c>
      <c r="BG342">
        <f t="shared" ref="BG342" si="2793">SUM(AU329:AU342)/SUM(AT329:AT342)</f>
        <v>4.1133162612035853E-2</v>
      </c>
      <c r="BH342">
        <f t="shared" ref="BH342" si="2794">SUM(AX336:AX342)/SUM(AW336:AW342)</f>
        <v>2.1298174442190669E-2</v>
      </c>
      <c r="BI342">
        <f t="shared" ref="BI342" si="2795">SUM(AZ336:AZ342)/SUM(AY336:AY342)</f>
        <v>9.7647058823529406E-2</v>
      </c>
      <c r="BJ342">
        <f t="shared" si="2675"/>
        <v>1.4909478168264111E-2</v>
      </c>
      <c r="BN342" s="15">
        <v>3953107</v>
      </c>
      <c r="BO342" s="15">
        <v>359397</v>
      </c>
      <c r="BP342">
        <v>1302281</v>
      </c>
      <c r="BQ342">
        <v>236185</v>
      </c>
      <c r="BR342">
        <v>277229</v>
      </c>
      <c r="BS342">
        <v>55345</v>
      </c>
      <c r="BT342">
        <f t="shared" si="2766"/>
        <v>1538466</v>
      </c>
      <c r="BU342">
        <f t="shared" si="2767"/>
        <v>332574</v>
      </c>
      <c r="BV342" s="15">
        <v>30898</v>
      </c>
      <c r="BW342" s="15">
        <v>2750</v>
      </c>
      <c r="BX342">
        <v>8758</v>
      </c>
      <c r="BY342">
        <v>2529</v>
      </c>
      <c r="BZ342">
        <v>2039</v>
      </c>
      <c r="CA342">
        <v>590</v>
      </c>
      <c r="CB342">
        <f t="shared" si="2768"/>
        <v>11287</v>
      </c>
      <c r="CC342">
        <f t="shared" si="2769"/>
        <v>2629</v>
      </c>
      <c r="CD342" s="15">
        <v>24310</v>
      </c>
      <c r="CE342" s="15">
        <v>1653</v>
      </c>
      <c r="CF342">
        <v>4927</v>
      </c>
      <c r="CG342">
        <v>1635</v>
      </c>
      <c r="CH342">
        <v>1134</v>
      </c>
      <c r="CI342">
        <v>437</v>
      </c>
      <c r="CJ342">
        <f t="shared" si="2770"/>
        <v>6562</v>
      </c>
      <c r="CK342">
        <f t="shared" si="2771"/>
        <v>1571</v>
      </c>
      <c r="CL342" s="15">
        <v>179566</v>
      </c>
      <c r="CM342" s="15">
        <v>16119</v>
      </c>
      <c r="CN342">
        <v>60996</v>
      </c>
      <c r="CO342">
        <v>4578</v>
      </c>
      <c r="CP342">
        <v>14022</v>
      </c>
      <c r="CQ342">
        <v>756</v>
      </c>
      <c r="CR342">
        <f t="shared" si="2772"/>
        <v>65574</v>
      </c>
      <c r="CS342">
        <f t="shared" si="2773"/>
        <v>14778</v>
      </c>
    </row>
    <row r="343" spans="1:97" x14ac:dyDescent="0.35">
      <c r="A343" s="1">
        <f t="shared" si="2564"/>
        <v>44249</v>
      </c>
      <c r="B343">
        <f t="shared" si="2742"/>
        <v>1538466</v>
      </c>
      <c r="C343">
        <f t="shared" si="2743"/>
        <v>332574</v>
      </c>
      <c r="D343">
        <v>309568</v>
      </c>
      <c r="E343">
        <v>5336</v>
      </c>
      <c r="F343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2796">-(J343-J342)+L343</f>
        <v>7</v>
      </c>
      <c r="N343">
        <f t="shared" si="2775"/>
        <v>1205892</v>
      </c>
      <c r="O343" s="3">
        <f t="shared" ref="O343" si="2797">C343/B343</f>
        <v>0.21617247309982801</v>
      </c>
      <c r="R343">
        <f t="shared" ref="R343" si="2798">C343-C342</f>
        <v>0</v>
      </c>
      <c r="S343">
        <f t="shared" ref="S343" si="2799">N343-N342</f>
        <v>0</v>
      </c>
      <c r="T343" s="6" t="e">
        <f t="shared" ref="T343" si="2800">R343/V343</f>
        <v>#DIV/0!</v>
      </c>
      <c r="U343" s="6">
        <f t="shared" ref="U343" si="2801">SUM(R337:R343)/SUM(V337:V343)</f>
        <v>0.13920394205853617</v>
      </c>
      <c r="V343">
        <f t="shared" ref="V343" si="2802">B343-B342</f>
        <v>0</v>
      </c>
      <c r="W343">
        <f t="shared" ref="W343" si="2803">C343-D343-E343</f>
        <v>17670</v>
      </c>
      <c r="X343" s="3">
        <f t="shared" ref="X343" si="2804">F343/W343</f>
        <v>1.2563667232597622E-2</v>
      </c>
      <c r="Y343">
        <f t="shared" ref="Y343" si="2805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2806">Z343-AC343-AF343</f>
        <v>124</v>
      </c>
      <c r="AJ343">
        <f t="shared" ref="AJ343:AJ345" si="2807">AA343-AD343-AG343</f>
        <v>48</v>
      </c>
      <c r="AK343">
        <f t="shared" ref="AK343:AK345" si="2808">AB343-AE343-AH343</f>
        <v>618</v>
      </c>
      <c r="AL343">
        <v>1</v>
      </c>
      <c r="AM343">
        <v>1</v>
      </c>
      <c r="AN343">
        <v>11</v>
      </c>
      <c r="AT343">
        <f t="shared" ref="AT343" si="2809">BN343-BN342</f>
        <v>0</v>
      </c>
      <c r="AU343">
        <f t="shared" si="2555"/>
        <v>0</v>
      </c>
      <c r="AV343" t="e">
        <f t="shared" ref="AV343" si="2810">AU343/AT343</f>
        <v>#DIV/0!</v>
      </c>
      <c r="AW343">
        <f>IF(CB343="","",MAX(BV$1:BV343)-LARGE(BV$1:BV343,2))</f>
        <v>27</v>
      </c>
      <c r="AX343">
        <f>IF(CC343="","",MAX(BW$1:BW343)-LARGE(BW$1:BW343,2))</f>
        <v>0</v>
      </c>
      <c r="AY343">
        <f>MAX(CR$1:CR343)-LARGE(CR$1:CR343,2)</f>
        <v>29</v>
      </c>
      <c r="AZ343">
        <f>MAX(CS$1:CS343)-LARGE(CS$1:CS343,2)</f>
        <v>3</v>
      </c>
      <c r="BA343">
        <f>IF(CJ343="","",MAX(CD$1:CD343)-LARGE(CD$1:CD343,2))</f>
        <v>25</v>
      </c>
      <c r="BB343">
        <f>IF(CK343="","",MAX(CE$1:CE343)-LARGE(CE$1:CE343,2))</f>
        <v>1</v>
      </c>
      <c r="BC343">
        <f t="shared" ref="BC343" si="2811">AX343/AW343</f>
        <v>0</v>
      </c>
      <c r="BD343">
        <f t="shared" ref="BD343" si="2812">AZ343/AY343</f>
        <v>0.10344827586206896</v>
      </c>
      <c r="BE343">
        <f t="shared" si="1831"/>
        <v>0.04</v>
      </c>
      <c r="BF343">
        <f t="shared" ref="BF343" si="2813">SUM(AU337:AU343)/SUM(AT337:AT343)</f>
        <v>3.3594211458948614E-2</v>
      </c>
      <c r="BG343">
        <f t="shared" ref="BG343" si="2814">SUM(AU330:AU343)/SUM(AT330:AT343)</f>
        <v>4.0802290654913961E-2</v>
      </c>
      <c r="BH343">
        <f t="shared" ref="BH343" si="2815">SUM(AX337:AX343)/SUM(AW337:AW343)</f>
        <v>1.9153225806451613E-2</v>
      </c>
      <c r="BI343">
        <f t="shared" ref="BI343" si="2816">SUM(AZ337:AZ343)/SUM(AY337:AY343)</f>
        <v>9.8809523809523805E-2</v>
      </c>
      <c r="BJ343">
        <f t="shared" ref="BJ343" si="2817">SUM(BB337:BB343)/SUM(BA337:BA343)</f>
        <v>1.5991471215351813E-2</v>
      </c>
      <c r="BN343" s="15">
        <v>3953107</v>
      </c>
      <c r="BO343" s="15">
        <v>359397</v>
      </c>
      <c r="BP343">
        <v>1302281</v>
      </c>
      <c r="BQ343">
        <v>236185</v>
      </c>
      <c r="BR343">
        <v>277229</v>
      </c>
      <c r="BS343">
        <v>55345</v>
      </c>
      <c r="BT343">
        <f t="shared" si="2766"/>
        <v>1538466</v>
      </c>
      <c r="BU343">
        <f t="shared" si="2767"/>
        <v>332574</v>
      </c>
      <c r="BV343" s="15">
        <v>30925</v>
      </c>
      <c r="BW343" s="15">
        <v>2749</v>
      </c>
      <c r="BX343">
        <v>8764</v>
      </c>
      <c r="BY343">
        <v>2527</v>
      </c>
      <c r="BZ343">
        <v>2040</v>
      </c>
      <c r="CA343">
        <v>590</v>
      </c>
      <c r="CB343">
        <f t="shared" si="2768"/>
        <v>11291</v>
      </c>
      <c r="CC343">
        <f t="shared" si="2769"/>
        <v>2630</v>
      </c>
      <c r="CD343" s="15">
        <v>24335</v>
      </c>
      <c r="CE343" s="15">
        <v>1655</v>
      </c>
      <c r="CF343">
        <v>4932</v>
      </c>
      <c r="CG343">
        <v>1635</v>
      </c>
      <c r="CH343">
        <v>1134</v>
      </c>
      <c r="CI343">
        <v>437</v>
      </c>
      <c r="CJ343">
        <f t="shared" si="2770"/>
        <v>6567</v>
      </c>
      <c r="CK343">
        <f t="shared" si="2771"/>
        <v>1571</v>
      </c>
      <c r="CL343" s="15">
        <v>179751</v>
      </c>
      <c r="CM343" s="15">
        <v>16120</v>
      </c>
      <c r="CN343">
        <v>61022</v>
      </c>
      <c r="CO343">
        <v>4581</v>
      </c>
      <c r="CP343">
        <v>14025</v>
      </c>
      <c r="CQ343">
        <v>756</v>
      </c>
      <c r="CR343">
        <f t="shared" si="2772"/>
        <v>65603</v>
      </c>
      <c r="CS343">
        <f t="shared" si="2773"/>
        <v>14781</v>
      </c>
    </row>
    <row r="344" spans="1:97" x14ac:dyDescent="0.35">
      <c r="A344" s="1">
        <f t="shared" si="2564"/>
        <v>44250</v>
      </c>
      <c r="B344">
        <f t="shared" si="2742"/>
        <v>1542779</v>
      </c>
      <c r="C344">
        <f t="shared" si="2743"/>
        <v>333373</v>
      </c>
      <c r="D344">
        <v>310880</v>
      </c>
      <c r="E344">
        <v>5374</v>
      </c>
      <c r="F344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2818">-(J344-J343)+L344</f>
        <v>4</v>
      </c>
      <c r="N344">
        <f t="shared" si="2775"/>
        <v>1209406</v>
      </c>
      <c r="O344" s="3">
        <f t="shared" ref="O344" si="2819">C344/B344</f>
        <v>0.21608603695020479</v>
      </c>
      <c r="R344">
        <f t="shared" ref="R344" si="2820">C344-C343</f>
        <v>799</v>
      </c>
      <c r="S344">
        <f t="shared" ref="S344" si="2821">N344-N343</f>
        <v>3514</v>
      </c>
      <c r="T344" s="6">
        <f t="shared" ref="T344" si="2822">R344/V344</f>
        <v>0.18525388360769765</v>
      </c>
      <c r="U344" s="6">
        <f t="shared" ref="U344" si="2823">SUM(R338:R344)/SUM(V338:V344)</f>
        <v>0.20316863281472616</v>
      </c>
      <c r="V344">
        <f t="shared" ref="V344" si="2824">B344-B343</f>
        <v>4313</v>
      </c>
      <c r="W344">
        <f t="shared" ref="W344" si="2825">C344-D344-E344</f>
        <v>17119</v>
      </c>
      <c r="X344" s="3">
        <f t="shared" ref="X344" si="2826">F344/W344</f>
        <v>1.3260120334131667E-2</v>
      </c>
      <c r="Y344">
        <f t="shared" ref="Y344" si="2827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2806"/>
        <v>117</v>
      </c>
      <c r="AJ344">
        <f t="shared" si="2807"/>
        <v>45</v>
      </c>
      <c r="AK344">
        <f t="shared" si="2808"/>
        <v>555</v>
      </c>
      <c r="AL344">
        <v>0</v>
      </c>
      <c r="AM344">
        <v>0</v>
      </c>
      <c r="AN344">
        <v>5</v>
      </c>
      <c r="AT344">
        <f t="shared" ref="AT344" si="2828">BN344-BN343</f>
        <v>22802</v>
      </c>
      <c r="AU344">
        <f t="shared" si="2555"/>
        <v>877</v>
      </c>
      <c r="AV344">
        <f t="shared" ref="AV344" si="2829">AU344/AT344</f>
        <v>3.8461538461538464E-2</v>
      </c>
      <c r="AW344">
        <f>IF(CB344="","",MAX(BV$1:BV344)-LARGE(BV$1:BV344,2))</f>
        <v>223</v>
      </c>
      <c r="AX344">
        <f>IF(CC344="","",MAX(BW$1:BW344)-LARGE(BW$1:BW344,2))</f>
        <v>5</v>
      </c>
      <c r="AY344">
        <f>MAX(CR$1:CR344)-LARGE(CR$1:CR344,2)</f>
        <v>122</v>
      </c>
      <c r="AZ344">
        <f>MAX(CS$1:CS344)-LARGE(CS$1:CS344,2)</f>
        <v>17</v>
      </c>
      <c r="BA344">
        <f>IF(CJ344="","",MAX(CD$1:CD344)-LARGE(CD$1:CD344,2))</f>
        <v>104</v>
      </c>
      <c r="BB344">
        <f>IF(CK344="","",MAX(CE$1:CE344)-LARGE(CE$1:CE344,2))</f>
        <v>1</v>
      </c>
      <c r="BC344">
        <f t="shared" ref="BC344" si="2830">AX344/AW344</f>
        <v>2.2421524663677129E-2</v>
      </c>
      <c r="BD344">
        <f t="shared" ref="BD344" si="2831">AZ344/AY344</f>
        <v>0.13934426229508196</v>
      </c>
      <c r="BE344">
        <f t="shared" si="1831"/>
        <v>9.6153846153846159E-3</v>
      </c>
      <c r="BF344">
        <f t="shared" ref="BF344" si="2832">SUM(AU338:AU344)/SUM(AT338:AT344)</f>
        <v>4.1248943739111386E-2</v>
      </c>
      <c r="BG344">
        <f t="shared" ref="BG344" si="2833">SUM(AU331:AU344)/SUM(AT331:AT344)</f>
        <v>4.0510403494654561E-2</v>
      </c>
      <c r="BH344">
        <f t="shared" ref="BH344" si="2834">SUM(AX338:AX344)/SUM(AW338:AW344)</f>
        <v>2.2629310344827586E-2</v>
      </c>
      <c r="BI344">
        <f t="shared" ref="BI344" si="2835">SUM(AZ338:AZ344)/SUM(AY338:AY344)</f>
        <v>0.13538461538461538</v>
      </c>
      <c r="BJ344">
        <f t="shared" ref="BJ344" si="2836">SUM(BB338:BB344)/SUM(BA338:BA344)</f>
        <v>2.1337126600284494E-2</v>
      </c>
      <c r="BN344" s="15">
        <v>3975909</v>
      </c>
      <c r="BO344" s="15">
        <v>360274</v>
      </c>
      <c r="BP344" s="15">
        <v>1305283</v>
      </c>
      <c r="BQ344" s="15">
        <v>237496</v>
      </c>
      <c r="BR344" s="15">
        <v>277778</v>
      </c>
      <c r="BS344" s="15">
        <v>55595</v>
      </c>
      <c r="BT344">
        <f t="shared" si="2766"/>
        <v>1542779</v>
      </c>
      <c r="BU344">
        <f t="shared" si="2767"/>
        <v>333373</v>
      </c>
      <c r="BV344" s="15">
        <v>31148</v>
      </c>
      <c r="BW344" s="15">
        <v>2755</v>
      </c>
      <c r="BX344" s="15">
        <v>8776</v>
      </c>
      <c r="BY344" s="15">
        <v>2553</v>
      </c>
      <c r="BZ344" s="15">
        <v>2040</v>
      </c>
      <c r="CA344" s="15">
        <v>592</v>
      </c>
      <c r="CB344">
        <f t="shared" si="2768"/>
        <v>11329</v>
      </c>
      <c r="CC344">
        <f t="shared" si="2769"/>
        <v>2632</v>
      </c>
      <c r="CD344" s="15">
        <v>24439</v>
      </c>
      <c r="CE344" s="15">
        <v>1653</v>
      </c>
      <c r="CF344" s="15">
        <v>4945</v>
      </c>
      <c r="CG344" s="15">
        <v>1644</v>
      </c>
      <c r="CH344" s="15">
        <v>1135</v>
      </c>
      <c r="CI344" s="15">
        <v>437</v>
      </c>
      <c r="CJ344">
        <f t="shared" si="2770"/>
        <v>6589</v>
      </c>
      <c r="CK344">
        <f t="shared" si="2771"/>
        <v>1572</v>
      </c>
      <c r="CL344" s="15">
        <v>180493</v>
      </c>
      <c r="CM344" s="15">
        <v>16140</v>
      </c>
      <c r="CN344" s="15">
        <v>61120</v>
      </c>
      <c r="CO344" s="15">
        <v>4605</v>
      </c>
      <c r="CP344" s="15">
        <v>14041</v>
      </c>
      <c r="CQ344" s="15">
        <v>757</v>
      </c>
      <c r="CR344">
        <f t="shared" si="2772"/>
        <v>65725</v>
      </c>
      <c r="CS344">
        <f t="shared" si="2773"/>
        <v>14798</v>
      </c>
    </row>
    <row r="345" spans="1:97" x14ac:dyDescent="0.35">
      <c r="A345" s="1">
        <f t="shared" si="2564"/>
        <v>44251</v>
      </c>
      <c r="B345">
        <f t="shared" si="2742"/>
        <v>1546415</v>
      </c>
      <c r="C345">
        <f t="shared" si="2743"/>
        <v>334106</v>
      </c>
      <c r="D345">
        <v>311676</v>
      </c>
      <c r="E345">
        <v>5415</v>
      </c>
      <c r="F345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2837">-(J345-J344)+L345</f>
        <v>13</v>
      </c>
      <c r="N345">
        <f t="shared" si="2775"/>
        <v>1212309</v>
      </c>
      <c r="O345" s="3">
        <f t="shared" ref="O345" si="2838">C345/B345</f>
        <v>0.21605196535212087</v>
      </c>
      <c r="R345">
        <f t="shared" ref="R345" si="2839">C345-C344</f>
        <v>733</v>
      </c>
      <c r="S345">
        <f t="shared" ref="S345" si="2840">N345-N344</f>
        <v>2903</v>
      </c>
      <c r="T345" s="6">
        <f t="shared" ref="T345" si="2841">R345/V345</f>
        <v>0.20159515951595158</v>
      </c>
      <c r="U345" s="6">
        <f t="shared" ref="U345" si="2842">SUM(R339:R345)/SUM(V339:V345)</f>
        <v>0.20681894902666817</v>
      </c>
      <c r="V345">
        <f t="shared" ref="V345" si="2843">B345-B344</f>
        <v>3636</v>
      </c>
      <c r="W345">
        <f t="shared" ref="W345" si="2844">C345-D345-E345</f>
        <v>17015</v>
      </c>
      <c r="X345" s="3">
        <f t="shared" ref="X345" si="2845">F345/W345</f>
        <v>1.3693799588598296E-2</v>
      </c>
      <c r="Y345">
        <f t="shared" ref="Y345:Y350" si="2846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2806"/>
        <v>120</v>
      </c>
      <c r="AJ345">
        <f t="shared" si="2807"/>
        <v>45</v>
      </c>
      <c r="AK345">
        <f t="shared" si="2808"/>
        <v>543</v>
      </c>
      <c r="AL345">
        <v>0</v>
      </c>
      <c r="AM345">
        <v>0</v>
      </c>
      <c r="AN345">
        <v>8</v>
      </c>
      <c r="AT345">
        <f t="shared" ref="AT345" si="2847">BN345-BN344</f>
        <v>18995</v>
      </c>
      <c r="AU345">
        <f t="shared" ref="AU345" si="2848">BO345-BO344</f>
        <v>800</v>
      </c>
      <c r="AV345">
        <f t="shared" ref="AV345" si="2849">AU345/AT345</f>
        <v>4.2116346406949196E-2</v>
      </c>
      <c r="AW345">
        <f>IF(CB345="","",MAX(BV$1:BV345)-LARGE(BV$1:BV345,2))</f>
        <v>198</v>
      </c>
      <c r="AX345">
        <f>IF(CC345="","",MAX(BW$1:BW345)-LARGE(BW$1:BW345,2))</f>
        <v>10</v>
      </c>
      <c r="AY345">
        <f>MAX(CR$1:CR345)-LARGE(CR$1:CR345,2)</f>
        <v>137</v>
      </c>
      <c r="AZ345">
        <f>MAX(CS$1:CS345)-LARGE(CS$1:CS345,2)</f>
        <v>19</v>
      </c>
      <c r="BA345">
        <f>IF(CJ345="","",MAX(CD$1:CD345)-LARGE(CD$1:CD345,2))</f>
        <v>175</v>
      </c>
      <c r="BB345">
        <f>IF(CK345="","",MAX(CE$1:CE345)-LARGE(CE$1:CE345,2))</f>
        <v>1</v>
      </c>
      <c r="BC345">
        <f t="shared" ref="BC345" si="2850">AX345/AW345</f>
        <v>5.0505050505050504E-2</v>
      </c>
      <c r="BD345">
        <f t="shared" ref="BD345" si="2851">AZ345/AY345</f>
        <v>0.13868613138686131</v>
      </c>
      <c r="BE345">
        <f t="shared" si="1831"/>
        <v>5.7142857142857143E-3</v>
      </c>
      <c r="BF345">
        <f t="shared" ref="BF345" si="2852">SUM(AU339:AU345)/SUM(AT339:AT345)</f>
        <v>4.1920881716197601E-2</v>
      </c>
      <c r="BG345">
        <f t="shared" ref="BG345" si="2853">SUM(AU332:AU345)/SUM(AT332:AT345)</f>
        <v>3.9157684556933942E-2</v>
      </c>
      <c r="BH345">
        <f t="shared" ref="BH345" si="2854">SUM(AX339:AX345)/SUM(AW339:AW345)</f>
        <v>2.5263157894736842E-2</v>
      </c>
      <c r="BI345">
        <f t="shared" ref="BI345" si="2855">SUM(AZ339:AZ345)/SUM(AY339:AY345)</f>
        <v>0.15103338632750399</v>
      </c>
      <c r="BJ345">
        <f t="shared" ref="BJ345" si="2856">SUM(BB339:BB345)/SUM(BA339:BA345)</f>
        <v>1.7647058823529412E-2</v>
      </c>
      <c r="BN345" s="15">
        <v>3994904</v>
      </c>
      <c r="BO345" s="15">
        <v>361074</v>
      </c>
      <c r="BP345" s="15">
        <v>1307740</v>
      </c>
      <c r="BQ345" s="15">
        <v>238675</v>
      </c>
      <c r="BR345" s="15">
        <v>278335</v>
      </c>
      <c r="BS345" s="15">
        <v>55771</v>
      </c>
      <c r="BT345">
        <f t="shared" si="2766"/>
        <v>1546415</v>
      </c>
      <c r="BU345">
        <f t="shared" si="2767"/>
        <v>334106</v>
      </c>
      <c r="BV345" s="15">
        <v>31346</v>
      </c>
      <c r="BW345" s="15">
        <v>2765</v>
      </c>
      <c r="BX345" s="15">
        <v>8768</v>
      </c>
      <c r="BY345" s="15">
        <v>2590</v>
      </c>
      <c r="BZ345" s="15">
        <v>2043</v>
      </c>
      <c r="CA345" s="15">
        <v>594</v>
      </c>
      <c r="CB345">
        <f t="shared" si="2768"/>
        <v>11358</v>
      </c>
      <c r="CC345">
        <f t="shared" si="2769"/>
        <v>2637</v>
      </c>
      <c r="CD345" s="15">
        <v>24614</v>
      </c>
      <c r="CE345" s="15">
        <v>1654</v>
      </c>
      <c r="CF345" s="15">
        <v>4947</v>
      </c>
      <c r="CG345" s="15">
        <v>1650</v>
      </c>
      <c r="CH345" s="15">
        <v>1135</v>
      </c>
      <c r="CI345" s="15">
        <v>437</v>
      </c>
      <c r="CJ345">
        <f t="shared" si="2770"/>
        <v>6597</v>
      </c>
      <c r="CK345">
        <f t="shared" si="2771"/>
        <v>1572</v>
      </c>
      <c r="CL345" s="15"/>
      <c r="CM345" s="15">
        <v>16161</v>
      </c>
      <c r="CN345" s="15">
        <v>61258</v>
      </c>
      <c r="CO345" s="15">
        <v>4604</v>
      </c>
      <c r="CP345" s="15">
        <v>14059</v>
      </c>
      <c r="CQ345" s="15">
        <v>758</v>
      </c>
      <c r="CR345">
        <f t="shared" si="2772"/>
        <v>65862</v>
      </c>
      <c r="CS345">
        <f t="shared" si="2773"/>
        <v>14817</v>
      </c>
    </row>
    <row r="346" spans="1:97" x14ac:dyDescent="0.35">
      <c r="A346" s="1">
        <f t="shared" si="2564"/>
        <v>44252</v>
      </c>
      <c r="B346">
        <f t="shared" si="2742"/>
        <v>1550023</v>
      </c>
      <c r="C346">
        <f t="shared" si="2743"/>
        <v>334759</v>
      </c>
      <c r="D346">
        <v>312842</v>
      </c>
      <c r="E346">
        <v>5415</v>
      </c>
      <c r="F346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2857">-(J346-J345)+L346</f>
        <v>11</v>
      </c>
      <c r="N346">
        <f t="shared" si="2775"/>
        <v>1215264</v>
      </c>
      <c r="O346" s="3">
        <f t="shared" ref="O346" si="2858">C346/B346</f>
        <v>0.21597034366586818</v>
      </c>
      <c r="R346">
        <f t="shared" ref="R346" si="2859">C346-C345</f>
        <v>653</v>
      </c>
      <c r="S346">
        <f t="shared" ref="S346" si="2860">N346-N345</f>
        <v>2955</v>
      </c>
      <c r="T346" s="6">
        <f t="shared" ref="T346" si="2861">R346/V346</f>
        <v>0.18098669623059868</v>
      </c>
      <c r="U346" s="6">
        <f t="shared" ref="U346" si="2862">SUM(R340:R346)/SUM(V340:V346)</f>
        <v>0.20202952029520296</v>
      </c>
      <c r="V346">
        <f t="shared" ref="V346" si="2863">B346-B345</f>
        <v>3608</v>
      </c>
      <c r="W346">
        <f t="shared" ref="W346" si="2864">C346-D346-E346</f>
        <v>16502</v>
      </c>
      <c r="X346" s="3">
        <f t="shared" ref="X346" si="2865">F346/W346</f>
        <v>1.3755908374742455E-2</v>
      </c>
      <c r="Y346">
        <f t="shared" si="2846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2866">Z346-AC346-AF346</f>
        <v>115</v>
      </c>
      <c r="AJ346">
        <f t="shared" ref="AJ346" si="2867">AA346-AD346-AG346</f>
        <v>44</v>
      </c>
      <c r="AK346">
        <f t="shared" ref="AK346" si="2868">AB346-AE346-AH346</f>
        <v>524</v>
      </c>
      <c r="AL346">
        <v>2</v>
      </c>
      <c r="AM346">
        <v>2</v>
      </c>
      <c r="AN346">
        <v>16</v>
      </c>
      <c r="AT346">
        <f t="shared" ref="AT346" si="2869">BN346-BN345</f>
        <v>17644</v>
      </c>
      <c r="AU346">
        <f t="shared" ref="AU346" si="2870">BO346-BO345</f>
        <v>690</v>
      </c>
      <c r="AV346">
        <f t="shared" ref="AV346" si="2871">AU346/AT346</f>
        <v>3.9106778508274764E-2</v>
      </c>
      <c r="AW346">
        <f>IF(CB346="","",MAX(BV$1:BV346)-LARGE(BV$1:BV346,2))</f>
        <v>131</v>
      </c>
      <c r="AX346">
        <f>IF(CC346="","",MAX(BW$1:BW346)-LARGE(BW$1:BW346,2))</f>
        <v>0</v>
      </c>
      <c r="AY346">
        <f>MAX(CR$1:CR346)-LARGE(CR$1:CR346,2)</f>
        <v>151</v>
      </c>
      <c r="AZ346">
        <f>MAX(CS$1:CS346)-LARGE(CS$1:CS346,2)</f>
        <v>21</v>
      </c>
      <c r="BA346">
        <f>IF(CJ346="","",MAX(CD$1:CD346)-LARGE(CD$1:CD346,2))</f>
        <v>96</v>
      </c>
      <c r="BB346">
        <f>IF(CK346="","",MAX(CE$1:CE346)-LARGE(CE$1:CE346,2))</f>
        <v>4</v>
      </c>
      <c r="BC346">
        <f t="shared" ref="BC346" si="2872">AX346/AW346</f>
        <v>0</v>
      </c>
      <c r="BD346">
        <f t="shared" ref="BD346" si="2873">AZ346/AY346</f>
        <v>0.13907284768211919</v>
      </c>
      <c r="BE346">
        <f t="shared" si="1831"/>
        <v>4.1666666666666664E-2</v>
      </c>
      <c r="BF346">
        <f t="shared" ref="BF346" si="2874">SUM(AU340:AU346)/SUM(AT340:AT346)</f>
        <v>4.0960237015391796E-2</v>
      </c>
      <c r="BG346">
        <f t="shared" ref="BG346" si="2875">SUM(AU333:AU346)/SUM(AT333:AT346)</f>
        <v>3.8319412101013764E-2</v>
      </c>
      <c r="BH346">
        <f t="shared" ref="BH346" si="2876">SUM(AX340:AX346)/SUM(AW340:AW346)</f>
        <v>1.9165727170236752E-2</v>
      </c>
      <c r="BI346">
        <f t="shared" ref="BI346" si="2877">SUM(AZ340:AZ346)/SUM(AY340:AY346)</f>
        <v>0.15486725663716813</v>
      </c>
      <c r="BJ346">
        <f t="shared" ref="BJ346" si="2878">SUM(BB340:BB346)/SUM(BA340:BA346)</f>
        <v>1.7883755588673621E-2</v>
      </c>
      <c r="BN346" s="15">
        <v>4012548</v>
      </c>
      <c r="BO346" s="15">
        <v>361764</v>
      </c>
      <c r="BP346" s="15">
        <v>1310549</v>
      </c>
      <c r="BQ346" s="15">
        <v>239474</v>
      </c>
      <c r="BR346" s="15">
        <v>278817</v>
      </c>
      <c r="BS346" s="15">
        <v>55942</v>
      </c>
      <c r="BT346">
        <f t="shared" si="2766"/>
        <v>1550023</v>
      </c>
      <c r="BU346">
        <f t="shared" si="2767"/>
        <v>334759</v>
      </c>
      <c r="BV346" s="15">
        <v>31477</v>
      </c>
      <c r="BW346" s="15">
        <v>2765</v>
      </c>
      <c r="BX346" s="15">
        <v>8794</v>
      </c>
      <c r="BY346" s="15">
        <v>2597</v>
      </c>
      <c r="BZ346" s="15">
        <v>2046</v>
      </c>
      <c r="CA346" s="15">
        <v>595</v>
      </c>
      <c r="CB346">
        <f t="shared" si="2768"/>
        <v>11391</v>
      </c>
      <c r="CC346">
        <f t="shared" si="2769"/>
        <v>2641</v>
      </c>
      <c r="CD346" s="15">
        <v>24710</v>
      </c>
      <c r="CE346" s="15">
        <v>1659</v>
      </c>
      <c r="CF346" s="15">
        <v>4952</v>
      </c>
      <c r="CG346" s="15">
        <v>1657</v>
      </c>
      <c r="CH346" s="15">
        <v>1137</v>
      </c>
      <c r="CI346" s="15">
        <v>438</v>
      </c>
      <c r="CJ346">
        <f t="shared" si="2770"/>
        <v>6609</v>
      </c>
      <c r="CK346">
        <f t="shared" si="2771"/>
        <v>1575</v>
      </c>
      <c r="CL346" s="15"/>
      <c r="CM346" s="15">
        <v>16188</v>
      </c>
      <c r="CN346" s="15">
        <v>61483</v>
      </c>
      <c r="CO346" s="15">
        <v>4530</v>
      </c>
      <c r="CP346" s="15">
        <v>14081</v>
      </c>
      <c r="CQ346" s="15">
        <v>757</v>
      </c>
      <c r="CR346">
        <f t="shared" si="2772"/>
        <v>66013</v>
      </c>
      <c r="CS346">
        <f t="shared" si="2773"/>
        <v>14838</v>
      </c>
    </row>
    <row r="347" spans="1:97" x14ac:dyDescent="0.35">
      <c r="A347" s="1">
        <f t="shared" si="2564"/>
        <v>44253</v>
      </c>
      <c r="B347">
        <f t="shared" si="2742"/>
        <v>1553027</v>
      </c>
      <c r="C347">
        <f t="shared" ref="C347" si="2879">BU347</f>
        <v>335404</v>
      </c>
      <c r="D347">
        <v>313777</v>
      </c>
      <c r="E347">
        <v>5438</v>
      </c>
      <c r="F347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2880">-(J347-J346)+L347</f>
        <v>11</v>
      </c>
      <c r="N347">
        <f t="shared" si="2775"/>
        <v>1217623</v>
      </c>
      <c r="O347" s="3">
        <f t="shared" ref="O347" si="2881">C347/B347</f>
        <v>0.21596791298541493</v>
      </c>
      <c r="R347">
        <f t="shared" ref="R347" si="2882">C347-C346</f>
        <v>645</v>
      </c>
      <c r="S347">
        <f t="shared" ref="S347" si="2883">N347-N346</f>
        <v>2359</v>
      </c>
      <c r="T347" s="6">
        <f t="shared" ref="T347" si="2884">R347/V347</f>
        <v>0.21471371504660453</v>
      </c>
      <c r="U347" s="6">
        <f t="shared" ref="U347" si="2885">SUM(R341:R347)/SUM(V341:V347)</f>
        <v>0.20270197823406422</v>
      </c>
      <c r="V347">
        <f t="shared" ref="V347" si="2886">B347-B346</f>
        <v>3004</v>
      </c>
      <c r="W347">
        <f t="shared" ref="W347" si="2887">C347-D347-E347</f>
        <v>16189</v>
      </c>
      <c r="X347" s="3">
        <f t="shared" ref="X347" si="2888">F347/W347</f>
        <v>1.2106986225214653E-2</v>
      </c>
      <c r="Y347">
        <f t="shared" si="2846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2889">Z347-AC347-AF347</f>
        <v>112</v>
      </c>
      <c r="AJ347">
        <f t="shared" ref="AJ347" si="2890">AA347-AD347-AG347</f>
        <v>43</v>
      </c>
      <c r="AK347">
        <f t="shared" ref="AK347" si="2891">AB347-AE347-AH347</f>
        <v>497</v>
      </c>
      <c r="AL347">
        <v>2</v>
      </c>
      <c r="AM347">
        <v>2</v>
      </c>
      <c r="AN347">
        <v>16</v>
      </c>
      <c r="AT347">
        <f t="shared" ref="AT347" si="2892">BN347-BN346</f>
        <v>16326</v>
      </c>
      <c r="AU347">
        <f t="shared" ref="AU347" si="2893">BO347-BO346</f>
        <v>727</v>
      </c>
      <c r="AV347">
        <f t="shared" ref="AV347" si="2894">AU347/AT347</f>
        <v>4.4530197231410024E-2</v>
      </c>
      <c r="AW347">
        <f>IF(CB347="","",MAX(BV$1:BV347)-LARGE(BV$1:BV347,2))</f>
        <v>130</v>
      </c>
      <c r="AX347">
        <f>IF(CC347="","",MAX(BW$1:BW347)-LARGE(BW$1:BW347,2))</f>
        <v>7</v>
      </c>
      <c r="AY347">
        <f>MAX(CR$1:CR347)-LARGE(CR$1:CR347,2)</f>
        <v>114</v>
      </c>
      <c r="AZ347">
        <f>MAX(CS$1:CS347)-LARGE(CS$1:CS347,2)</f>
        <v>18</v>
      </c>
      <c r="BA347">
        <f>IF(CJ347="","",MAX(CD$1:CD347)-LARGE(CD$1:CD347,2))</f>
        <v>76</v>
      </c>
      <c r="BB347">
        <f>IF(CK347="","",MAX(CE$1:CE347)-LARGE(CE$1:CE347,2))</f>
        <v>1</v>
      </c>
      <c r="BC347">
        <f t="shared" ref="BC347" si="2895">AX347/AW347</f>
        <v>5.3846153846153849E-2</v>
      </c>
      <c r="BD347">
        <f t="shared" ref="BD347" si="2896">AZ347/AY347</f>
        <v>0.15789473684210525</v>
      </c>
      <c r="BE347">
        <f t="shared" si="1831"/>
        <v>1.3157894736842105E-2</v>
      </c>
      <c r="BF347">
        <f t="shared" ref="BF347" si="2897">SUM(AU341:AU347)/SUM(AT341:AT347)</f>
        <v>4.2799102666156663E-2</v>
      </c>
      <c r="BG347">
        <f t="shared" ref="BG347" si="2898">SUM(AU334:AU347)/SUM(AT334:AT347)</f>
        <v>3.8603219696969698E-2</v>
      </c>
      <c r="BH347">
        <f t="shared" ref="BH347" si="2899">SUM(AX341:AX347)/SUM(AW341:AW347)</f>
        <v>2.591283863368669E-2</v>
      </c>
      <c r="BI347">
        <f t="shared" ref="BI347" si="2900">SUM(AZ341:AZ347)/SUM(AY341:AY347)</f>
        <v>0.14265927977839335</v>
      </c>
      <c r="BJ347">
        <f t="shared" ref="BJ347" si="2901">SUM(BB341:BB347)/SUM(BA341:BA347)</f>
        <v>1.7160686427457099E-2</v>
      </c>
      <c r="BN347" s="15">
        <v>4028874</v>
      </c>
      <c r="BO347" s="15">
        <v>362491</v>
      </c>
      <c r="BP347" s="15">
        <v>1312415</v>
      </c>
      <c r="BQ347" s="15">
        <v>240612</v>
      </c>
      <c r="BR347" s="15">
        <v>279296</v>
      </c>
      <c r="BS347" s="15">
        <v>56108</v>
      </c>
      <c r="BT347">
        <f t="shared" si="2766"/>
        <v>1553027</v>
      </c>
      <c r="BU347">
        <f t="shared" si="2767"/>
        <v>335404</v>
      </c>
      <c r="BV347" s="15">
        <v>31607</v>
      </c>
      <c r="BW347" s="15">
        <v>2772</v>
      </c>
      <c r="BX347" s="15">
        <v>8809</v>
      </c>
      <c r="BY347" s="15">
        <v>2601</v>
      </c>
      <c r="BZ347" s="15">
        <v>2052</v>
      </c>
      <c r="CA347" s="15">
        <v>596</v>
      </c>
      <c r="CB347">
        <f t="shared" si="2768"/>
        <v>11410</v>
      </c>
      <c r="CC347">
        <f t="shared" si="2769"/>
        <v>2648</v>
      </c>
      <c r="CD347" s="15">
        <v>24786</v>
      </c>
      <c r="CE347" s="15">
        <v>1658</v>
      </c>
      <c r="CF347" s="15">
        <v>4951</v>
      </c>
      <c r="CG347" s="15">
        <v>1666</v>
      </c>
      <c r="CH347" s="15">
        <v>1138</v>
      </c>
      <c r="CI347" s="15">
        <v>438</v>
      </c>
      <c r="CJ347">
        <f t="shared" si="2770"/>
        <v>6617</v>
      </c>
      <c r="CK347">
        <f t="shared" si="2771"/>
        <v>1576</v>
      </c>
      <c r="CL347" s="15">
        <v>182927</v>
      </c>
      <c r="CM347" s="15">
        <v>16210</v>
      </c>
      <c r="CN347" s="15">
        <v>61574</v>
      </c>
      <c r="CO347" s="15">
        <v>4553</v>
      </c>
      <c r="CP347" s="15">
        <v>14097</v>
      </c>
      <c r="CQ347" s="15">
        <v>759</v>
      </c>
      <c r="CR347">
        <f t="shared" si="2772"/>
        <v>66127</v>
      </c>
      <c r="CS347">
        <f t="shared" si="2773"/>
        <v>14856</v>
      </c>
    </row>
    <row r="348" spans="1:97" x14ac:dyDescent="0.35">
      <c r="A348" s="1">
        <f t="shared" si="2564"/>
        <v>44254</v>
      </c>
      <c r="B348">
        <f t="shared" si="2742"/>
        <v>1555811</v>
      </c>
      <c r="C348">
        <f t="shared" ref="C348" si="2902">BU348</f>
        <v>335964</v>
      </c>
      <c r="D348">
        <v>314753</v>
      </c>
      <c r="E348">
        <v>5463</v>
      </c>
      <c r="F348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2903">-(J348-J347)+L348</f>
        <v>11</v>
      </c>
      <c r="N348">
        <f t="shared" ref="N348" si="2904">B348-C348</f>
        <v>1219847</v>
      </c>
      <c r="O348" s="3">
        <f t="shared" ref="O348" si="2905">C348/B348</f>
        <v>0.21594139648067792</v>
      </c>
      <c r="R348">
        <f t="shared" ref="R348" si="2906">C348-C347</f>
        <v>560</v>
      </c>
      <c r="S348">
        <f t="shared" ref="S348" si="2907">N348-N347</f>
        <v>2224</v>
      </c>
      <c r="T348" s="6">
        <f t="shared" ref="T348" si="2908">R348/V348</f>
        <v>0.20114942528735633</v>
      </c>
      <c r="U348" s="6">
        <f t="shared" ref="U348" si="2909">SUM(R342:R348)/SUM(V342:V348)</f>
        <v>0.19588643663869029</v>
      </c>
      <c r="V348">
        <f t="shared" ref="V348" si="2910">B348-B347</f>
        <v>2784</v>
      </c>
      <c r="W348">
        <f t="shared" ref="W348" si="2911">C348-D348-E348</f>
        <v>15748</v>
      </c>
      <c r="X348" s="3">
        <f t="shared" ref="X348" si="2912">F348/W348</f>
        <v>1.1493522987045974E-2</v>
      </c>
      <c r="Y348">
        <f t="shared" si="2846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2913">Z348-AC348-AF348</f>
        <v>110</v>
      </c>
      <c r="AJ348">
        <f t="shared" ref="AJ348" si="2914">AA348-AD348-AG348</f>
        <v>41</v>
      </c>
      <c r="AK348">
        <f t="shared" ref="AK348" si="2915">AB348-AE348-AH348</f>
        <v>471</v>
      </c>
      <c r="AL348">
        <v>3</v>
      </c>
      <c r="AM348">
        <v>3</v>
      </c>
      <c r="AN348">
        <v>11</v>
      </c>
      <c r="AT348">
        <f t="shared" ref="AT348" si="2916">BN348-BN347</f>
        <v>13988</v>
      </c>
      <c r="AU348">
        <f t="shared" ref="AU348" si="2917">BO348-BO347</f>
        <v>586</v>
      </c>
      <c r="AV348">
        <f t="shared" ref="AV348" si="2918">AU348/AT348</f>
        <v>4.1893051186731485E-2</v>
      </c>
      <c r="AW348">
        <f>IF(CB348="","",MAX(BV$1:BV348)-LARGE(BV$1:BV348,2))</f>
        <v>388</v>
      </c>
      <c r="AX348">
        <f>IF(CC348="","",MAX(BW$1:BW348)-LARGE(BW$1:BW348,2))</f>
        <v>14</v>
      </c>
      <c r="AY348">
        <f>MAX(CR$1:CR348)-LARGE(CR$1:CR348,2)</f>
        <v>82</v>
      </c>
      <c r="AZ348">
        <f>MAX(CS$1:CS348)-LARGE(CS$1:CS348,2)</f>
        <v>7</v>
      </c>
      <c r="BA348">
        <f>IF(CJ348="","",MAX(CD$1:CD348)-LARGE(CD$1:CD348,2))</f>
        <v>135</v>
      </c>
      <c r="BB348">
        <f>IF(CK348="","",MAX(CE$1:CE348)-LARGE(CE$1:CE348,2))</f>
        <v>2</v>
      </c>
      <c r="BC348">
        <f t="shared" ref="BC348" si="2919">AX348/AW348</f>
        <v>3.608247422680412E-2</v>
      </c>
      <c r="BD348">
        <f t="shared" ref="BD348" si="2920">AZ348/AY348</f>
        <v>8.5365853658536592E-2</v>
      </c>
      <c r="BE348">
        <f t="shared" si="1831"/>
        <v>1.4814814814814815E-2</v>
      </c>
      <c r="BF348">
        <f t="shared" ref="BF348" si="2921">SUM(AU342:AU348)/SUM(AT342:AT348)</f>
        <v>4.2807810766247366E-2</v>
      </c>
      <c r="BG348">
        <f t="shared" ref="BG348" si="2922">SUM(AU335:AU348)/SUM(AT335:AT348)</f>
        <v>3.840652848799108E-2</v>
      </c>
      <c r="BH348">
        <f t="shared" ref="BH348" si="2923">SUM(AX342:AX348)/SUM(AW342:AW348)</f>
        <v>3.1971580817051509E-2</v>
      </c>
      <c r="BI348">
        <f t="shared" ref="BI348" si="2924">SUM(AZ342:AZ348)/SUM(AY342:AY348)</f>
        <v>0.1357142857142857</v>
      </c>
      <c r="BJ348">
        <f t="shared" ref="BJ348" si="2925">SUM(BB342:BB348)/SUM(BA342:BA348)</f>
        <v>1.7295597484276729E-2</v>
      </c>
      <c r="BN348" s="15">
        <v>4042862</v>
      </c>
      <c r="BO348" s="15">
        <v>363077</v>
      </c>
      <c r="BP348" s="15">
        <v>1314203</v>
      </c>
      <c r="BQ348" s="15">
        <v>241608</v>
      </c>
      <c r="BR348" s="15">
        <v>279731</v>
      </c>
      <c r="BS348" s="15">
        <v>56233</v>
      </c>
      <c r="BT348">
        <f t="shared" si="2766"/>
        <v>1555811</v>
      </c>
      <c r="BU348">
        <f t="shared" si="2767"/>
        <v>335964</v>
      </c>
      <c r="BV348" s="15">
        <v>31995</v>
      </c>
      <c r="BW348" s="15">
        <v>2786</v>
      </c>
      <c r="BX348" s="15">
        <v>8776</v>
      </c>
      <c r="BY348" s="15">
        <v>2667</v>
      </c>
      <c r="BZ348" s="15">
        <v>2062</v>
      </c>
      <c r="CA348" s="15">
        <v>600</v>
      </c>
      <c r="CB348">
        <f t="shared" si="2768"/>
        <v>11443</v>
      </c>
      <c r="CC348">
        <f t="shared" si="2769"/>
        <v>2662</v>
      </c>
      <c r="CD348" s="15">
        <v>24921</v>
      </c>
      <c r="CE348" s="15">
        <v>1661</v>
      </c>
      <c r="CF348" s="15">
        <v>4956</v>
      </c>
      <c r="CG348" s="15">
        <v>1669</v>
      </c>
      <c r="CH348" s="15">
        <v>1138</v>
      </c>
      <c r="CI348" s="15">
        <v>438</v>
      </c>
      <c r="CJ348">
        <f t="shared" si="2770"/>
        <v>6625</v>
      </c>
      <c r="CK348">
        <f t="shared" si="2771"/>
        <v>1576</v>
      </c>
      <c r="CL348" s="15">
        <v>183427</v>
      </c>
      <c r="CM348" s="15">
        <v>16216</v>
      </c>
      <c r="CN348" s="15">
        <v>61640</v>
      </c>
      <c r="CO348" s="15">
        <v>4569</v>
      </c>
      <c r="CP348" s="15">
        <v>14105</v>
      </c>
      <c r="CQ348" s="15">
        <v>758</v>
      </c>
      <c r="CR348">
        <f t="shared" si="2772"/>
        <v>66209</v>
      </c>
      <c r="CS348">
        <f t="shared" si="2773"/>
        <v>14863</v>
      </c>
    </row>
    <row r="349" spans="1:97" x14ac:dyDescent="0.35">
      <c r="A349" s="1">
        <f t="shared" si="2564"/>
        <v>44255</v>
      </c>
      <c r="B349">
        <f t="shared" si="2742"/>
        <v>1557901</v>
      </c>
      <c r="C349">
        <f t="shared" ref="C349" si="2926">BU349</f>
        <v>336310</v>
      </c>
      <c r="D349">
        <v>315133</v>
      </c>
      <c r="E349">
        <v>5470</v>
      </c>
      <c r="F34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2927">-(J349-J348)+L349</f>
        <v>5</v>
      </c>
      <c r="N349">
        <f t="shared" ref="N349" si="2928">B349-C349</f>
        <v>1221591</v>
      </c>
      <c r="O349" s="3">
        <f t="shared" ref="O349" si="2929">C349/B349</f>
        <v>0.21587379429116485</v>
      </c>
      <c r="R349">
        <f t="shared" ref="R349" si="2930">C349-C348</f>
        <v>346</v>
      </c>
      <c r="S349">
        <f t="shared" ref="S349" si="2931">N349-N348</f>
        <v>1744</v>
      </c>
      <c r="T349" s="6">
        <f t="shared" ref="T349" si="2932">R349/V349</f>
        <v>0.16555023923444975</v>
      </c>
      <c r="U349" s="6">
        <f t="shared" ref="U349" si="2933">SUM(R343:R349)/SUM(V343:V349)</f>
        <v>0.19223051196295343</v>
      </c>
      <c r="V349">
        <f t="shared" ref="V349" si="2934">B349-B348</f>
        <v>2090</v>
      </c>
      <c r="W349">
        <f t="shared" ref="W349" si="2935">C349-D349-E349</f>
        <v>15707</v>
      </c>
      <c r="X349" s="3">
        <f t="shared" ref="X349" si="2936">F349/W349</f>
        <v>1.2478512765009232E-2</v>
      </c>
      <c r="Y349">
        <f t="shared" si="2846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2937">Z349-AC349-AF349</f>
        <v>120</v>
      </c>
      <c r="AJ349">
        <f t="shared" ref="AJ349" si="2938">AA349-AD349-AG349</f>
        <v>41</v>
      </c>
      <c r="AK349">
        <f t="shared" ref="AK349" si="2939">AB349-AE349-AH349</f>
        <v>474</v>
      </c>
      <c r="AL349">
        <v>4</v>
      </c>
      <c r="AM349">
        <v>4</v>
      </c>
      <c r="AN349">
        <v>14</v>
      </c>
      <c r="AT349">
        <f t="shared" ref="AT349" si="2940">BN349-BN348</f>
        <v>6630</v>
      </c>
      <c r="AU349">
        <f t="shared" ref="AU349" si="2941">BO349-BO348</f>
        <v>390</v>
      </c>
      <c r="AV349">
        <f t="shared" ref="AV349" si="2942">AU349/AT349</f>
        <v>5.8823529411764705E-2</v>
      </c>
      <c r="AW349">
        <f>IF(CB349="","",MAX(BV$1:BV349)-LARGE(BV$1:BV349,2))</f>
        <v>41</v>
      </c>
      <c r="AX349">
        <f>IF(CC349="","",MAX(BW$1:BW349)-LARGE(BW$1:BW349,2))</f>
        <v>7</v>
      </c>
      <c r="AY349">
        <f>MAX(CR$1:CR349)-LARGE(CR$1:CR349,2)</f>
        <v>68</v>
      </c>
      <c r="AZ349">
        <f>MAX(CS$1:CS349)-LARGE(CS$1:CS349,2)</f>
        <v>10</v>
      </c>
      <c r="BA349">
        <f>IF(CJ349="","",MAX(CD$1:CD349)-LARGE(CD$1:CD349,2))</f>
        <v>60</v>
      </c>
      <c r="BB349">
        <f>IF(CK349="","",MAX(CE$1:CE349)-LARGE(CE$1:CE349,2))</f>
        <v>2</v>
      </c>
      <c r="BC349">
        <f t="shared" ref="BC349" si="2943">AX349/AW349</f>
        <v>0.17073170731707318</v>
      </c>
      <c r="BD349">
        <f t="shared" ref="BD349" si="2944">AZ349/AY349</f>
        <v>0.14705882352941177</v>
      </c>
      <c r="BE349">
        <f t="shared" si="1831"/>
        <v>3.3333333333333333E-2</v>
      </c>
      <c r="BF349">
        <f t="shared" ref="BF349" si="2945">SUM(AU343:AU349)/SUM(AT343:AT349)</f>
        <v>4.2226487523992322E-2</v>
      </c>
      <c r="BG349">
        <f t="shared" ref="BG349" si="2946">SUM(AU336:AU349)/SUM(AT336:AT349)</f>
        <v>3.7838070258416824E-2</v>
      </c>
      <c r="BH349">
        <f t="shared" ref="BH349" si="2947">SUM(AX343:AX349)/SUM(AW343:AW349)</f>
        <v>3.7785588752196834E-2</v>
      </c>
      <c r="BI349">
        <f t="shared" ref="BI349" si="2948">SUM(AZ343:AZ349)/SUM(AY343:AY349)</f>
        <v>0.13513513513513514</v>
      </c>
      <c r="BJ349">
        <f t="shared" ref="BJ349" si="2949">SUM(BB343:BB349)/SUM(BA343:BA349)</f>
        <v>1.7883755588673621E-2</v>
      </c>
      <c r="BN349" s="15">
        <v>4049492</v>
      </c>
      <c r="BO349" s="15">
        <v>363467</v>
      </c>
      <c r="BP349" s="15">
        <v>1315987</v>
      </c>
      <c r="BQ349" s="15">
        <v>241914</v>
      </c>
      <c r="BR349" s="15">
        <v>280019</v>
      </c>
      <c r="BS349" s="15">
        <v>56291</v>
      </c>
      <c r="BT349">
        <f t="shared" si="2766"/>
        <v>1557901</v>
      </c>
      <c r="BU349">
        <f t="shared" si="2767"/>
        <v>336310</v>
      </c>
      <c r="BV349" s="15">
        <v>32036</v>
      </c>
      <c r="BW349" s="15">
        <v>2793</v>
      </c>
      <c r="BX349" s="15">
        <v>8788</v>
      </c>
      <c r="BY349" s="15">
        <v>2669</v>
      </c>
      <c r="BZ349" s="15">
        <v>2066</v>
      </c>
      <c r="CA349" s="15">
        <v>600</v>
      </c>
      <c r="CB349">
        <f t="shared" si="2768"/>
        <v>11457</v>
      </c>
      <c r="CC349">
        <f t="shared" si="2769"/>
        <v>2666</v>
      </c>
      <c r="CD349" s="15">
        <v>24981</v>
      </c>
      <c r="CE349" s="15">
        <v>1663</v>
      </c>
      <c r="CF349" s="15">
        <v>4965</v>
      </c>
      <c r="CG349" s="15">
        <v>1669</v>
      </c>
      <c r="CH349" s="15">
        <v>1140</v>
      </c>
      <c r="CI349" s="15">
        <v>438</v>
      </c>
      <c r="CJ349">
        <f t="shared" si="2770"/>
        <v>6634</v>
      </c>
      <c r="CK349">
        <f t="shared" si="2771"/>
        <v>1578</v>
      </c>
      <c r="CL349" s="15">
        <v>183707</v>
      </c>
      <c r="CM349" s="15">
        <v>16223</v>
      </c>
      <c r="CN349" s="15">
        <v>61679</v>
      </c>
      <c r="CO349" s="15">
        <v>4598</v>
      </c>
      <c r="CP349" s="15">
        <v>14114</v>
      </c>
      <c r="CQ349" s="15">
        <v>759</v>
      </c>
      <c r="CR349">
        <f t="shared" si="2772"/>
        <v>66277</v>
      </c>
      <c r="CS349">
        <f t="shared" si="2773"/>
        <v>14873</v>
      </c>
    </row>
    <row r="350" spans="1:97" x14ac:dyDescent="0.35">
      <c r="A350" s="1">
        <f t="shared" si="2564"/>
        <v>44256</v>
      </c>
      <c r="B350">
        <f t="shared" si="2742"/>
        <v>1559180</v>
      </c>
      <c r="C350">
        <f t="shared" ref="C350" si="2950">BU350</f>
        <v>336504</v>
      </c>
      <c r="D350">
        <v>315445</v>
      </c>
      <c r="E350">
        <v>5471</v>
      </c>
      <c r="F350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2951">-(J350-J349)+L350</f>
        <v>7</v>
      </c>
      <c r="N350">
        <f t="shared" ref="N350" si="2952">B350-C350</f>
        <v>1222676</v>
      </c>
      <c r="O350" s="3">
        <f t="shared" ref="O350" si="2953">C350/B350</f>
        <v>0.2158211367513693</v>
      </c>
      <c r="R350">
        <f t="shared" ref="R350" si="2954">C350-C349</f>
        <v>194</v>
      </c>
      <c r="S350">
        <f t="shared" ref="S350" si="2955">N350-N349</f>
        <v>1085</v>
      </c>
      <c r="T350" s="6">
        <f t="shared" ref="T350" si="2956">R350/V350</f>
        <v>0.15168100078186084</v>
      </c>
      <c r="U350" s="6">
        <f t="shared" ref="U350" si="2957">SUM(R344:R350)/SUM(V344:V350)</f>
        <v>0.18972675485179105</v>
      </c>
      <c r="V350">
        <f t="shared" ref="V350" si="2958">B350-B349</f>
        <v>1279</v>
      </c>
      <c r="W350">
        <f t="shared" ref="W350" si="2959">C350-D350-E350</f>
        <v>15588</v>
      </c>
      <c r="X350" s="3">
        <f t="shared" ref="X350" si="2960">F350/W350</f>
        <v>1.2637926610212985E-2</v>
      </c>
      <c r="Y350">
        <f t="shared" si="2846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2961">Z350-AC350-AF350</f>
        <v>120</v>
      </c>
      <c r="AJ350">
        <f t="shared" ref="AJ350" si="2962">AA350-AD350-AG350</f>
        <v>43</v>
      </c>
      <c r="AK350">
        <f t="shared" ref="AK350" si="2963">AB350-AE350-AH350</f>
        <v>477</v>
      </c>
      <c r="AL350">
        <v>4</v>
      </c>
      <c r="AM350">
        <v>4</v>
      </c>
      <c r="AN350">
        <v>15</v>
      </c>
      <c r="AT350">
        <f t="shared" ref="AT350" si="2964">BN350-BN349</f>
        <v>4734</v>
      </c>
      <c r="AU350">
        <f t="shared" ref="AU350" si="2965">BO350-BO349</f>
        <v>203</v>
      </c>
      <c r="AV350">
        <f t="shared" ref="AV350" si="2966">AU350/AT350</f>
        <v>4.2881284326151244E-2</v>
      </c>
      <c r="AW350">
        <f>IF(CB350="","",MAX(BV$1:BV350)-LARGE(BV$1:BV350,2))</f>
        <v>36</v>
      </c>
      <c r="AX350">
        <f>IF(CC350="","",MAX(BW$1:BW350)-LARGE(BW$1:BW350,2))</f>
        <v>0</v>
      </c>
      <c r="AY350">
        <f>MAX(CR$1:CR350)-LARGE(CR$1:CR350,2)</f>
        <v>57</v>
      </c>
      <c r="AZ350">
        <f>MAX(CS$1:CS350)-LARGE(CS$1:CS350,2)</f>
        <v>5</v>
      </c>
      <c r="BA350">
        <f>IF(CJ350="","",MAX(CD$1:CD350)-LARGE(CD$1:CD350,2))</f>
        <v>27</v>
      </c>
      <c r="BB350">
        <f>IF(CK350="","",MAX(CE$1:CE350)-LARGE(CE$1:CE350,2))</f>
        <v>1</v>
      </c>
      <c r="BC350">
        <f t="shared" ref="BC350" si="2967">AX350/AW350</f>
        <v>0</v>
      </c>
      <c r="BD350">
        <f t="shared" ref="BD350" si="2968">AZ350/AY350</f>
        <v>8.771929824561403E-2</v>
      </c>
      <c r="BE350">
        <f t="shared" si="1831"/>
        <v>3.7037037037037035E-2</v>
      </c>
      <c r="BF350">
        <f t="shared" ref="BF350" si="2969">SUM(AU344:AU350)/SUM(AT344:AT350)</f>
        <v>4.2257142574590331E-2</v>
      </c>
      <c r="BG350">
        <f t="shared" ref="BG350" si="2970">SUM(AU337:AU350)/SUM(AT337:AT350)</f>
        <v>3.7776112206462945E-2</v>
      </c>
      <c r="BH350">
        <f t="shared" ref="BH350" si="2971">SUM(AX344:AX350)/SUM(AW344:AW350)</f>
        <v>3.7489102005231034E-2</v>
      </c>
      <c r="BI350">
        <f t="shared" ref="BI350" si="2972">SUM(AZ344:AZ350)/SUM(AY344:AY350)</f>
        <v>0.13269493844049249</v>
      </c>
      <c r="BJ350">
        <f t="shared" ref="BJ350" si="2973">SUM(BB344:BB350)/SUM(BA344:BA350)</f>
        <v>1.7830609212481426E-2</v>
      </c>
      <c r="BN350" s="15">
        <v>4054226</v>
      </c>
      <c r="BO350" s="15">
        <v>363670</v>
      </c>
      <c r="BP350" s="15">
        <v>1317257</v>
      </c>
      <c r="BQ350" s="15">
        <v>241923</v>
      </c>
      <c r="BR350" s="15">
        <v>280195</v>
      </c>
      <c r="BS350" s="15">
        <v>56309</v>
      </c>
      <c r="BT350">
        <f t="shared" si="2766"/>
        <v>1559180</v>
      </c>
      <c r="BU350">
        <f t="shared" si="2767"/>
        <v>336504</v>
      </c>
      <c r="BV350" s="15">
        <v>32072</v>
      </c>
      <c r="BW350" s="15">
        <v>2793</v>
      </c>
      <c r="BX350" s="15">
        <v>8797</v>
      </c>
      <c r="BY350" s="15">
        <v>2667</v>
      </c>
      <c r="BZ350" s="15">
        <v>2070</v>
      </c>
      <c r="CA350" s="15">
        <v>600</v>
      </c>
      <c r="CB350">
        <f t="shared" si="2768"/>
        <v>11464</v>
      </c>
      <c r="CC350">
        <f t="shared" si="2769"/>
        <v>2670</v>
      </c>
      <c r="CD350" s="15">
        <v>25008</v>
      </c>
      <c r="CE350" s="15">
        <v>1664</v>
      </c>
      <c r="CF350" s="15">
        <v>4976</v>
      </c>
      <c r="CG350" s="15">
        <v>1666</v>
      </c>
      <c r="CH350" s="15">
        <v>1141</v>
      </c>
      <c r="CI350" s="15">
        <v>438</v>
      </c>
      <c r="CJ350">
        <f t="shared" si="2770"/>
        <v>6642</v>
      </c>
      <c r="CK350">
        <f t="shared" si="2771"/>
        <v>1579</v>
      </c>
      <c r="CL350" s="15">
        <v>183962</v>
      </c>
      <c r="CM350" s="15">
        <v>16235</v>
      </c>
      <c r="CN350" s="15">
        <v>61757</v>
      </c>
      <c r="CO350" s="15">
        <v>4577</v>
      </c>
      <c r="CP350" s="15">
        <v>14119</v>
      </c>
      <c r="CQ350" s="15">
        <v>759</v>
      </c>
      <c r="CR350">
        <f t="shared" si="2772"/>
        <v>66334</v>
      </c>
      <c r="CS350">
        <f t="shared" si="2773"/>
        <v>14878</v>
      </c>
    </row>
    <row r="351" spans="1:97" x14ac:dyDescent="0.35">
      <c r="A351" s="1">
        <f t="shared" si="2564"/>
        <v>44257</v>
      </c>
      <c r="B351">
        <f t="shared" si="2742"/>
        <v>1561859</v>
      </c>
      <c r="C351">
        <f t="shared" ref="C351" si="2974">BU351</f>
        <v>336966</v>
      </c>
      <c r="D351">
        <v>316842</v>
      </c>
      <c r="E351">
        <v>5472</v>
      </c>
      <c r="F351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2975">-(J351-J350)+L351</f>
        <v>4</v>
      </c>
      <c r="N351">
        <f t="shared" ref="N351" si="2976">B351-C351</f>
        <v>1224893</v>
      </c>
      <c r="O351" s="3">
        <f t="shared" ref="O351" si="2977">C351/B351</f>
        <v>0.21574674794587731</v>
      </c>
      <c r="R351">
        <f t="shared" ref="R351" si="2978">C351-C350</f>
        <v>462</v>
      </c>
      <c r="S351">
        <f t="shared" ref="S351" si="2979">N351-N350</f>
        <v>2217</v>
      </c>
      <c r="T351" s="6">
        <f t="shared" ref="T351" si="2980">R351/V351</f>
        <v>0.17245240761478164</v>
      </c>
      <c r="U351" s="6">
        <f t="shared" ref="U351" si="2981">SUM(R345:R351)/SUM(V345:V351)</f>
        <v>0.18831236897274634</v>
      </c>
      <c r="V351">
        <f t="shared" ref="V351" si="2982">B351-B350</f>
        <v>2679</v>
      </c>
      <c r="W351">
        <f t="shared" ref="W351" si="2983">C351-D351-E351</f>
        <v>14652</v>
      </c>
      <c r="X351" s="3">
        <f t="shared" ref="X351" si="2984">F351/W351</f>
        <v>1.4264264264264264E-2</v>
      </c>
      <c r="Y351">
        <f t="shared" ref="Y351" si="2985">E351-E350</f>
        <v>1</v>
      </c>
      <c r="Z351">
        <f>BZ350+600</f>
        <v>2670</v>
      </c>
      <c r="AA351">
        <f>CK350</f>
        <v>1579</v>
      </c>
      <c r="AB351">
        <f>CS350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2986">AA351-AD351-AG351</f>
        <v>37</v>
      </c>
      <c r="AK351">
        <f t="shared" ref="AK351" si="2987">AB351-AE351-AH351</f>
        <v>429</v>
      </c>
      <c r="AL351">
        <v>6</v>
      </c>
      <c r="AM351">
        <v>6</v>
      </c>
      <c r="AN351">
        <v>19</v>
      </c>
      <c r="AT351">
        <f t="shared" ref="AT351" si="2988">BN351-BN350</f>
        <v>14602</v>
      </c>
      <c r="AU351">
        <f t="shared" ref="AU351" si="2989">BO351-BO350</f>
        <v>522</v>
      </c>
      <c r="AV351">
        <f t="shared" ref="AV351" si="2990">AU351/AT351</f>
        <v>3.5748527598959044E-2</v>
      </c>
      <c r="AW351">
        <f>IF(CB351="","",MAX(BV$1:BV351)-LARGE(BV$1:BV351,2))</f>
        <v>239</v>
      </c>
      <c r="AX351">
        <f>IF(CC351="","",MAX(BW$1:BW351)-LARGE(BW$1:BW351,2))</f>
        <v>9</v>
      </c>
      <c r="AY351">
        <f>MAX(CR$1:CR351)-LARGE(CR$1:CR351,2)</f>
        <v>140</v>
      </c>
      <c r="AZ351">
        <f>MAX(CS$1:CS351)-LARGE(CS$1:CS351,2)</f>
        <v>25</v>
      </c>
      <c r="BA351">
        <f>IF(CJ351="","",MAX(CD$1:CD351)-LARGE(CD$1:CD351,2))</f>
        <v>69</v>
      </c>
      <c r="BB351">
        <f>IF(CK351="","",MAX(CE$1:CE351)-LARGE(CE$1:CE351,2))</f>
        <v>4</v>
      </c>
      <c r="BC351">
        <f t="shared" ref="BC351" si="2991">AX351/AW351</f>
        <v>3.7656903765690378E-2</v>
      </c>
      <c r="BD351">
        <f t="shared" ref="BD351" si="2992">AZ351/AY351</f>
        <v>0.17857142857142858</v>
      </c>
      <c r="BE351">
        <f t="shared" si="1831"/>
        <v>5.7971014492753624E-2</v>
      </c>
      <c r="BF351">
        <f t="shared" ref="BF351" si="2993">SUM(AU345:AU351)/SUM(AT345:AT351)</f>
        <v>4.2165757272463113E-2</v>
      </c>
      <c r="BG351">
        <f t="shared" ref="BG351" si="2994">SUM(AU338:AU351)/SUM(AT338:AT351)</f>
        <v>4.1700216129168965E-2</v>
      </c>
      <c r="BH351">
        <f t="shared" ref="BH351" si="2995">SUM(AX345:AX351)/SUM(AW345:AW351)</f>
        <v>4.0412725709372314E-2</v>
      </c>
      <c r="BI351">
        <f t="shared" ref="BI351" si="2996">SUM(AZ345:AZ351)/SUM(AY345:AY351)</f>
        <v>0.14018691588785046</v>
      </c>
      <c r="BJ351">
        <f t="shared" ref="BJ351" si="2997">SUM(BB345:BB351)/SUM(BA345:BA351)</f>
        <v>2.3510971786833857E-2</v>
      </c>
      <c r="BN351" s="15">
        <v>4068828</v>
      </c>
      <c r="BO351" s="15">
        <v>364192</v>
      </c>
      <c r="BP351" s="15">
        <v>1318664</v>
      </c>
      <c r="BQ351" s="15">
        <v>243195</v>
      </c>
      <c r="BR351" s="15">
        <v>280467</v>
      </c>
      <c r="BS351" s="15">
        <v>56499</v>
      </c>
      <c r="BT351">
        <f t="shared" si="2766"/>
        <v>1561859</v>
      </c>
      <c r="BU351">
        <f t="shared" si="2767"/>
        <v>336966</v>
      </c>
      <c r="BV351" s="15">
        <v>32311</v>
      </c>
      <c r="BW351" s="15">
        <v>2802</v>
      </c>
      <c r="BX351" s="15">
        <v>8745</v>
      </c>
      <c r="BY351" s="15">
        <v>2748</v>
      </c>
      <c r="BZ351" s="15">
        <v>2074</v>
      </c>
      <c r="CA351" s="15">
        <v>601</v>
      </c>
      <c r="CB351">
        <f t="shared" si="2768"/>
        <v>11493</v>
      </c>
      <c r="CC351">
        <f t="shared" si="2769"/>
        <v>2675</v>
      </c>
      <c r="CD351" s="15">
        <v>25077</v>
      </c>
      <c r="CE351" s="15">
        <v>1668</v>
      </c>
      <c r="CF351" s="15">
        <v>4980</v>
      </c>
      <c r="CG351" s="15">
        <v>1670</v>
      </c>
      <c r="CH351" s="15">
        <v>1143</v>
      </c>
      <c r="CI351" s="15">
        <v>440</v>
      </c>
      <c r="CJ351">
        <f t="shared" si="2770"/>
        <v>6650</v>
      </c>
      <c r="CK351">
        <f t="shared" si="2771"/>
        <v>1583</v>
      </c>
      <c r="CL351" s="15">
        <v>184773</v>
      </c>
      <c r="CM351" s="15">
        <v>16246</v>
      </c>
      <c r="CN351" s="15">
        <v>61844</v>
      </c>
      <c r="CO351" s="15">
        <v>4630</v>
      </c>
      <c r="CP351" s="15">
        <v>14134</v>
      </c>
      <c r="CQ351" s="15">
        <v>769</v>
      </c>
      <c r="CR351">
        <f t="shared" si="2772"/>
        <v>66474</v>
      </c>
      <c r="CS351">
        <f t="shared" si="2773"/>
        <v>14903</v>
      </c>
    </row>
    <row r="352" spans="1:97" x14ac:dyDescent="0.35">
      <c r="A352" s="1">
        <f t="shared" si="2564"/>
        <v>44258</v>
      </c>
      <c r="B352">
        <f t="shared" si="2742"/>
        <v>1565414</v>
      </c>
      <c r="C352">
        <f t="shared" ref="C352" si="2998">BU352</f>
        <v>337594</v>
      </c>
      <c r="D352">
        <v>317738</v>
      </c>
      <c r="E352">
        <v>5498</v>
      </c>
      <c r="F352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2999">-(J352-J351)+L352</f>
        <v>12</v>
      </c>
      <c r="N352">
        <f t="shared" ref="N352" si="3000">B352-C352</f>
        <v>1227820</v>
      </c>
      <c r="O352" s="3">
        <f t="shared" ref="O352" si="3001">C352/B352</f>
        <v>0.21565796651876118</v>
      </c>
      <c r="R352">
        <f t="shared" ref="R352" si="3002">C352-C351</f>
        <v>628</v>
      </c>
      <c r="S352">
        <f t="shared" ref="S352" si="3003">N352-N351</f>
        <v>2927</v>
      </c>
      <c r="T352" s="6">
        <f t="shared" ref="T352" si="3004">R352/V352</f>
        <v>0.17665260196905766</v>
      </c>
      <c r="U352" s="6">
        <f t="shared" ref="U352" si="3005">SUM(R346:R352)/SUM(V346:V352)</f>
        <v>0.18358860992683826</v>
      </c>
      <c r="V352">
        <f t="shared" ref="V352" si="3006">B352-B351</f>
        <v>3555</v>
      </c>
      <c r="W352">
        <f t="shared" ref="W352" si="3007">C352-D352-E352</f>
        <v>14358</v>
      </c>
      <c r="X352" s="3">
        <f t="shared" ref="X352" si="3008">F352/W352</f>
        <v>1.3302688396712633E-2</v>
      </c>
      <c r="Y352">
        <f t="shared" ref="Y352" si="3009">E352-E351</f>
        <v>26</v>
      </c>
      <c r="Z352">
        <f t="shared" ref="Z352:Z353" si="3010">BZ351+600</f>
        <v>2674</v>
      </c>
      <c r="AA352">
        <f t="shared" ref="AA352:AA353" si="3011">CK351</f>
        <v>1583</v>
      </c>
      <c r="AB352">
        <f t="shared" ref="AB352:AB353" si="3012">CS351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013">Z352-AC352-AF352</f>
        <v>115</v>
      </c>
      <c r="AJ352">
        <f t="shared" ref="AJ352" si="3014">AA352-AD352-AG352</f>
        <v>38</v>
      </c>
      <c r="AK352">
        <f t="shared" ref="AK352" si="3015">AB352-AE352-AH352</f>
        <v>421</v>
      </c>
      <c r="AL352">
        <v>7</v>
      </c>
      <c r="AM352">
        <v>7</v>
      </c>
      <c r="AN352">
        <v>23</v>
      </c>
      <c r="AT352">
        <f t="shared" ref="AT352" si="3016">BN352-BN351</f>
        <v>19392</v>
      </c>
      <c r="AU352">
        <f t="shared" ref="AU352" si="3017">BO352-BO351</f>
        <v>700</v>
      </c>
      <c r="AV352">
        <f t="shared" ref="AV352" si="3018">AU352/AT352</f>
        <v>3.6097359735973597E-2</v>
      </c>
      <c r="AW352">
        <f>IF(CB352="","",MAX(BV$1:BV352)-LARGE(BV$1:BV352,2))</f>
        <v>202</v>
      </c>
      <c r="AX352">
        <f>IF(CC352="","",MAX(BW$1:BW352)-LARGE(BW$1:BW352,2))</f>
        <v>6</v>
      </c>
      <c r="AY352">
        <f>MAX(CR$1:CR352)-LARGE(CR$1:CR352,2)</f>
        <v>105</v>
      </c>
      <c r="AZ352">
        <f>MAX(CS$1:CS352)-LARGE(CS$1:CS352,2)</f>
        <v>3</v>
      </c>
      <c r="BA352">
        <f>IF(CJ352="","",MAX(CD$1:CD352)-LARGE(CD$1:CD352,2))</f>
        <v>113</v>
      </c>
      <c r="BB352">
        <f>IF(CK352="","",MAX(CE$1:CE352)-LARGE(CE$1:CE352,2))</f>
        <v>4</v>
      </c>
      <c r="BC352">
        <f t="shared" ref="BC352" si="3019">AX352/AW352</f>
        <v>2.9702970297029702E-2</v>
      </c>
      <c r="BD352">
        <f t="shared" ref="BD352" si="3020">AZ352/AY352</f>
        <v>2.8571428571428571E-2</v>
      </c>
      <c r="BE352">
        <f t="shared" si="1831"/>
        <v>3.5398230088495575E-2</v>
      </c>
      <c r="BF352">
        <f t="shared" ref="BF352" si="3021">SUM(AU346:AU352)/SUM(AT346:AT352)</f>
        <v>4.0914741309100264E-2</v>
      </c>
      <c r="BG352">
        <f t="shared" ref="BG352" si="3022">SUM(AU339:AU352)/SUM(AT339:AT352)</f>
        <v>4.1426351689447208E-2</v>
      </c>
      <c r="BH352">
        <f t="shared" ref="BH352" si="3023">SUM(AX346:AX352)/SUM(AW346:AW352)</f>
        <v>3.6846615252784917E-2</v>
      </c>
      <c r="BI352">
        <f t="shared" ref="BI352" si="3024">SUM(AZ346:AZ352)/SUM(AY346:AY352)</f>
        <v>0.12412831241283125</v>
      </c>
      <c r="BJ352">
        <f t="shared" ref="BJ352" si="3025">SUM(BB346:BB352)/SUM(BA346:BA352)</f>
        <v>3.125E-2</v>
      </c>
      <c r="BN352" s="15">
        <v>4088220</v>
      </c>
      <c r="BO352" s="15">
        <v>364892</v>
      </c>
      <c r="BP352" s="15">
        <v>1321134</v>
      </c>
      <c r="BQ352" s="15">
        <v>244280</v>
      </c>
      <c r="BR352" s="15">
        <v>280943</v>
      </c>
      <c r="BS352" s="15">
        <v>56651</v>
      </c>
      <c r="BT352">
        <f t="shared" si="2766"/>
        <v>1565414</v>
      </c>
      <c r="BU352">
        <f t="shared" si="2767"/>
        <v>337594</v>
      </c>
      <c r="BV352" s="15">
        <v>32513</v>
      </c>
      <c r="BW352" s="15">
        <v>2808</v>
      </c>
      <c r="BX352" s="15">
        <v>8762</v>
      </c>
      <c r="BY352" s="15">
        <v>2755</v>
      </c>
      <c r="BZ352" s="15">
        <v>2081</v>
      </c>
      <c r="CA352" s="15">
        <v>603</v>
      </c>
      <c r="CB352">
        <f t="shared" si="2768"/>
        <v>11517</v>
      </c>
      <c r="CC352">
        <f t="shared" si="2769"/>
        <v>2684</v>
      </c>
      <c r="CD352" s="15">
        <v>25190</v>
      </c>
      <c r="CE352" s="15">
        <v>1672</v>
      </c>
      <c r="CF352" s="15">
        <v>4986</v>
      </c>
      <c r="CG352" s="15">
        <v>1674</v>
      </c>
      <c r="CH352" s="15">
        <v>1146</v>
      </c>
      <c r="CI352" s="15">
        <v>440</v>
      </c>
      <c r="CJ352">
        <f t="shared" si="2770"/>
        <v>6660</v>
      </c>
      <c r="CK352">
        <f t="shared" si="2771"/>
        <v>1586</v>
      </c>
      <c r="CL352" s="15">
        <v>185539</v>
      </c>
      <c r="CM352" s="15">
        <v>16261</v>
      </c>
      <c r="CN352" s="15">
        <v>61929</v>
      </c>
      <c r="CO352" s="15">
        <v>4650</v>
      </c>
      <c r="CP352" s="15">
        <v>14144</v>
      </c>
      <c r="CQ352" s="15">
        <v>762</v>
      </c>
      <c r="CR352">
        <f t="shared" si="2772"/>
        <v>66579</v>
      </c>
      <c r="CS352">
        <f t="shared" si="2773"/>
        <v>14906</v>
      </c>
    </row>
    <row r="353" spans="1:97" x14ac:dyDescent="0.35">
      <c r="A353" s="1">
        <f t="shared" si="2564"/>
        <v>44259</v>
      </c>
      <c r="B353">
        <f t="shared" si="2742"/>
        <v>1568803</v>
      </c>
      <c r="C353">
        <f t="shared" ref="C353" si="3026">BU353</f>
        <v>338161</v>
      </c>
      <c r="D353">
        <v>318574</v>
      </c>
      <c r="E353">
        <v>5501</v>
      </c>
      <c r="F353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027">-(J353-J352)+L353</f>
        <v>8</v>
      </c>
      <c r="N353">
        <f t="shared" ref="N353" si="3028">B353-C353</f>
        <v>1230642</v>
      </c>
      <c r="O353" s="3">
        <f t="shared" ref="O353" si="3029">C353/B353</f>
        <v>0.21555351436732337</v>
      </c>
      <c r="R353">
        <f t="shared" ref="R353" si="3030">C353-C352</f>
        <v>567</v>
      </c>
      <c r="S353">
        <f t="shared" ref="S353" si="3031">N353-N352</f>
        <v>2822</v>
      </c>
      <c r="T353" s="6">
        <f t="shared" ref="T353" si="3032">R353/V353</f>
        <v>0.16730598996754203</v>
      </c>
      <c r="U353" s="6">
        <f t="shared" ref="U353" si="3033">SUM(R347:R353)/SUM(V347:V353)</f>
        <v>0.18115015974440896</v>
      </c>
      <c r="V353">
        <f t="shared" ref="V353" si="3034">B353-B352</f>
        <v>3389</v>
      </c>
      <c r="W353">
        <f t="shared" ref="W353" si="3035">C353-D353-E353</f>
        <v>14086</v>
      </c>
      <c r="X353" s="3">
        <f t="shared" ref="X353" si="3036">F353/W353</f>
        <v>1.3062615362771547E-2</v>
      </c>
      <c r="Y353">
        <f t="shared" ref="Y353" si="3037">E353-E352</f>
        <v>3</v>
      </c>
      <c r="Z353">
        <f t="shared" si="3010"/>
        <v>2681</v>
      </c>
      <c r="AA353">
        <f t="shared" si="3011"/>
        <v>1586</v>
      </c>
      <c r="AB353">
        <f t="shared" si="3012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038">Z353-AC353-AF353</f>
        <v>122</v>
      </c>
      <c r="AJ353">
        <f t="shared" ref="AJ353" si="3039">AA353-AD353-AG353</f>
        <v>41</v>
      </c>
      <c r="AK353">
        <f t="shared" ref="AK353" si="3040">AB353-AE353-AH353</f>
        <v>424</v>
      </c>
      <c r="AL353">
        <v>7</v>
      </c>
      <c r="AM353">
        <v>7</v>
      </c>
      <c r="AN353">
        <v>23</v>
      </c>
      <c r="AT353">
        <f t="shared" ref="AT353" si="3041">BN353-BN352</f>
        <v>16963</v>
      </c>
      <c r="AU353">
        <f t="shared" ref="AU353" si="3042">BO353-BO352</f>
        <v>603</v>
      </c>
      <c r="AV353">
        <f t="shared" ref="AV353" si="3043">AU353/AT353</f>
        <v>3.5547957318870484E-2</v>
      </c>
      <c r="AW353">
        <f>IF(CB353="","",MAX(BV$1:BV353)-LARGE(BV$1:BV353,2))</f>
        <v>214</v>
      </c>
      <c r="AX353">
        <f>IF(CC353="","",MAX(BW$1:BW353)-LARGE(BW$1:BW353,2))</f>
        <v>5</v>
      </c>
      <c r="AY353">
        <f>MAX(CR$1:CR353)-LARGE(CR$1:CR353,2)</f>
        <v>107</v>
      </c>
      <c r="AZ353">
        <f>MAX(CS$1:CS353)-LARGE(CS$1:CS353,2)</f>
        <v>22</v>
      </c>
      <c r="BA353">
        <f>IF(CJ353="","",MAX(CD$1:CD353)-LARGE(CD$1:CD353,2))</f>
        <v>136</v>
      </c>
      <c r="BB353">
        <f>IF(CK353="","",MAX(CE$1:CE353)-LARGE(CE$1:CE353,2))</f>
        <v>1</v>
      </c>
      <c r="BC353">
        <f t="shared" ref="BC353" si="3044">AX353/AW353</f>
        <v>2.336448598130841E-2</v>
      </c>
      <c r="BD353">
        <f t="shared" ref="BD353" si="3045">AZ353/AY353</f>
        <v>0.20560747663551401</v>
      </c>
      <c r="BE353">
        <f t="shared" si="1831"/>
        <v>7.3529411764705881E-3</v>
      </c>
      <c r="BF353">
        <f t="shared" ref="BF353" si="3046">SUM(AU347:AU353)/SUM(AT347:AT353)</f>
        <v>4.0276353430129003E-2</v>
      </c>
      <c r="BG353">
        <f t="shared" ref="BG353" si="3047">SUM(AU340:AU353)/SUM(AT340:AT353)</f>
        <v>4.062889002792975E-2</v>
      </c>
      <c r="BH353">
        <f t="shared" ref="BH353" si="3048">SUM(AX347:AX353)/SUM(AW347:AW353)</f>
        <v>3.8399999999999997E-2</v>
      </c>
      <c r="BI353">
        <f t="shared" ref="BI353" si="3049">SUM(AZ347:AZ353)/SUM(AY347:AY353)</f>
        <v>0.1337295690936107</v>
      </c>
      <c r="BJ353">
        <f t="shared" ref="BJ353" si="3050">SUM(BB347:BB353)/SUM(BA347:BA353)</f>
        <v>2.4350649350649352E-2</v>
      </c>
      <c r="BN353" s="15">
        <v>4105183</v>
      </c>
      <c r="BO353" s="15">
        <v>365495</v>
      </c>
      <c r="BP353" s="15">
        <v>1323490</v>
      </c>
      <c r="BQ353" s="15">
        <v>245313</v>
      </c>
      <c r="BR353" s="15">
        <v>281328</v>
      </c>
      <c r="BS353" s="15">
        <v>56833</v>
      </c>
      <c r="BT353">
        <f t="shared" si="2766"/>
        <v>1568803</v>
      </c>
      <c r="BU353">
        <f t="shared" si="2767"/>
        <v>338161</v>
      </c>
      <c r="BV353" s="15">
        <v>32727</v>
      </c>
      <c r="BW353" s="15">
        <v>2813</v>
      </c>
      <c r="BX353" s="15">
        <v>8753</v>
      </c>
      <c r="BY353" s="15">
        <v>2792</v>
      </c>
      <c r="BZ353" s="15">
        <v>2083</v>
      </c>
      <c r="CA353" s="15">
        <v>606</v>
      </c>
      <c r="CB353">
        <f t="shared" si="2768"/>
        <v>11545</v>
      </c>
      <c r="CC353">
        <f t="shared" si="2769"/>
        <v>2689</v>
      </c>
      <c r="CD353" s="15">
        <v>25326</v>
      </c>
      <c r="CE353" s="15">
        <v>1673</v>
      </c>
      <c r="CF353" s="15">
        <v>4998</v>
      </c>
      <c r="CG353" s="15">
        <v>1679</v>
      </c>
      <c r="CH353" s="15">
        <v>1148</v>
      </c>
      <c r="CI353" s="15">
        <v>440</v>
      </c>
      <c r="CJ353">
        <f t="shared" si="2770"/>
        <v>6677</v>
      </c>
      <c r="CK353">
        <f t="shared" si="2771"/>
        <v>1588</v>
      </c>
      <c r="CL353" s="15">
        <v>186409</v>
      </c>
      <c r="CM353" s="15">
        <v>16293</v>
      </c>
      <c r="CN353" s="15">
        <v>62039</v>
      </c>
      <c r="CO353" s="15">
        <v>4647</v>
      </c>
      <c r="CP353" s="15">
        <v>14163</v>
      </c>
      <c r="CQ353" s="15">
        <v>765</v>
      </c>
      <c r="CR353">
        <f t="shared" si="2772"/>
        <v>66686</v>
      </c>
      <c r="CS353">
        <f t="shared" si="2773"/>
        <v>14928</v>
      </c>
    </row>
    <row r="354" spans="1:97" x14ac:dyDescent="0.35">
      <c r="A354" s="1">
        <f t="shared" si="2564"/>
        <v>44260</v>
      </c>
      <c r="B354">
        <f t="shared" si="2742"/>
        <v>1572001</v>
      </c>
      <c r="C354">
        <f t="shared" ref="C354" si="3051">BU354</f>
        <v>338671</v>
      </c>
      <c r="D354">
        <v>319006</v>
      </c>
      <c r="E354">
        <v>5536</v>
      </c>
      <c r="F354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052">-(J354-J353)+L354</f>
        <v>9</v>
      </c>
      <c r="N354">
        <f t="shared" ref="N354" si="3053">B354-C354</f>
        <v>1233330</v>
      </c>
      <c r="O354" s="3">
        <f t="shared" ref="O354" si="3054">C354/B354</f>
        <v>0.21543943038204175</v>
      </c>
      <c r="R354">
        <f t="shared" ref="R354" si="3055">C354-C353</f>
        <v>510</v>
      </c>
      <c r="S354">
        <f t="shared" ref="S354" si="3056">N354-N353</f>
        <v>2688</v>
      </c>
      <c r="T354" s="6">
        <f t="shared" ref="T354" si="3057">R354/V354</f>
        <v>0.15947467166979362</v>
      </c>
      <c r="U354" s="6">
        <f t="shared" ref="U354" si="3058">SUM(R348:R354)/SUM(V348:V354)</f>
        <v>0.17218298724570466</v>
      </c>
      <c r="V354">
        <f t="shared" ref="V354" si="3059">B354-B353</f>
        <v>3198</v>
      </c>
      <c r="W354">
        <f t="shared" ref="W354" si="3060">C354-D354-E354</f>
        <v>14129</v>
      </c>
      <c r="X354" s="3">
        <f t="shared" ref="X354" si="3061">F354/W354</f>
        <v>1.2456649444405124E-2</v>
      </c>
      <c r="Y354">
        <f t="shared" ref="Y354" si="3062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063">Z354-AC354-AF354</f>
        <v>121</v>
      </c>
      <c r="AJ354">
        <f t="shared" ref="AJ354" si="3064">AA354-AD354-AG354</f>
        <v>40</v>
      </c>
      <c r="AK354">
        <f t="shared" ref="AK354" si="3065">AB354-AE354-AH354</f>
        <v>401</v>
      </c>
      <c r="AL354">
        <v>7</v>
      </c>
      <c r="AM354">
        <v>7</v>
      </c>
      <c r="AN354">
        <v>25</v>
      </c>
      <c r="AT354">
        <f t="shared" ref="AT354" si="3066">BN354-BN353</f>
        <v>16237</v>
      </c>
      <c r="AU354">
        <f t="shared" ref="AU354" si="3067">BO354-BO353</f>
        <v>557</v>
      </c>
      <c r="AV354">
        <f t="shared" ref="AV354" si="3068">AU354/AT354</f>
        <v>3.4304366570179219E-2</v>
      </c>
      <c r="AW354">
        <f>IF(CB354="","",MAX(BV$1:BV354)-LARGE(BV$1:BV354,2))</f>
        <v>263</v>
      </c>
      <c r="AX354">
        <f>IF(CC354="","",MAX(BW$1:BW354)-LARGE(BW$1:BW354,2))</f>
        <v>12</v>
      </c>
      <c r="AY354">
        <f>MAX(CR$1:CR354)-LARGE(CR$1:CR354,2)</f>
        <v>90</v>
      </c>
      <c r="AZ354">
        <f>MAX(CS$1:CS354)-LARGE(CS$1:CS354,2)</f>
        <v>17</v>
      </c>
      <c r="BA354">
        <f>IF(CJ354="","",MAX(CD$1:CD354)-LARGE(CD$1:CD354,2))</f>
        <v>167</v>
      </c>
      <c r="BB354">
        <f>IF(CK354="","",MAX(CE$1:CE354)-LARGE(CE$1:CE354,2))</f>
        <v>1</v>
      </c>
      <c r="BC354">
        <f t="shared" ref="BC354" si="3069">AX354/AW354</f>
        <v>4.5627376425855515E-2</v>
      </c>
      <c r="BD354">
        <f t="shared" ref="BD354" si="3070">AZ354/AY354</f>
        <v>0.18888888888888888</v>
      </c>
      <c r="BE354">
        <f t="shared" si="1831"/>
        <v>5.9880239520958087E-3</v>
      </c>
      <c r="BF354">
        <f t="shared" ref="BF354" si="3071">SUM(AU348:AU354)/SUM(AT348:AT354)</f>
        <v>3.8478162211224687E-2</v>
      </c>
      <c r="BG354">
        <f t="shared" ref="BG354" si="3072">SUM(AU341:AU354)/SUM(AT341:AT354)</f>
        <v>4.0686401411687632E-2</v>
      </c>
      <c r="BH354">
        <f t="shared" ref="BH354" si="3073">SUM(AX348:AX354)/SUM(AW348:AW354)</f>
        <v>3.8322487346348515E-2</v>
      </c>
      <c r="BI354">
        <f t="shared" ref="BI354" si="3074">SUM(AZ348:AZ354)/SUM(AY348:AY354)</f>
        <v>0.13713405238828968</v>
      </c>
      <c r="BJ354">
        <f t="shared" ref="BJ354" si="3075">SUM(BB348:BB354)/SUM(BA348:BA354)</f>
        <v>2.1216407355021217E-2</v>
      </c>
      <c r="BN354" s="15">
        <v>4121420</v>
      </c>
      <c r="BO354" s="15">
        <v>366052</v>
      </c>
      <c r="BP354" s="15">
        <v>1325485</v>
      </c>
      <c r="BQ354" s="15">
        <v>246516</v>
      </c>
      <c r="BR354" s="15">
        <v>281706</v>
      </c>
      <c r="BS354" s="15">
        <v>56965</v>
      </c>
      <c r="BT354">
        <f t="shared" si="2766"/>
        <v>1572001</v>
      </c>
      <c r="BU354">
        <f t="shared" si="2767"/>
        <v>338671</v>
      </c>
      <c r="BV354" s="15">
        <v>32990</v>
      </c>
      <c r="BW354" s="15">
        <v>2825</v>
      </c>
      <c r="BX354" s="15">
        <v>8755</v>
      </c>
      <c r="BY354" s="15">
        <v>2818</v>
      </c>
      <c r="BZ354" s="15">
        <v>2087</v>
      </c>
      <c r="CA354" s="15">
        <v>611</v>
      </c>
      <c r="CB354">
        <f t="shared" si="2768"/>
        <v>11573</v>
      </c>
      <c r="CC354">
        <f t="shared" si="2769"/>
        <v>2698</v>
      </c>
      <c r="CD354" s="15">
        <v>25493</v>
      </c>
      <c r="CE354" s="15">
        <v>1674</v>
      </c>
      <c r="CF354" s="15">
        <v>5014</v>
      </c>
      <c r="CG354" s="15">
        <v>1680</v>
      </c>
      <c r="CH354" s="15">
        <v>1148</v>
      </c>
      <c r="CI354" s="15">
        <v>442</v>
      </c>
      <c r="CJ354">
        <f t="shared" si="2770"/>
        <v>6694</v>
      </c>
      <c r="CK354">
        <f t="shared" si="2771"/>
        <v>1590</v>
      </c>
      <c r="CL354" s="15">
        <v>186817</v>
      </c>
      <c r="CM354" s="15">
        <v>16302</v>
      </c>
      <c r="CN354" s="15">
        <v>62110</v>
      </c>
      <c r="CO354" s="15">
        <v>4666</v>
      </c>
      <c r="CP354" s="15">
        <v>14180</v>
      </c>
      <c r="CQ354" s="15">
        <v>765</v>
      </c>
      <c r="CR354">
        <f t="shared" si="2772"/>
        <v>66776</v>
      </c>
      <c r="CS354">
        <f t="shared" si="2773"/>
        <v>14945</v>
      </c>
    </row>
    <row r="355" spans="1:97" x14ac:dyDescent="0.35">
      <c r="A355" s="1">
        <f t="shared" si="2564"/>
        <v>44261</v>
      </c>
      <c r="B355">
        <f t="shared" si="2742"/>
        <v>1575066</v>
      </c>
      <c r="C355">
        <f t="shared" ref="C355" si="3076">BU355</f>
        <v>339209</v>
      </c>
      <c r="D355">
        <v>319782</v>
      </c>
      <c r="E355">
        <v>5549</v>
      </c>
      <c r="F355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077">-(J355-J354)+L355</f>
        <v>6</v>
      </c>
      <c r="N355">
        <f t="shared" ref="N355" si="3078">B355-C355</f>
        <v>1235857</v>
      </c>
      <c r="O355" s="3">
        <f t="shared" ref="O355" si="3079">C355/B355</f>
        <v>0.21536176896714168</v>
      </c>
      <c r="R355">
        <f t="shared" ref="R355" si="3080">C355-C354</f>
        <v>538</v>
      </c>
      <c r="S355">
        <f t="shared" ref="S355" si="3081">N355-N354</f>
        <v>2527</v>
      </c>
      <c r="T355" s="6">
        <f t="shared" ref="T355" si="3082">R355/V355</f>
        <v>0.17553017944535074</v>
      </c>
      <c r="U355" s="6">
        <f t="shared" ref="U355" si="3083">SUM(R349:R355)/SUM(V349:V355)</f>
        <v>0.16852765515450532</v>
      </c>
      <c r="V355">
        <f t="shared" ref="V355" si="3084">B355-B354</f>
        <v>3065</v>
      </c>
      <c r="W355">
        <f t="shared" ref="W355" si="3085">C355-D355-E355</f>
        <v>13878</v>
      </c>
      <c r="X355" s="3">
        <f t="shared" ref="X355" si="3086">F355/W355</f>
        <v>1.2249603689292406E-2</v>
      </c>
      <c r="Y355">
        <f t="shared" ref="Y355" si="3087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088">Z355-AC355-AF355</f>
        <v>121</v>
      </c>
      <c r="AJ355">
        <f t="shared" ref="AJ355" si="3089">AA355-AD355-AG355</f>
        <v>40</v>
      </c>
      <c r="AK355">
        <f t="shared" ref="AK355" si="3090">AB355-AE355-AH355</f>
        <v>393</v>
      </c>
      <c r="AL355">
        <v>7</v>
      </c>
      <c r="AM355">
        <v>7</v>
      </c>
      <c r="AN355">
        <v>27</v>
      </c>
      <c r="AT355">
        <f t="shared" ref="AT355" si="3091">BN355-BN354</f>
        <v>15104</v>
      </c>
      <c r="AU355">
        <f t="shared" ref="AU355" si="3092">BO355-BO354</f>
        <v>578</v>
      </c>
      <c r="AV355">
        <f t="shared" ref="AV355" si="3093">AU355/AT355</f>
        <v>3.8268008474576273E-2</v>
      </c>
      <c r="AW355">
        <f>IF(CB355="","",MAX(BV$1:BV355)-LARGE(BV$1:BV355,2))</f>
        <v>167</v>
      </c>
      <c r="AX355">
        <f>IF(CC355="","",MAX(BW$1:BW355)-LARGE(BW$1:BW355,2))</f>
        <v>7</v>
      </c>
      <c r="AY355">
        <f>MAX(CR$1:CR355)-LARGE(CR$1:CR355,2)</f>
        <v>32</v>
      </c>
      <c r="AZ355">
        <f>MAX(CS$1:CS355)-LARGE(CS$1:CS355,2)</f>
        <v>17</v>
      </c>
      <c r="BA355">
        <f>IF(CJ355="","",MAX(CD$1:CD355)-LARGE(CD$1:CD355,2))</f>
        <v>161</v>
      </c>
      <c r="BB355">
        <f>IF(CK355="","",MAX(CE$1:CE355)-LARGE(CE$1:CE355,2))</f>
        <v>3</v>
      </c>
      <c r="BC355">
        <f t="shared" ref="BC355" si="3094">AX355/AW355</f>
        <v>4.1916167664670656E-2</v>
      </c>
      <c r="BD355">
        <f t="shared" ref="BD355" si="3095">AZ355/AY355</f>
        <v>0.53125</v>
      </c>
      <c r="BE355">
        <f t="shared" si="1831"/>
        <v>1.8633540372670808E-2</v>
      </c>
      <c r="BF355">
        <f t="shared" ref="BF355" si="3096">SUM(AU349:AU355)/SUM(AT349:AT355)</f>
        <v>3.7934274305481415E-2</v>
      </c>
      <c r="BG355">
        <f t="shared" ref="BG355" si="3097">SUM(AU342:AU355)/SUM(AT342:AT355)</f>
        <v>4.0406537852524814E-2</v>
      </c>
      <c r="BH355">
        <f t="shared" ref="BH355" si="3098">SUM(AX349:AX355)/SUM(AW349:AW355)</f>
        <v>3.9586919104991396E-2</v>
      </c>
      <c r="BI355">
        <f t="shared" ref="BI355" si="3099">SUM(AZ349:AZ355)/SUM(AY349:AY355)</f>
        <v>0.1652754590984975</v>
      </c>
      <c r="BJ355">
        <f t="shared" ref="BJ355" si="3100">SUM(BB349:BB355)/SUM(BA349:BA355)</f>
        <v>2.1828103683492497E-2</v>
      </c>
      <c r="BN355" s="15">
        <v>4136524</v>
      </c>
      <c r="BO355" s="15">
        <v>366630</v>
      </c>
      <c r="BP355" s="15">
        <v>1327323</v>
      </c>
      <c r="BQ355" s="15">
        <v>247743</v>
      </c>
      <c r="BR355" s="15">
        <v>282082</v>
      </c>
      <c r="BS355" s="15">
        <v>57127</v>
      </c>
      <c r="BT355">
        <f t="shared" si="2766"/>
        <v>1575066</v>
      </c>
      <c r="BU355">
        <f t="shared" si="2767"/>
        <v>339209</v>
      </c>
      <c r="BV355" s="15">
        <v>33157</v>
      </c>
      <c r="BW355" s="15">
        <v>2832</v>
      </c>
      <c r="BX355" s="15">
        <v>8768</v>
      </c>
      <c r="BY355" s="15">
        <v>2831</v>
      </c>
      <c r="BZ355" s="15">
        <v>2092</v>
      </c>
      <c r="CA355" s="15">
        <v>612</v>
      </c>
      <c r="CB355">
        <f t="shared" si="2768"/>
        <v>11599</v>
      </c>
      <c r="CC355">
        <f t="shared" si="2769"/>
        <v>2704</v>
      </c>
      <c r="CD355" s="15">
        <v>25654</v>
      </c>
      <c r="CE355" s="15">
        <v>1677</v>
      </c>
      <c r="CF355" s="15">
        <v>5015</v>
      </c>
      <c r="CG355" s="15">
        <v>1694</v>
      </c>
      <c r="CH355" s="15">
        <v>1149</v>
      </c>
      <c r="CI355" s="15">
        <v>444</v>
      </c>
      <c r="CJ355">
        <f t="shared" si="2770"/>
        <v>6709</v>
      </c>
      <c r="CK355">
        <f t="shared" si="2771"/>
        <v>1593</v>
      </c>
      <c r="CL355" s="15">
        <v>187719</v>
      </c>
      <c r="CM355" s="15">
        <v>16319</v>
      </c>
      <c r="CN355" s="15">
        <v>62120</v>
      </c>
      <c r="CO355" s="15">
        <v>4688</v>
      </c>
      <c r="CP355" s="15">
        <v>14194</v>
      </c>
      <c r="CQ355" s="15">
        <v>768</v>
      </c>
      <c r="CR355">
        <f t="shared" si="2772"/>
        <v>66808</v>
      </c>
      <c r="CS355">
        <f t="shared" si="2773"/>
        <v>14962</v>
      </c>
    </row>
    <row r="356" spans="1:97" x14ac:dyDescent="0.35">
      <c r="A356" s="1">
        <f t="shared" si="2564"/>
        <v>44262</v>
      </c>
      <c r="B356">
        <f t="shared" si="2742"/>
        <v>1576999</v>
      </c>
      <c r="C356">
        <f t="shared" ref="C356" si="3101">BU356</f>
        <v>339546</v>
      </c>
      <c r="D356">
        <v>320055</v>
      </c>
      <c r="E356">
        <v>5552</v>
      </c>
      <c r="F356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102">-(J356-J355)+L356</f>
        <v>11</v>
      </c>
      <c r="N356">
        <f t="shared" ref="N356" si="3103">B356-C356</f>
        <v>1237453</v>
      </c>
      <c r="O356" s="3">
        <f t="shared" ref="O356" si="3104">C356/B356</f>
        <v>0.21531148719815293</v>
      </c>
      <c r="R356">
        <f t="shared" ref="R356" si="3105">C356-C355</f>
        <v>337</v>
      </c>
      <c r="S356">
        <f t="shared" ref="S356" si="3106">N356-N355</f>
        <v>1596</v>
      </c>
      <c r="T356" s="6">
        <f t="shared" ref="T356" si="3107">R356/V356</f>
        <v>0.17434040351784791</v>
      </c>
      <c r="U356" s="6">
        <f t="shared" ref="U356" si="3108">SUM(R350:R356)/SUM(V350:V356)</f>
        <v>0.16944182636925331</v>
      </c>
      <c r="V356">
        <f t="shared" ref="V356" si="3109">B356-B355</f>
        <v>1933</v>
      </c>
      <c r="W356">
        <f t="shared" ref="W356" si="3110">C356-D356-E356</f>
        <v>13939</v>
      </c>
      <c r="X356" s="3">
        <f t="shared" ref="X356" si="3111">F356/W356</f>
        <v>1.1980773369682186E-2</v>
      </c>
      <c r="Y356">
        <f t="shared" ref="Y356" si="3112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113">Z356-AC356-AF356</f>
        <v>118</v>
      </c>
      <c r="AJ356">
        <f t="shared" ref="AJ356" si="3114">AA356-AD356-AG356</f>
        <v>38</v>
      </c>
      <c r="AK356">
        <f t="shared" ref="AK356" si="3115">AB356-AE356-AH356</f>
        <v>378</v>
      </c>
      <c r="AL356">
        <v>7</v>
      </c>
      <c r="AM356">
        <v>7</v>
      </c>
      <c r="AN356">
        <v>27</v>
      </c>
      <c r="AT356">
        <f t="shared" ref="AT356" si="3116">BN356-BN355</f>
        <v>6877</v>
      </c>
      <c r="AU356">
        <f t="shared" ref="AU356" si="3117">BO356-BO355</f>
        <v>418</v>
      </c>
      <c r="AV356">
        <f t="shared" ref="AV356" si="3118">AU356/AT356</f>
        <v>6.0782317871164754E-2</v>
      </c>
      <c r="AW356">
        <f>IF(CB356="","",MAX(BV$1:BV356)-LARGE(BV$1:BV356,2))</f>
        <v>44</v>
      </c>
      <c r="AX356">
        <f>IF(CC356="","",MAX(BW$1:BW356)-LARGE(BW$1:BW356,2))</f>
        <v>4</v>
      </c>
      <c r="AY356">
        <f>MAX(CR$1:CR356)-LARGE(CR$1:CR356,2)</f>
        <v>122</v>
      </c>
      <c r="AZ356">
        <f>MAX(CS$1:CS356)-LARGE(CS$1:CS356,2)</f>
        <v>9</v>
      </c>
      <c r="BA356">
        <f>IF(CJ356="","",MAX(CD$1:CD356)-LARGE(CD$1:CD356,2))</f>
        <v>19</v>
      </c>
      <c r="BB356">
        <f>IF(CK356="","",MAX(CE$1:CE356)-LARGE(CE$1:CE356,2))</f>
        <v>0</v>
      </c>
      <c r="BC356">
        <f t="shared" ref="BC356" si="3119">AX356/AW356</f>
        <v>9.0909090909090912E-2</v>
      </c>
      <c r="BD356">
        <f t="shared" ref="BD356" si="3120">AZ356/AY356</f>
        <v>7.3770491803278687E-2</v>
      </c>
      <c r="BE356">
        <f t="shared" si="1831"/>
        <v>0</v>
      </c>
      <c r="BF356">
        <f t="shared" ref="BF356" si="3121">SUM(AU350:AU356)/SUM(AT350:AT356)</f>
        <v>3.8132660341394328E-2</v>
      </c>
      <c r="BG356">
        <f t="shared" ref="BG356" si="3122">SUM(AU343:AU356)/SUM(AT343:AT356)</f>
        <v>4.0206207237222402E-2</v>
      </c>
      <c r="BH356">
        <f t="shared" ref="BH356" si="3123">SUM(AX350:AX356)/SUM(AW350:AW356)</f>
        <v>3.6909871244635191E-2</v>
      </c>
      <c r="BI356">
        <f t="shared" ref="BI356" si="3124">SUM(AZ350:AZ356)/SUM(AY350:AY356)</f>
        <v>0.15007656967840735</v>
      </c>
      <c r="BJ356">
        <f t="shared" ref="BJ356" si="3125">SUM(BB350:BB356)/SUM(BA350:BA356)</f>
        <v>2.023121387283237E-2</v>
      </c>
      <c r="BN356" s="15">
        <v>4143401</v>
      </c>
      <c r="BO356" s="15">
        <v>367048</v>
      </c>
      <c r="BP356" s="15">
        <v>1329005</v>
      </c>
      <c r="BQ356" s="15">
        <v>247994</v>
      </c>
      <c r="BR356" s="15">
        <v>282361</v>
      </c>
      <c r="BS356" s="15">
        <v>57185</v>
      </c>
      <c r="BT356">
        <f t="shared" si="2766"/>
        <v>1576999</v>
      </c>
      <c r="BU356">
        <f t="shared" si="2767"/>
        <v>339546</v>
      </c>
      <c r="BV356" s="15">
        <v>33201</v>
      </c>
      <c r="BW356" s="15">
        <v>2836</v>
      </c>
      <c r="BX356" s="15">
        <v>8775</v>
      </c>
      <c r="BY356" s="15">
        <v>2832</v>
      </c>
      <c r="BZ356" s="15">
        <v>2093</v>
      </c>
      <c r="CA356" s="15">
        <v>612</v>
      </c>
      <c r="CB356">
        <f t="shared" si="2768"/>
        <v>11607</v>
      </c>
      <c r="CC356">
        <f t="shared" si="2769"/>
        <v>2705</v>
      </c>
      <c r="CD356" s="15">
        <v>25673</v>
      </c>
      <c r="CE356" s="15">
        <v>1677</v>
      </c>
      <c r="CF356" s="15">
        <v>5017</v>
      </c>
      <c r="CG356" s="15">
        <v>1693</v>
      </c>
      <c r="CH356" s="15">
        <v>1149</v>
      </c>
      <c r="CI356" s="15">
        <v>444</v>
      </c>
      <c r="CJ356">
        <f t="shared" si="2770"/>
        <v>6710</v>
      </c>
      <c r="CK356">
        <f t="shared" si="2771"/>
        <v>1593</v>
      </c>
      <c r="CL356" s="15">
        <v>188000</v>
      </c>
      <c r="CM356" s="15">
        <v>16332</v>
      </c>
      <c r="CN356" s="15">
        <v>62231</v>
      </c>
      <c r="CO356" s="15">
        <v>4699</v>
      </c>
      <c r="CP356" s="15">
        <v>14200</v>
      </c>
      <c r="CQ356" s="15">
        <v>771</v>
      </c>
      <c r="CR356">
        <f t="shared" si="2772"/>
        <v>66930</v>
      </c>
      <c r="CS356">
        <f t="shared" si="2773"/>
        <v>14971</v>
      </c>
    </row>
    <row r="357" spans="1:97" x14ac:dyDescent="0.35">
      <c r="A357" s="1">
        <f t="shared" si="2564"/>
        <v>44263</v>
      </c>
      <c r="B357">
        <f t="shared" si="2742"/>
        <v>1578111</v>
      </c>
      <c r="C357">
        <f t="shared" ref="C357" si="3126">BU357</f>
        <v>339694</v>
      </c>
      <c r="D357">
        <v>320318</v>
      </c>
      <c r="E357">
        <v>5558</v>
      </c>
      <c r="F357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127">-(J357-J356)+L357</f>
        <v>6</v>
      </c>
      <c r="N357">
        <f t="shared" ref="N357" si="3128">B357-C357</f>
        <v>1238417</v>
      </c>
      <c r="O357" s="3">
        <f t="shared" ref="O357" si="3129">C357/B357</f>
        <v>0.21525355314043182</v>
      </c>
      <c r="R357">
        <f t="shared" ref="R357" si="3130">C357-C356</f>
        <v>148</v>
      </c>
      <c r="S357">
        <f t="shared" ref="S357" si="3131">N357-N356</f>
        <v>964</v>
      </c>
      <c r="T357" s="6">
        <f t="shared" ref="T357" si="3132">R357/V357</f>
        <v>0.13309352517985612</v>
      </c>
      <c r="U357" s="6">
        <f t="shared" ref="U357" si="3133">SUM(R351:R357)/SUM(V351:V357)</f>
        <v>0.168506682161534</v>
      </c>
      <c r="V357">
        <f t="shared" ref="V357" si="3134">B357-B356</f>
        <v>1112</v>
      </c>
      <c r="W357">
        <f t="shared" ref="W357" si="3135">C357-D357-E357</f>
        <v>13818</v>
      </c>
      <c r="X357" s="3">
        <f t="shared" ref="X357" si="3136">F357/W357</f>
        <v>1.2158054711246201E-2</v>
      </c>
      <c r="Y357">
        <f t="shared" ref="Y357" si="3137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138">Z357-AC357-AF357</f>
        <v>121</v>
      </c>
      <c r="AJ357">
        <f t="shared" ref="AJ357" si="3139">AA357-AD357-AG357</f>
        <v>41</v>
      </c>
      <c r="AK357">
        <f t="shared" ref="AK357" si="3140">AB357-AE357-AH357</f>
        <v>392</v>
      </c>
      <c r="AL357">
        <v>7</v>
      </c>
      <c r="AM357">
        <v>7</v>
      </c>
      <c r="AN357">
        <v>27</v>
      </c>
      <c r="AT357">
        <f t="shared" ref="AT357" si="3141">BN357-BN356</f>
        <v>3809</v>
      </c>
      <c r="AU357">
        <f t="shared" ref="AU357" si="3142">BO357-BO356</f>
        <v>119</v>
      </c>
      <c r="AV357">
        <f t="shared" ref="AV357" si="3143">AU357/AT357</f>
        <v>3.1241795746915199E-2</v>
      </c>
      <c r="AW357">
        <f>IF(CB357="","",MAX(BV$1:BV357)-LARGE(BV$1:BV357,2))</f>
        <v>27</v>
      </c>
      <c r="AX357">
        <f>IF(CC357="","",MAX(BW$1:BW357)-LARGE(BW$1:BW357,2))</f>
        <v>3</v>
      </c>
      <c r="AY357">
        <f>MAX(CR$1:CR357)-LARGE(CR$1:CR357,2)</f>
        <v>50</v>
      </c>
      <c r="AZ357">
        <f>MAX(CS$1:CS357)-LARGE(CS$1:CS357,2)</f>
        <v>2</v>
      </c>
      <c r="BA357">
        <f>IF(CJ357="","",MAX(CD$1:CD357)-LARGE(CD$1:CD357,2))</f>
        <v>17</v>
      </c>
      <c r="BB357">
        <f>IF(CK357="","",MAX(CE$1:CE357)-LARGE(CE$1:CE357,2))</f>
        <v>3</v>
      </c>
      <c r="BC357">
        <f t="shared" ref="BC357" si="3144">AX357/AW357</f>
        <v>0.1111111111111111</v>
      </c>
      <c r="BD357">
        <f t="shared" ref="BD357" si="3145">AZ357/AY357</f>
        <v>0.04</v>
      </c>
      <c r="BE357">
        <f t="shared" si="1831"/>
        <v>0.17647058823529413</v>
      </c>
      <c r="BF357">
        <f t="shared" ref="BF357" si="3146">SUM(AU351:AU357)/SUM(AT351:AT357)</f>
        <v>3.7608620837993635E-2</v>
      </c>
      <c r="BG357">
        <f t="shared" ref="BG357" si="3147">SUM(AU344:AU357)/SUM(AT344:AT357)</f>
        <v>4.0030293194850158E-2</v>
      </c>
      <c r="BH357">
        <f t="shared" ref="BH357" si="3148">SUM(AX351:AX357)/SUM(AW351:AW357)</f>
        <v>3.9792387543252594E-2</v>
      </c>
      <c r="BI357">
        <f t="shared" ref="BI357" si="3149">SUM(AZ351:AZ357)/SUM(AY351:AY357)</f>
        <v>0.14705882352941177</v>
      </c>
      <c r="BJ357">
        <f t="shared" ref="BJ357" si="3150">SUM(BB351:BB357)/SUM(BA351:BA357)</f>
        <v>2.3460410557184751E-2</v>
      </c>
      <c r="BN357" s="15">
        <v>4147210</v>
      </c>
      <c r="BO357" s="15">
        <v>367167</v>
      </c>
      <c r="BP357" s="15">
        <v>1330033</v>
      </c>
      <c r="BQ357" s="15">
        <v>248078</v>
      </c>
      <c r="BR357" s="15">
        <v>282487</v>
      </c>
      <c r="BS357" s="15">
        <v>57207</v>
      </c>
      <c r="BT357">
        <f t="shared" si="2766"/>
        <v>1578111</v>
      </c>
      <c r="BU357">
        <f t="shared" si="2767"/>
        <v>339694</v>
      </c>
      <c r="BV357" s="15">
        <v>33228</v>
      </c>
      <c r="BW357" s="15">
        <v>2833</v>
      </c>
      <c r="BX357" s="15">
        <v>8791</v>
      </c>
      <c r="BY357" s="15">
        <v>2830</v>
      </c>
      <c r="BZ357" s="15">
        <v>2094</v>
      </c>
      <c r="CA357" s="15">
        <v>612</v>
      </c>
      <c r="CB357">
        <f t="shared" si="2768"/>
        <v>11621</v>
      </c>
      <c r="CC357">
        <f t="shared" si="2769"/>
        <v>2706</v>
      </c>
      <c r="CD357" s="15">
        <v>25690</v>
      </c>
      <c r="CE357" s="15">
        <v>1680</v>
      </c>
      <c r="CF357" s="15">
        <v>5022</v>
      </c>
      <c r="CG357" s="15">
        <v>1692</v>
      </c>
      <c r="CH357" s="15">
        <v>1149</v>
      </c>
      <c r="CI357" s="15">
        <v>444</v>
      </c>
      <c r="CJ357">
        <f t="shared" si="2770"/>
        <v>6714</v>
      </c>
      <c r="CK357">
        <f t="shared" si="2771"/>
        <v>1593</v>
      </c>
      <c r="CL357" s="15">
        <v>188230</v>
      </c>
      <c r="CM357" s="15">
        <v>16336</v>
      </c>
      <c r="CN357" s="15">
        <v>62281</v>
      </c>
      <c r="CO357" s="15">
        <v>4699</v>
      </c>
      <c r="CP357" s="15">
        <v>14203</v>
      </c>
      <c r="CQ357" s="15">
        <v>770</v>
      </c>
      <c r="CR357">
        <f t="shared" si="2772"/>
        <v>66980</v>
      </c>
      <c r="CS357">
        <f t="shared" si="2773"/>
        <v>14973</v>
      </c>
    </row>
    <row r="358" spans="1:97" x14ac:dyDescent="0.35">
      <c r="A358" s="1">
        <f t="shared" si="2564"/>
        <v>44264</v>
      </c>
      <c r="B358">
        <f t="shared" si="2742"/>
        <v>1580961</v>
      </c>
      <c r="C358">
        <f t="shared" ref="C358" si="3151">BU358</f>
        <v>340208</v>
      </c>
      <c r="D358">
        <v>321531</v>
      </c>
      <c r="E358">
        <v>5559</v>
      </c>
      <c r="F358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152">-(J358-J357)+L358</f>
        <v>1</v>
      </c>
      <c r="N358">
        <f t="shared" ref="N358" si="3153">B358-C358</f>
        <v>1240753</v>
      </c>
      <c r="O358" s="3">
        <f t="shared" ref="O358" si="3154">C358/B358</f>
        <v>0.21519063405106134</v>
      </c>
      <c r="R358">
        <f t="shared" ref="R358" si="3155">C358-C357</f>
        <v>514</v>
      </c>
      <c r="S358">
        <f t="shared" ref="S358" si="3156">N358-N357</f>
        <v>2336</v>
      </c>
      <c r="T358" s="6">
        <f t="shared" ref="T358" si="3157">R358/V358</f>
        <v>0.18035087719298246</v>
      </c>
      <c r="U358" s="6">
        <f t="shared" ref="U358" si="3158">SUM(R352:R358)/SUM(V352:V358)</f>
        <v>0.16972044812061565</v>
      </c>
      <c r="V358">
        <f t="shared" ref="V358" si="3159">B358-B357</f>
        <v>2850</v>
      </c>
      <c r="W358">
        <f t="shared" ref="W358" si="3160">C358-D358-E358</f>
        <v>13118</v>
      </c>
      <c r="X358" s="3">
        <f t="shared" ref="X358" si="3161">F358/W358</f>
        <v>1.3645372770239366E-2</v>
      </c>
      <c r="Y358">
        <f t="shared" ref="Y358" si="316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163">Z358-AC358-AF358</f>
        <v>112</v>
      </c>
      <c r="AJ358">
        <f t="shared" ref="AJ358" si="3164">AA358-AD358-AG358</f>
        <v>39</v>
      </c>
      <c r="AK358">
        <f t="shared" ref="AK358" si="3165">AB358-AE358-AH358</f>
        <v>366</v>
      </c>
      <c r="AL358">
        <v>4</v>
      </c>
      <c r="AM358">
        <v>4</v>
      </c>
      <c r="AN358">
        <v>46</v>
      </c>
      <c r="AT358">
        <f t="shared" ref="AT358" si="3166">BN358-BN357</f>
        <v>19809</v>
      </c>
      <c r="AU358">
        <f t="shared" ref="AU358" si="3167">BO358-BO357</f>
        <v>584</v>
      </c>
      <c r="AV358">
        <f t="shared" ref="AV358" si="3168">AU358/AT358</f>
        <v>2.9481548790953608E-2</v>
      </c>
      <c r="AW358">
        <f>IF(CB358="","",MAX(BV$1:BV358)-LARGE(BV$1:BV358,2))</f>
        <v>228</v>
      </c>
      <c r="AX358">
        <f>IF(CC358="","",MAX(BW$1:BW358)-LARGE(BW$1:BW358,2))</f>
        <v>4</v>
      </c>
      <c r="AY358">
        <f>MAX(CR$1:CR358)-LARGE(CR$1:CR358,2)</f>
        <v>111</v>
      </c>
      <c r="AZ358">
        <f>MAX(CS$1:CS358)-LARGE(CS$1:CS358,2)</f>
        <v>10</v>
      </c>
      <c r="BA358">
        <f>IF(CJ358="","",MAX(CD$1:CD358)-LARGE(CD$1:CD358,2))</f>
        <v>129</v>
      </c>
      <c r="BB358">
        <f>IF(CK358="","",MAX(CE$1:CE358)-LARGE(CE$1:CE358,2))</f>
        <v>1</v>
      </c>
      <c r="BC358">
        <f t="shared" ref="BC358" si="3169">AX358/AW358</f>
        <v>1.7543859649122806E-2</v>
      </c>
      <c r="BD358">
        <f t="shared" ref="BD358" si="3170">AZ358/AY358</f>
        <v>9.0090090090090086E-2</v>
      </c>
      <c r="BE358">
        <f t="shared" si="1831"/>
        <v>7.7519379844961239E-3</v>
      </c>
      <c r="BF358">
        <f t="shared" ref="BF358" si="3171">SUM(AU352:AU358)/SUM(AT352:AT358)</f>
        <v>3.6245684431363362E-2</v>
      </c>
      <c r="BG358">
        <f t="shared" ref="BG358" si="3172">SUM(AU345:AU358)/SUM(AT345:AT358)</f>
        <v>3.9124064674794623E-2</v>
      </c>
      <c r="BH358">
        <f t="shared" ref="BH358" si="3173">SUM(AX352:AX358)/SUM(AW352:AW358)</f>
        <v>3.5807860262008731E-2</v>
      </c>
      <c r="BI358">
        <f t="shared" ref="BI358" si="3174">SUM(AZ352:AZ358)/SUM(AY352:AY358)</f>
        <v>0.12965964343598055</v>
      </c>
      <c r="BJ358">
        <f t="shared" ref="BJ358" si="3175">SUM(BB352:BB358)/SUM(BA352:BA358)</f>
        <v>1.7520215633423181E-2</v>
      </c>
      <c r="BN358" s="15">
        <v>4167019</v>
      </c>
      <c r="BO358" s="15">
        <v>367751</v>
      </c>
      <c r="BP358" s="15">
        <v>1331706</v>
      </c>
      <c r="BQ358" s="15">
        <v>249255</v>
      </c>
      <c r="BR358" s="15">
        <v>282872</v>
      </c>
      <c r="BS358" s="15">
        <v>57336</v>
      </c>
      <c r="BT358">
        <f t="shared" si="2766"/>
        <v>1580961</v>
      </c>
      <c r="BU358">
        <f t="shared" si="2767"/>
        <v>340208</v>
      </c>
      <c r="BV358" s="15">
        <v>33456</v>
      </c>
      <c r="BW358" s="15">
        <v>2840</v>
      </c>
      <c r="BX358" s="15">
        <v>8819</v>
      </c>
      <c r="BY358" s="15">
        <v>2836</v>
      </c>
      <c r="BZ358" s="15">
        <v>2100</v>
      </c>
      <c r="CA358" s="15">
        <v>613</v>
      </c>
      <c r="CB358">
        <f t="shared" si="2768"/>
        <v>11655</v>
      </c>
      <c r="CC358">
        <f t="shared" si="2769"/>
        <v>2713</v>
      </c>
      <c r="CD358" s="15">
        <v>25819</v>
      </c>
      <c r="CE358" s="15">
        <v>1681</v>
      </c>
      <c r="CF358" s="15">
        <v>5028</v>
      </c>
      <c r="CG358" s="15">
        <v>1697</v>
      </c>
      <c r="CH358" s="15">
        <v>1149</v>
      </c>
      <c r="CI358" s="15">
        <v>444</v>
      </c>
      <c r="CJ358">
        <f t="shared" si="2770"/>
        <v>6725</v>
      </c>
      <c r="CK358">
        <f t="shared" si="2771"/>
        <v>1593</v>
      </c>
      <c r="CL358" s="15">
        <v>188888</v>
      </c>
      <c r="CM358" s="15">
        <v>16347</v>
      </c>
      <c r="CN358" s="15">
        <v>62346</v>
      </c>
      <c r="CO358" s="15">
        <v>4745</v>
      </c>
      <c r="CP358" s="15">
        <v>14212</v>
      </c>
      <c r="CQ358" s="15">
        <v>771</v>
      </c>
      <c r="CR358">
        <f t="shared" si="2772"/>
        <v>67091</v>
      </c>
      <c r="CS358">
        <f t="shared" si="2773"/>
        <v>14983</v>
      </c>
    </row>
    <row r="359" spans="1:97" x14ac:dyDescent="0.35">
      <c r="A359" s="1">
        <f t="shared" si="2564"/>
        <v>44265</v>
      </c>
      <c r="B359">
        <f t="shared" si="2742"/>
        <v>1585012</v>
      </c>
      <c r="C359">
        <f t="shared" ref="C359" si="3176">BU359</f>
        <v>341007</v>
      </c>
      <c r="D359">
        <v>322276</v>
      </c>
      <c r="E359">
        <v>5574</v>
      </c>
      <c r="F35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177">-(J359-J358)+L359</f>
        <v>8</v>
      </c>
      <c r="N359">
        <f t="shared" ref="N359" si="3178">B359-C359</f>
        <v>1244005</v>
      </c>
      <c r="O359" s="3">
        <f t="shared" ref="O359" si="3179">C359/B359</f>
        <v>0.21514474338364631</v>
      </c>
      <c r="R359">
        <f t="shared" ref="R359" si="3180">C359-C358</f>
        <v>799</v>
      </c>
      <c r="S359">
        <f t="shared" ref="S359" si="3181">N359-N358</f>
        <v>3252</v>
      </c>
      <c r="T359" s="6">
        <f t="shared" ref="T359" si="3182">R359/V359</f>
        <v>0.19723525055541841</v>
      </c>
      <c r="U359" s="6">
        <f t="shared" ref="U359" si="3183">SUM(R353:R359)/SUM(V353:V359)</f>
        <v>0.17415042351260332</v>
      </c>
      <c r="V359">
        <f t="shared" ref="V359" si="3184">B359-B358</f>
        <v>4051</v>
      </c>
      <c r="W359">
        <f t="shared" ref="W359" si="3185">C359-D359-E359</f>
        <v>13157</v>
      </c>
      <c r="X359" s="3">
        <f t="shared" ref="X359" si="3186">F359/W359</f>
        <v>1.3148894124800487E-2</v>
      </c>
      <c r="Y359">
        <f t="shared" ref="Y359" si="3187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188">Z359-AC359-AF359</f>
        <v>119</v>
      </c>
      <c r="AJ359">
        <f t="shared" ref="AJ359" si="3189">AA359-AD359-AG359</f>
        <v>37</v>
      </c>
      <c r="AK359">
        <f t="shared" ref="AK359" si="3190">AB359-AE359-AH359</f>
        <v>346</v>
      </c>
      <c r="AL359">
        <v>4</v>
      </c>
      <c r="AM359">
        <v>4</v>
      </c>
      <c r="AN359">
        <v>45</v>
      </c>
      <c r="AT359">
        <f t="shared" ref="AT359" si="3191">BN359-BN358</f>
        <v>19136</v>
      </c>
      <c r="AU359">
        <f t="shared" ref="AU359" si="3192">BO359-BO358</f>
        <v>884</v>
      </c>
      <c r="AV359">
        <f t="shared" ref="AV359" si="3193">AU359/AT359</f>
        <v>4.619565217391304E-2</v>
      </c>
      <c r="AW359">
        <f>IF(CB359="","",MAX(BV$1:BV359)-LARGE(BV$1:BV359,2))</f>
        <v>202</v>
      </c>
      <c r="AX359">
        <f>IF(CC359="","",MAX(BW$1:BW359)-LARGE(BW$1:BW359,2))</f>
        <v>6</v>
      </c>
      <c r="AY359">
        <f>MAX(CR$1:CR359)-LARGE(CR$1:CR359,2)</f>
        <v>129</v>
      </c>
      <c r="AZ359">
        <f>MAX(CS$1:CS359)-LARGE(CS$1:CS359,2)</f>
        <v>32</v>
      </c>
      <c r="BA359">
        <f>IF(CJ359="","",MAX(CD$1:CD359)-LARGE(CD$1:CD359,2))</f>
        <v>153</v>
      </c>
      <c r="BB359">
        <f>IF(CK359="","",MAX(CE$1:CE359)-LARGE(CE$1:CE359,2))</f>
        <v>0</v>
      </c>
      <c r="BC359">
        <f t="shared" ref="BC359" si="3194">AX359/AW359</f>
        <v>2.9702970297029702E-2</v>
      </c>
      <c r="BD359">
        <f t="shared" ref="BD359" si="3195">AZ359/AY359</f>
        <v>0.24806201550387597</v>
      </c>
      <c r="BE359">
        <f t="shared" si="1831"/>
        <v>0</v>
      </c>
      <c r="BF359">
        <f t="shared" ref="BF359" si="3196">SUM(AU353:AU359)/SUM(AT353:AT359)</f>
        <v>3.8219227038341755E-2</v>
      </c>
      <c r="BG359">
        <f t="shared" ref="BG359" si="3197">SUM(AU346:AU359)/SUM(AT346:AT359)</f>
        <v>3.9534433806882055E-2</v>
      </c>
      <c r="BH359">
        <f t="shared" ref="BH359" si="3198">SUM(AX353:AX359)/SUM(AW353:AW359)</f>
        <v>3.5807860262008731E-2</v>
      </c>
      <c r="BI359">
        <f t="shared" ref="BI359" si="3199">SUM(AZ353:AZ359)/SUM(AY353:AY359)</f>
        <v>0.17004680187207488</v>
      </c>
      <c r="BJ359">
        <f t="shared" ref="BJ359" si="3200">SUM(BB353:BB359)/SUM(BA353:BA359)</f>
        <v>1.1508951406649617E-2</v>
      </c>
      <c r="BN359" s="15">
        <v>4186155</v>
      </c>
      <c r="BO359" s="15">
        <v>368635</v>
      </c>
      <c r="BP359" s="15">
        <v>1334117</v>
      </c>
      <c r="BQ359" s="15">
        <v>250895</v>
      </c>
      <c r="BR359" s="15">
        <v>283392</v>
      </c>
      <c r="BS359" s="15">
        <v>57615</v>
      </c>
      <c r="BT359">
        <f t="shared" si="2766"/>
        <v>1585012</v>
      </c>
      <c r="BU359">
        <f t="shared" si="2767"/>
        <v>341007</v>
      </c>
      <c r="BV359" s="15">
        <v>33658</v>
      </c>
      <c r="BW359" s="15">
        <v>2846</v>
      </c>
      <c r="BX359" s="15">
        <v>8840</v>
      </c>
      <c r="BY359" s="15">
        <v>2842</v>
      </c>
      <c r="BZ359" s="15">
        <v>2103</v>
      </c>
      <c r="CA359" s="15">
        <v>613</v>
      </c>
      <c r="CB359">
        <f t="shared" si="2768"/>
        <v>11682</v>
      </c>
      <c r="CC359">
        <f t="shared" si="2769"/>
        <v>2716</v>
      </c>
      <c r="CD359" s="15">
        <v>25972</v>
      </c>
      <c r="CE359" s="15">
        <v>1681</v>
      </c>
      <c r="CF359" s="15">
        <v>5037</v>
      </c>
      <c r="CG359" s="15">
        <v>1700</v>
      </c>
      <c r="CH359" s="15">
        <v>1149</v>
      </c>
      <c r="CI359" s="15">
        <v>444</v>
      </c>
      <c r="CJ359">
        <f t="shared" si="2770"/>
        <v>6737</v>
      </c>
      <c r="CK359">
        <f t="shared" si="2771"/>
        <v>1593</v>
      </c>
      <c r="CL359" s="15">
        <v>190029</v>
      </c>
      <c r="CM359" s="15">
        <v>16382</v>
      </c>
      <c r="CN359" s="15">
        <v>62415</v>
      </c>
      <c r="CO359" s="15">
        <v>4805</v>
      </c>
      <c r="CP359" s="15">
        <v>14241</v>
      </c>
      <c r="CQ359" s="15">
        <v>774</v>
      </c>
      <c r="CR359">
        <f t="shared" si="2772"/>
        <v>67220</v>
      </c>
      <c r="CS359">
        <f t="shared" si="2773"/>
        <v>15015</v>
      </c>
    </row>
    <row r="360" spans="1:97" x14ac:dyDescent="0.35">
      <c r="A360" s="1">
        <f t="shared" si="2564"/>
        <v>44266</v>
      </c>
      <c r="B360">
        <f t="shared" si="2742"/>
        <v>1587918</v>
      </c>
      <c r="C360">
        <f t="shared" ref="C360" si="3201">BU360</f>
        <v>341422</v>
      </c>
      <c r="D360">
        <v>322996</v>
      </c>
      <c r="E360">
        <v>5601</v>
      </c>
      <c r="F360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202">-(J360-J359)+L360</f>
        <v>9</v>
      </c>
      <c r="N360">
        <f t="shared" ref="N360" si="3203">B360-C360</f>
        <v>1246496</v>
      </c>
      <c r="O360" s="3">
        <f t="shared" ref="O360" si="3204">C360/B360</f>
        <v>0.21501236209930236</v>
      </c>
      <c r="R360">
        <f t="shared" ref="R360" si="3205">C360-C359</f>
        <v>415</v>
      </c>
      <c r="S360">
        <f t="shared" ref="S360" si="3206">N360-N359</f>
        <v>2491</v>
      </c>
      <c r="T360" s="6">
        <f t="shared" ref="T360" si="3207">R360/V360</f>
        <v>0.14280798348245011</v>
      </c>
      <c r="U360" s="6">
        <f t="shared" ref="U360" si="3208">SUM(R354:R360)/SUM(V354:V360)</f>
        <v>0.17059900601621764</v>
      </c>
      <c r="V360">
        <f t="shared" ref="V360" si="3209">B360-B359</f>
        <v>2906</v>
      </c>
      <c r="W360">
        <f t="shared" ref="W360" si="3210">C360-D360-E360</f>
        <v>12825</v>
      </c>
      <c r="X360" s="3">
        <f t="shared" ref="X360" si="3211">F360/W360</f>
        <v>1.2943469785575049E-2</v>
      </c>
      <c r="Y360">
        <f t="shared" ref="Y360" si="3212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213">Z360-AC360-AF360</f>
        <v>114</v>
      </c>
      <c r="AJ360">
        <f t="shared" ref="AJ360" si="3214">AA360-AD360-AG360</f>
        <v>34</v>
      </c>
      <c r="AK360">
        <f t="shared" ref="AK360" si="3215">AB360-AE360-AH360</f>
        <v>356</v>
      </c>
      <c r="AL360">
        <v>5</v>
      </c>
      <c r="AM360">
        <v>5</v>
      </c>
      <c r="AN360">
        <v>45</v>
      </c>
      <c r="AT360">
        <f t="shared" ref="AT360" si="3216">BN360-BN359</f>
        <v>16087</v>
      </c>
      <c r="AU360">
        <f t="shared" ref="AU360" si="3217">BO360-BO359</f>
        <v>447</v>
      </c>
      <c r="AV360">
        <f t="shared" ref="AV360" si="3218">AU360/AT360</f>
        <v>2.7786411388077331E-2</v>
      </c>
      <c r="AW360">
        <f>IF(CB360="","",MAX(BV$1:BV360)-LARGE(BV$1:BV360,2))</f>
        <v>208</v>
      </c>
      <c r="AX360">
        <f>IF(CC360="","",MAX(BW$1:BW360)-LARGE(BW$1:BW360,2))</f>
        <v>6</v>
      </c>
      <c r="AY360">
        <f>MAX(CR$1:CR360)-LARGE(CR$1:CR360,2)</f>
        <v>127</v>
      </c>
      <c r="AZ360">
        <f>MAX(CS$1:CS360)-LARGE(CS$1:CS360,2)</f>
        <v>14</v>
      </c>
      <c r="BA360">
        <f>IF(CJ360="","",MAX(CD$1:CD360)-LARGE(CD$1:CD360,2))</f>
        <v>99</v>
      </c>
      <c r="BB360">
        <f>IF(CK360="","",MAX(CE$1:CE360)-LARGE(CE$1:CE360,2))</f>
        <v>1</v>
      </c>
      <c r="BC360">
        <f t="shared" ref="BC360" si="3219">AX360/AW360</f>
        <v>2.8846153846153848E-2</v>
      </c>
      <c r="BD360">
        <f t="shared" ref="BD360" si="3220">AZ360/AY360</f>
        <v>0.11023622047244094</v>
      </c>
      <c r="BE360">
        <f t="shared" si="1831"/>
        <v>1.0101010101010102E-2</v>
      </c>
      <c r="BF360">
        <f t="shared" ref="BF360" si="3221">SUM(AU354:AU360)/SUM(AT354:AT360)</f>
        <v>3.6956902502601509E-2</v>
      </c>
      <c r="BG360">
        <f t="shared" ref="BG360" si="3222">SUM(AU347:AU360)/SUM(AT347:AT360)</f>
        <v>3.8577920229422122E-2</v>
      </c>
      <c r="BH360">
        <f t="shared" ref="BH360" si="3223">SUM(AX354:AX360)/SUM(AW354:AW360)</f>
        <v>3.6874451273046532E-2</v>
      </c>
      <c r="BI360">
        <f t="shared" ref="BI360" si="3224">SUM(AZ354:AZ360)/SUM(AY354:AY360)</f>
        <v>0.15279878971255673</v>
      </c>
      <c r="BJ360">
        <f t="shared" ref="BJ360" si="3225">SUM(BB354:BB360)/SUM(BA354:BA360)</f>
        <v>1.2080536912751677E-2</v>
      </c>
      <c r="BN360" s="15">
        <v>4202242</v>
      </c>
      <c r="BO360" s="15">
        <v>369082</v>
      </c>
      <c r="BP360" s="15">
        <v>1336430</v>
      </c>
      <c r="BQ360" s="15">
        <v>251488</v>
      </c>
      <c r="BR360" s="15">
        <v>283690</v>
      </c>
      <c r="BS360" s="15">
        <v>57732</v>
      </c>
      <c r="BT360">
        <f t="shared" si="2766"/>
        <v>1587918</v>
      </c>
      <c r="BU360">
        <f t="shared" si="2767"/>
        <v>341422</v>
      </c>
      <c r="BV360" s="15">
        <v>33866</v>
      </c>
      <c r="BW360" s="15">
        <v>2852</v>
      </c>
      <c r="BX360" s="15">
        <v>8843</v>
      </c>
      <c r="BY360" s="15">
        <v>2863</v>
      </c>
      <c r="BZ360" s="15">
        <v>2104</v>
      </c>
      <c r="CA360" s="15">
        <v>616</v>
      </c>
      <c r="CB360">
        <f t="shared" si="2768"/>
        <v>11706</v>
      </c>
      <c r="CC360">
        <f t="shared" si="2769"/>
        <v>2720</v>
      </c>
      <c r="CD360" s="15">
        <v>26071</v>
      </c>
      <c r="CE360" s="15">
        <v>1682</v>
      </c>
      <c r="CF360" s="15">
        <v>5041</v>
      </c>
      <c r="CG360" s="15">
        <v>1710</v>
      </c>
      <c r="CH360" s="15">
        <v>1150</v>
      </c>
      <c r="CI360" s="15">
        <v>444</v>
      </c>
      <c r="CJ360">
        <f t="shared" si="2770"/>
        <v>6751</v>
      </c>
      <c r="CK360">
        <f t="shared" si="2771"/>
        <v>1594</v>
      </c>
      <c r="CL360" s="15">
        <v>190767</v>
      </c>
      <c r="CM360" s="15">
        <v>16392</v>
      </c>
      <c r="CN360" s="15">
        <v>62563</v>
      </c>
      <c r="CO360" s="15">
        <v>4784</v>
      </c>
      <c r="CP360" s="15">
        <v>14254</v>
      </c>
      <c r="CQ360" s="15">
        <v>775</v>
      </c>
      <c r="CR360">
        <f t="shared" si="2772"/>
        <v>67347</v>
      </c>
      <c r="CS360">
        <f t="shared" si="2773"/>
        <v>15029</v>
      </c>
    </row>
    <row r="361" spans="1:97" x14ac:dyDescent="0.35">
      <c r="A361" s="1">
        <f t="shared" si="2564"/>
        <v>44267</v>
      </c>
      <c r="B361">
        <f t="shared" si="2742"/>
        <v>1591292</v>
      </c>
      <c r="C361">
        <f t="shared" ref="C361" si="3226">BU361</f>
        <v>341910</v>
      </c>
      <c r="D361">
        <v>323633</v>
      </c>
      <c r="E361">
        <v>5621</v>
      </c>
      <c r="F361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227">-(J361-J360)+L361</f>
        <v>3</v>
      </c>
      <c r="N361">
        <f t="shared" ref="N361" si="3228">B361-C361</f>
        <v>1249382</v>
      </c>
      <c r="O361" s="3">
        <f t="shared" ref="O361" si="3229">C361/B361</f>
        <v>0.21486314265389381</v>
      </c>
      <c r="R361">
        <f t="shared" ref="R361" si="3230">C361-C360</f>
        <v>488</v>
      </c>
      <c r="S361">
        <f t="shared" ref="S361" si="3231">N361-N360</f>
        <v>2886</v>
      </c>
      <c r="T361" s="6">
        <f t="shared" ref="T361" si="3232">R361/V361</f>
        <v>0.14463544754001187</v>
      </c>
      <c r="U361" s="6">
        <f t="shared" ref="U361" si="3233">SUM(R355:R361)/SUM(V355:V361)</f>
        <v>0.16790213052718883</v>
      </c>
      <c r="V361">
        <f t="shared" ref="V361" si="3234">B361-B360</f>
        <v>3374</v>
      </c>
      <c r="W361">
        <f t="shared" ref="W361" si="3235">C361-D361-E361</f>
        <v>12656</v>
      </c>
      <c r="X361" s="3">
        <f t="shared" ref="X361" si="3236">F361/W361</f>
        <v>1.3274336283185841E-2</v>
      </c>
      <c r="Y361">
        <f t="shared" ref="Y361" si="3237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238">Z361-AC361-AF361</f>
        <v>117</v>
      </c>
      <c r="AJ361">
        <f t="shared" ref="AJ361" si="3239">AA361-AD361-AG361</f>
        <v>35</v>
      </c>
      <c r="AK361">
        <f t="shared" ref="AK361" si="3240">AB361-AE361-AH361</f>
        <v>343</v>
      </c>
      <c r="AL361">
        <v>5</v>
      </c>
      <c r="AM361">
        <v>5</v>
      </c>
      <c r="AN361">
        <v>41</v>
      </c>
      <c r="AT361">
        <f t="shared" ref="AT361" si="3241">BN361-BN360</f>
        <v>15933</v>
      </c>
      <c r="AU361">
        <f t="shared" ref="AU361" si="3242">BO361-BO360</f>
        <v>546</v>
      </c>
      <c r="AV361">
        <f t="shared" ref="AV361" si="3243">AU361/AT361</f>
        <v>3.4268499340990397E-2</v>
      </c>
      <c r="AW361">
        <f>IF(CB361="","",MAX(BV$1:BV361)-LARGE(BV$1:BV361,2))</f>
        <v>226</v>
      </c>
      <c r="AX361">
        <f>IF(CC361="","",MAX(BW$1:BW361)-LARGE(BW$1:BW361,2))</f>
        <v>2</v>
      </c>
      <c r="AY361">
        <f>MAX(CR$1:CR361)-LARGE(CR$1:CR361,2)</f>
        <v>102</v>
      </c>
      <c r="AZ361">
        <f>MAX(CS$1:CS361)-LARGE(CS$1:CS361,2)</f>
        <v>13</v>
      </c>
      <c r="BA361">
        <f>IF(CJ361="","",MAX(CD$1:CD361)-LARGE(CD$1:CD361,2))</f>
        <v>155</v>
      </c>
      <c r="BB361">
        <f>IF(CK361="","",MAX(CE$1:CE361)-LARGE(CE$1:CE361,2))</f>
        <v>2</v>
      </c>
      <c r="BC361">
        <f t="shared" ref="BC361" si="3244">AX361/AW361</f>
        <v>8.8495575221238937E-3</v>
      </c>
      <c r="BD361">
        <f t="shared" ref="BD361" si="3245">AZ361/AY361</f>
        <v>0.12745098039215685</v>
      </c>
      <c r="BE361">
        <f t="shared" si="1831"/>
        <v>1.2903225806451613E-2</v>
      </c>
      <c r="BF361">
        <f t="shared" ref="BF361" si="3246">SUM(AU355:AU361)/SUM(AT355:AT361)</f>
        <v>3.6959330267169653E-2</v>
      </c>
      <c r="BG361">
        <f t="shared" ref="BG361" si="3247">SUM(AU348:AU361)/SUM(AT348:AT361)</f>
        <v>3.7701861057258021E-2</v>
      </c>
      <c r="BH361">
        <f t="shared" ref="BH361" si="3248">SUM(AX355:AX361)/SUM(AW355:AW361)</f>
        <v>2.9038112522686024E-2</v>
      </c>
      <c r="BI361">
        <f t="shared" ref="BI361" si="3249">SUM(AZ355:AZ361)/SUM(AY355:AY361)</f>
        <v>0.14413075780089152</v>
      </c>
      <c r="BJ361">
        <f t="shared" ref="BJ361" si="3250">SUM(BB355:BB361)/SUM(BA355:BA361)</f>
        <v>1.3642564802182811E-2</v>
      </c>
      <c r="BN361" s="15">
        <v>4218175</v>
      </c>
      <c r="BO361" s="15">
        <v>369628</v>
      </c>
      <c r="BP361" s="15">
        <v>1338339</v>
      </c>
      <c r="BQ361" s="15">
        <v>252953</v>
      </c>
      <c r="BR361" s="15">
        <v>284006</v>
      </c>
      <c r="BS361" s="15">
        <v>57904</v>
      </c>
      <c r="BT361">
        <f t="shared" si="2766"/>
        <v>1591292</v>
      </c>
      <c r="BU361">
        <f t="shared" si="2767"/>
        <v>341910</v>
      </c>
      <c r="BV361" s="15">
        <v>34092</v>
      </c>
      <c r="BW361" s="15">
        <v>2854</v>
      </c>
      <c r="BX361" s="15">
        <v>8853</v>
      </c>
      <c r="BY361" s="15">
        <v>2881</v>
      </c>
      <c r="BZ361" s="15">
        <v>2105</v>
      </c>
      <c r="CA361" s="15">
        <v>616</v>
      </c>
      <c r="CB361">
        <f t="shared" si="2768"/>
        <v>11734</v>
      </c>
      <c r="CC361">
        <f t="shared" si="2769"/>
        <v>2721</v>
      </c>
      <c r="CD361" s="15">
        <v>26226</v>
      </c>
      <c r="CE361" s="15">
        <v>1684</v>
      </c>
      <c r="CF361" s="15">
        <v>5061</v>
      </c>
      <c r="CG361" s="15">
        <v>1706</v>
      </c>
      <c r="CH361" s="15">
        <v>1150</v>
      </c>
      <c r="CI361" s="15">
        <v>446</v>
      </c>
      <c r="CJ361">
        <f t="shared" si="2770"/>
        <v>6767</v>
      </c>
      <c r="CK361">
        <f t="shared" si="2771"/>
        <v>1596</v>
      </c>
      <c r="CL361" s="15">
        <v>191279</v>
      </c>
      <c r="CM361" s="15">
        <v>16410</v>
      </c>
      <c r="CN361" s="15">
        <v>62628</v>
      </c>
      <c r="CO361" s="15">
        <v>4821</v>
      </c>
      <c r="CP361" s="15">
        <v>14265</v>
      </c>
      <c r="CQ361" s="15">
        <v>777</v>
      </c>
      <c r="CR361">
        <f t="shared" si="2772"/>
        <v>67449</v>
      </c>
      <c r="CS361">
        <f t="shared" si="2773"/>
        <v>15042</v>
      </c>
    </row>
    <row r="362" spans="1:97" x14ac:dyDescent="0.35">
      <c r="A362" s="1">
        <f t="shared" si="2564"/>
        <v>44268</v>
      </c>
      <c r="B362">
        <f t="shared" si="2742"/>
        <v>1594766</v>
      </c>
      <c r="C362">
        <f t="shared" ref="C362" si="3251">BU362</f>
        <v>342462</v>
      </c>
      <c r="D362">
        <v>324221</v>
      </c>
      <c r="E362">
        <v>5630</v>
      </c>
      <c r="F362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252">-(J362-J361)+L362</f>
        <v>5</v>
      </c>
      <c r="N362">
        <f t="shared" ref="N362" si="3253">B362-C362</f>
        <v>1252304</v>
      </c>
      <c r="O362" s="3">
        <f t="shared" ref="O362" si="3254">C362/B362</f>
        <v>0.21474122222319764</v>
      </c>
      <c r="R362">
        <f t="shared" ref="R362" si="3255">C362-C361</f>
        <v>552</v>
      </c>
      <c r="S362">
        <f t="shared" ref="S362" si="3256">N362-N361</f>
        <v>2922</v>
      </c>
      <c r="T362" s="6">
        <f t="shared" ref="T362" si="3257">R362/V362</f>
        <v>0.15889464594127806</v>
      </c>
      <c r="U362" s="6">
        <f t="shared" ref="U362" si="3258">SUM(R356:R362)/SUM(V356:V362)</f>
        <v>0.16512690355329948</v>
      </c>
      <c r="V362">
        <f t="shared" ref="V362" si="3259">B362-B361</f>
        <v>3474</v>
      </c>
      <c r="W362">
        <f t="shared" ref="W362" si="3260">C362-D362-E362</f>
        <v>12611</v>
      </c>
      <c r="X362" s="3">
        <f t="shared" ref="X362" si="3261">F362/W362</f>
        <v>1.4431845214495281E-2</v>
      </c>
      <c r="Y362">
        <f t="shared" ref="Y362" si="3262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263">Z362-AC362-AF362</f>
        <v>116</v>
      </c>
      <c r="AJ362">
        <f t="shared" ref="AJ362" si="3264">AA362-AD362-AG362</f>
        <v>35</v>
      </c>
      <c r="AK362">
        <f t="shared" ref="AK362" si="3265">AB362-AE362-AH362</f>
        <v>337</v>
      </c>
      <c r="AL362">
        <v>5</v>
      </c>
      <c r="AM362">
        <v>5</v>
      </c>
      <c r="AN362">
        <v>42</v>
      </c>
      <c r="AT362">
        <f t="shared" ref="AT362" si="3266">BN362-BN361</f>
        <v>16718</v>
      </c>
      <c r="AU362">
        <f t="shared" ref="AU362" si="3267">BO362-BO361</f>
        <v>592</v>
      </c>
      <c r="AV362">
        <f t="shared" ref="AV362" si="3268">AU362/AT362</f>
        <v>3.5410934322287355E-2</v>
      </c>
      <c r="AW362">
        <f>IF(CB362="","",MAX(BV$1:BV362)-LARGE(BV$1:BV362,2))</f>
        <v>257</v>
      </c>
      <c r="AX362">
        <f>IF(CC362="","",MAX(BW$1:BW362)-LARGE(BW$1:BW362,2))</f>
        <v>6</v>
      </c>
      <c r="AY362">
        <f>MAX(CR$1:CR362)-LARGE(CR$1:CR362,2)</f>
        <v>165</v>
      </c>
      <c r="AZ362">
        <f>MAX(CS$1:CS362)-LARGE(CS$1:CS362,2)</f>
        <v>22</v>
      </c>
      <c r="BA362">
        <f>IF(CJ362="","",MAX(CD$1:CD362)-LARGE(CD$1:CD362,2))</f>
        <v>176</v>
      </c>
      <c r="BB362">
        <f>IF(CK362="","",MAX(CE$1:CE362)-LARGE(CE$1:CE362,2))</f>
        <v>1</v>
      </c>
      <c r="BC362">
        <f t="shared" ref="BC362" si="3269">AX362/AW362</f>
        <v>2.3346303501945526E-2</v>
      </c>
      <c r="BD362">
        <f t="shared" ref="BD362" si="3270">AZ362/AY362</f>
        <v>0.13333333333333333</v>
      </c>
      <c r="BE362">
        <f t="shared" si="1831"/>
        <v>5.681818181818182E-3</v>
      </c>
      <c r="BF362">
        <f t="shared" ref="BF362" si="3271">SUM(AU356:AU362)/SUM(AT356:AT362)</f>
        <v>3.6495237320700626E-2</v>
      </c>
      <c r="BG362">
        <f t="shared" ref="BG362" si="3272">SUM(AU349:AU362)/SUM(AT349:AT362)</f>
        <v>3.7197119215126723E-2</v>
      </c>
      <c r="BH362">
        <f t="shared" ref="BH362" si="3273">SUM(AX356:AX362)/SUM(AW356:AW362)</f>
        <v>2.6006711409395974E-2</v>
      </c>
      <c r="BI362">
        <f t="shared" ref="BI362" si="3274">SUM(AZ356:AZ362)/SUM(AY356:AY362)</f>
        <v>0.12655086848635236</v>
      </c>
      <c r="BJ362">
        <f t="shared" ref="BJ362" si="3275">SUM(BB356:BB362)/SUM(BA356:BA362)</f>
        <v>1.06951871657754E-2</v>
      </c>
      <c r="BN362" s="15">
        <v>4234893</v>
      </c>
      <c r="BO362" s="15">
        <v>370220</v>
      </c>
      <c r="BP362" s="15">
        <v>1340959</v>
      </c>
      <c r="BQ362" s="15">
        <v>253807</v>
      </c>
      <c r="BR362" s="15">
        <v>284438</v>
      </c>
      <c r="BS362" s="15">
        <v>58024</v>
      </c>
      <c r="BT362">
        <f t="shared" si="2766"/>
        <v>1594766</v>
      </c>
      <c r="BU362">
        <f t="shared" si="2767"/>
        <v>342462</v>
      </c>
      <c r="BV362" s="15">
        <v>34349</v>
      </c>
      <c r="BW362" s="15">
        <v>2860</v>
      </c>
      <c r="BX362" s="15">
        <v>8874</v>
      </c>
      <c r="BY362" s="15">
        <v>2896</v>
      </c>
      <c r="BZ362" s="15">
        <v>2110</v>
      </c>
      <c r="CA362" s="15">
        <v>619</v>
      </c>
      <c r="CB362">
        <f t="shared" si="2768"/>
        <v>11770</v>
      </c>
      <c r="CC362">
        <f t="shared" si="2769"/>
        <v>2729</v>
      </c>
      <c r="CD362" s="15">
        <v>26402</v>
      </c>
      <c r="CE362" s="15">
        <v>1685</v>
      </c>
      <c r="CF362" s="15">
        <v>5068</v>
      </c>
      <c r="CG362" s="15">
        <v>1716</v>
      </c>
      <c r="CH362" s="15">
        <v>1151</v>
      </c>
      <c r="CI362" s="15">
        <v>447</v>
      </c>
      <c r="CJ362">
        <f t="shared" si="2770"/>
        <v>6784</v>
      </c>
      <c r="CK362">
        <f t="shared" si="2771"/>
        <v>1598</v>
      </c>
      <c r="CL362" s="15">
        <v>192254</v>
      </c>
      <c r="CM362" s="15">
        <v>16435</v>
      </c>
      <c r="CN362" s="15">
        <v>62780</v>
      </c>
      <c r="CO362" s="15">
        <v>4834</v>
      </c>
      <c r="CP362" s="15">
        <v>14285</v>
      </c>
      <c r="CQ362" s="15">
        <v>779</v>
      </c>
      <c r="CR362">
        <f t="shared" si="2772"/>
        <v>67614</v>
      </c>
      <c r="CS362">
        <f t="shared" si="2773"/>
        <v>15064</v>
      </c>
    </row>
    <row r="363" spans="1:97" x14ac:dyDescent="0.35">
      <c r="A363" s="1">
        <f t="shared" si="2564"/>
        <v>44269</v>
      </c>
      <c r="B363">
        <f t="shared" si="2742"/>
        <v>1596312</v>
      </c>
      <c r="C363">
        <f t="shared" ref="C363" si="3276">BU363</f>
        <v>342743</v>
      </c>
      <c r="D363">
        <v>324429</v>
      </c>
      <c r="E363">
        <v>5633</v>
      </c>
      <c r="F363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277">-(J363-J362)+L363</f>
        <v>8</v>
      </c>
      <c r="N363">
        <f t="shared" ref="N363" si="3278">B363-C363</f>
        <v>1253569</v>
      </c>
      <c r="O363" s="3">
        <f t="shared" ref="O363" si="3279">C363/B363</f>
        <v>0.21470927989014679</v>
      </c>
      <c r="R363">
        <f t="shared" ref="R363" si="3280">C363-C362</f>
        <v>281</v>
      </c>
      <c r="S363">
        <f t="shared" ref="S363" si="3281">N363-N362</f>
        <v>1265</v>
      </c>
      <c r="T363" s="6">
        <f t="shared" ref="T363" si="3282">R363/V363</f>
        <v>0.18175937904269082</v>
      </c>
      <c r="U363" s="6">
        <f t="shared" ref="U363" si="3283">SUM(R357:R363)/SUM(V357:V363)</f>
        <v>0.16553616734841817</v>
      </c>
      <c r="V363">
        <f t="shared" ref="V363" si="3284">B363-B362</f>
        <v>1546</v>
      </c>
      <c r="W363">
        <f t="shared" ref="W363" si="3285">C363-D363-E363</f>
        <v>12681</v>
      </c>
      <c r="X363" s="3">
        <f t="shared" ref="X363" si="3286">F363/W363</f>
        <v>1.2617301474647111E-2</v>
      </c>
      <c r="Y363">
        <f t="shared" ref="Y363" si="328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288">Z363-AC363-AF363</f>
        <v>122</v>
      </c>
      <c r="AJ363">
        <f t="shared" ref="AJ363" si="3289">AA363-AD363-AG363</f>
        <v>37</v>
      </c>
      <c r="AK363">
        <f t="shared" ref="AK363" si="3290">AB363-AE363-AH363</f>
        <v>358</v>
      </c>
      <c r="AL363">
        <v>5</v>
      </c>
      <c r="AM363">
        <v>5</v>
      </c>
      <c r="AN363">
        <v>42</v>
      </c>
      <c r="AT363">
        <f t="shared" ref="AT363" si="3291">BN363-BN362</f>
        <v>5150</v>
      </c>
      <c r="AU363">
        <f t="shared" ref="AU363" si="3292">BO363-BO362</f>
        <v>309</v>
      </c>
      <c r="AV363">
        <f t="shared" ref="AV363" si="3293">AU363/AT363</f>
        <v>0.06</v>
      </c>
      <c r="AW363">
        <f>IF(CB363="","",MAX(BV$1:BV363)-LARGE(BV$1:BV363,2))</f>
        <v>27</v>
      </c>
      <c r="AX363">
        <f>IF(CC363="","",MAX(BW$1:BW363)-LARGE(BW$1:BW363,2))</f>
        <v>1</v>
      </c>
      <c r="AY363">
        <f>MAX(CR$1:CR363)-LARGE(CR$1:CR363,2)</f>
        <v>36</v>
      </c>
      <c r="AZ363">
        <f>MAX(CS$1:CS363)-LARGE(CS$1:CS363,2)</f>
        <v>13</v>
      </c>
      <c r="BA363">
        <f>IF(CJ363="","",MAX(CD$1:CD363)-LARGE(CD$1:CD363,2))</f>
        <v>15</v>
      </c>
      <c r="BB363">
        <f>IF(CK363="","",MAX(CE$1:CE363)-LARGE(CE$1:CE363,2))</f>
        <v>0</v>
      </c>
      <c r="BC363">
        <f t="shared" ref="BC363" si="3294">AX363/AW363</f>
        <v>3.7037037037037035E-2</v>
      </c>
      <c r="BD363">
        <f t="shared" ref="BD363" si="3295">AZ363/AY363</f>
        <v>0.3611111111111111</v>
      </c>
      <c r="BE363">
        <f t="shared" si="1831"/>
        <v>0</v>
      </c>
      <c r="BF363">
        <f t="shared" ref="BF363" si="3296">SUM(AU357:AU363)/SUM(AT357:AT363)</f>
        <v>3.6019536019536016E-2</v>
      </c>
      <c r="BG363">
        <f t="shared" ref="BG363" si="3297">SUM(AU350:AU363)/SUM(AT350:AT363)</f>
        <v>3.7060944314120631E-2</v>
      </c>
      <c r="BH363">
        <f t="shared" ref="BH363" si="3298">SUM(AX357:AX363)/SUM(AW357:AW363)</f>
        <v>2.3829787234042554E-2</v>
      </c>
      <c r="BI363">
        <f t="shared" ref="BI363" si="3299">SUM(AZ357:AZ363)/SUM(AY357:AY363)</f>
        <v>0.14722222222222223</v>
      </c>
      <c r="BJ363">
        <f t="shared" ref="BJ363" si="3300">SUM(BB357:BB363)/SUM(BA357:BA363)</f>
        <v>1.0752688172043012E-2</v>
      </c>
      <c r="BN363" s="15">
        <v>4240043</v>
      </c>
      <c r="BO363" s="15">
        <v>370529</v>
      </c>
      <c r="BP363" s="15">
        <v>1342286</v>
      </c>
      <c r="BQ363" s="15">
        <v>254026</v>
      </c>
      <c r="BR363" s="15">
        <v>284682</v>
      </c>
      <c r="BS363" s="15">
        <v>58061</v>
      </c>
      <c r="BT363">
        <f t="shared" si="2766"/>
        <v>1596312</v>
      </c>
      <c r="BU363">
        <f t="shared" si="2767"/>
        <v>342743</v>
      </c>
      <c r="BV363" s="15">
        <v>34376</v>
      </c>
      <c r="BW363" s="15">
        <v>2861</v>
      </c>
      <c r="BX363" s="15">
        <v>8880</v>
      </c>
      <c r="BY363" s="15">
        <v>2894</v>
      </c>
      <c r="BZ363" s="15">
        <v>2109</v>
      </c>
      <c r="CA363" s="15">
        <v>619</v>
      </c>
      <c r="CB363">
        <f t="shared" si="2768"/>
        <v>11774</v>
      </c>
      <c r="CC363">
        <f t="shared" si="2769"/>
        <v>2728</v>
      </c>
      <c r="CD363" s="15">
        <v>26417</v>
      </c>
      <c r="CE363" s="15">
        <v>1685</v>
      </c>
      <c r="CF363" s="15">
        <v>5072</v>
      </c>
      <c r="CG363" s="15">
        <v>1717</v>
      </c>
      <c r="CH363" s="15">
        <v>1151</v>
      </c>
      <c r="CI363" s="15">
        <v>447</v>
      </c>
      <c r="CJ363">
        <f t="shared" si="2770"/>
        <v>6789</v>
      </c>
      <c r="CK363">
        <f t="shared" si="2771"/>
        <v>1598</v>
      </c>
      <c r="CL363" s="15">
        <v>192383</v>
      </c>
      <c r="CM363" s="15">
        <v>16448</v>
      </c>
      <c r="CN363" s="15">
        <v>62812</v>
      </c>
      <c r="CO363" s="15">
        <v>4838</v>
      </c>
      <c r="CP363" s="15">
        <v>14298</v>
      </c>
      <c r="CQ363" s="15">
        <v>779</v>
      </c>
      <c r="CR363">
        <f t="shared" si="2772"/>
        <v>67650</v>
      </c>
      <c r="CS363">
        <f t="shared" si="2773"/>
        <v>15077</v>
      </c>
    </row>
    <row r="364" spans="1:97" x14ac:dyDescent="0.35">
      <c r="A364" s="1">
        <f t="shared" si="2564"/>
        <v>44270</v>
      </c>
      <c r="B364">
        <f t="shared" si="2742"/>
        <v>1596500</v>
      </c>
      <c r="C364">
        <f t="shared" ref="C364" si="3301">BU364</f>
        <v>342777</v>
      </c>
      <c r="D364">
        <v>324616</v>
      </c>
      <c r="E364">
        <v>5641</v>
      </c>
      <c r="F364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302">-(J364-J363)+L364</f>
        <v>5</v>
      </c>
      <c r="N364">
        <f t="shared" ref="N364" si="3303">B364-C364</f>
        <v>1253723</v>
      </c>
      <c r="O364" s="3">
        <f t="shared" ref="O364" si="3304">C364/B364</f>
        <v>0.21470529282806139</v>
      </c>
      <c r="R364">
        <f t="shared" ref="R364" si="3305">C364-C363</f>
        <v>34</v>
      </c>
      <c r="S364">
        <f t="shared" ref="S364" si="3306">N364-N363</f>
        <v>154</v>
      </c>
      <c r="T364" s="6">
        <f t="shared" ref="T364" si="3307">R364/V364</f>
        <v>0.18085106382978725</v>
      </c>
      <c r="U364" s="6">
        <f t="shared" ref="U364" si="3308">SUM(R358:R364)/SUM(V358:V364)</f>
        <v>0.16765457610528034</v>
      </c>
      <c r="V364">
        <f t="shared" ref="V364" si="3309">B364-B363</f>
        <v>188</v>
      </c>
      <c r="W364">
        <f t="shared" ref="W364" si="3310">C364-D364-E364</f>
        <v>12520</v>
      </c>
      <c r="X364" s="3">
        <f t="shared" ref="X364" si="3311">F364/W364</f>
        <v>1.2859424920127796E-2</v>
      </c>
      <c r="Y364">
        <f t="shared" ref="Y364" si="3312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313">Z364-AC364-AF364</f>
        <v>116</v>
      </c>
      <c r="AJ364">
        <f t="shared" ref="AJ364" si="3314">AA364-AD364-AG364</f>
        <v>37</v>
      </c>
      <c r="AK364">
        <f t="shared" ref="AK364" si="3315">AB364-AE364-AH364</f>
        <v>364</v>
      </c>
      <c r="AL364">
        <v>5</v>
      </c>
      <c r="AM364">
        <v>5</v>
      </c>
      <c r="AN364">
        <v>42</v>
      </c>
      <c r="AT364">
        <f t="shared" ref="AT364" si="3316">BN364-BN363</f>
        <v>547</v>
      </c>
      <c r="AU364">
        <f t="shared" ref="AU364" si="3317">BO364-BO363</f>
        <v>47</v>
      </c>
      <c r="AV364">
        <f t="shared" ref="AV364" si="3318">AU364/AT364</f>
        <v>8.5923217550274225E-2</v>
      </c>
      <c r="AW364">
        <f>IF(CB364="","",MAX(BV$1:BV364)-LARGE(BV$1:BV364,2))</f>
        <v>24</v>
      </c>
      <c r="AX364">
        <f>IF(CC364="","",MAX(BW$1:BW364)-LARGE(BW$1:BW364,2))</f>
        <v>3</v>
      </c>
      <c r="AY364">
        <f>MAX(CR$1:CR364)-LARGE(CR$1:CR364,2)</f>
        <v>29</v>
      </c>
      <c r="AZ364">
        <f>MAX(CS$1:CS364)-LARGE(CS$1:CS364,2)</f>
        <v>4</v>
      </c>
      <c r="BA364">
        <f>IF(CJ364="","",MAX(CD$1:CD364)-LARGE(CD$1:CD364,2))</f>
        <v>15</v>
      </c>
      <c r="BB364">
        <f>IF(CK364="","",MAX(CE$1:CE364)-LARGE(CE$1:CE364,2))</f>
        <v>0</v>
      </c>
      <c r="BC364">
        <f t="shared" ref="BC364" si="3319">AX364/AW364</f>
        <v>0.125</v>
      </c>
      <c r="BD364">
        <f t="shared" ref="BD364" si="3320">AZ364/AY364</f>
        <v>0.13793103448275862</v>
      </c>
      <c r="BE364">
        <f t="shared" ref="BE364:BE427" si="3321">BB364/BA364</f>
        <v>0</v>
      </c>
      <c r="BF364">
        <f t="shared" ref="BF364" si="3322">SUM(AU358:AU364)/SUM(AT358:AT364)</f>
        <v>3.6506746626686654E-2</v>
      </c>
      <c r="BG364">
        <f t="shared" ref="BG364" si="3323">SUM(AU351:AU364)/SUM(AT351:AT364)</f>
        <v>3.7056513060462322E-2</v>
      </c>
      <c r="BH364">
        <f t="shared" ref="BH364" si="3324">SUM(AX358:AX364)/SUM(AW358:AW364)</f>
        <v>2.3890784982935155E-2</v>
      </c>
      <c r="BI364">
        <f t="shared" ref="BI364" si="3325">SUM(AZ358:AZ364)/SUM(AY358:AY364)</f>
        <v>0.15450643776824036</v>
      </c>
      <c r="BJ364">
        <f t="shared" ref="BJ364" si="3326">SUM(BB358:BB364)/SUM(BA358:BA364)</f>
        <v>6.7385444743935314E-3</v>
      </c>
      <c r="BN364" s="15">
        <v>4240590</v>
      </c>
      <c r="BO364" s="15">
        <v>370576</v>
      </c>
      <c r="BP364" s="15">
        <v>1342462</v>
      </c>
      <c r="BQ364" s="15">
        <v>254038</v>
      </c>
      <c r="BR364" s="15">
        <v>284709</v>
      </c>
      <c r="BS364" s="15">
        <v>58068</v>
      </c>
      <c r="BT364">
        <f t="shared" si="2766"/>
        <v>1596500</v>
      </c>
      <c r="BU364">
        <f t="shared" si="2767"/>
        <v>342777</v>
      </c>
      <c r="BV364" s="15">
        <v>34400</v>
      </c>
      <c r="BW364" s="15">
        <v>2864</v>
      </c>
      <c r="BX364" s="15">
        <v>8887</v>
      </c>
      <c r="BY364" s="15">
        <v>2894</v>
      </c>
      <c r="BZ364" s="15">
        <v>2111</v>
      </c>
      <c r="CA364" s="15">
        <v>619</v>
      </c>
      <c r="CB364">
        <f t="shared" si="2768"/>
        <v>11781</v>
      </c>
      <c r="CC364">
        <f t="shared" si="2769"/>
        <v>2730</v>
      </c>
      <c r="CD364" s="15">
        <v>26432</v>
      </c>
      <c r="CE364" s="15">
        <v>1681</v>
      </c>
      <c r="CF364" s="15">
        <v>5074</v>
      </c>
      <c r="CG364" s="15">
        <v>1718</v>
      </c>
      <c r="CH364" s="15">
        <v>1151</v>
      </c>
      <c r="CI364" s="15">
        <v>447</v>
      </c>
      <c r="CJ364">
        <f t="shared" si="2770"/>
        <v>6792</v>
      </c>
      <c r="CK364">
        <f t="shared" si="2771"/>
        <v>1598</v>
      </c>
      <c r="CL364" s="15">
        <v>192527</v>
      </c>
      <c r="CM364" s="15">
        <v>16453</v>
      </c>
      <c r="CN364" s="15">
        <v>62832</v>
      </c>
      <c r="CO364" s="15">
        <v>4847</v>
      </c>
      <c r="CP364" s="15">
        <v>14301</v>
      </c>
      <c r="CQ364" s="15">
        <v>780</v>
      </c>
      <c r="CR364">
        <f t="shared" si="2772"/>
        <v>67679</v>
      </c>
      <c r="CS364">
        <f t="shared" si="2773"/>
        <v>15081</v>
      </c>
    </row>
    <row r="365" spans="1:97" x14ac:dyDescent="0.35">
      <c r="A365" s="1">
        <f t="shared" si="2564"/>
        <v>44271</v>
      </c>
      <c r="B365">
        <f t="shared" si="2742"/>
        <v>1600033</v>
      </c>
      <c r="C365">
        <f t="shared" ref="C365" si="3327">BU365</f>
        <v>343347</v>
      </c>
      <c r="D365">
        <v>325369</v>
      </c>
      <c r="E365">
        <v>5642</v>
      </c>
      <c r="F365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328">-(J365-J364)+L365</f>
        <v>6</v>
      </c>
      <c r="N365">
        <f t="shared" ref="N365" si="3329">B365-C365</f>
        <v>1256686</v>
      </c>
      <c r="O365" s="3">
        <f t="shared" ref="O365" si="3330">C365/B365</f>
        <v>0.2145874491338616</v>
      </c>
      <c r="R365">
        <f t="shared" ref="R365" si="3331">C365-C364</f>
        <v>570</v>
      </c>
      <c r="S365">
        <f t="shared" ref="S365" si="3332">N365-N364</f>
        <v>2963</v>
      </c>
      <c r="T365" s="6">
        <f t="shared" ref="T365" si="3333">R365/V365</f>
        <v>0.1613359750919898</v>
      </c>
      <c r="U365" s="6">
        <f t="shared" ref="U365" si="3334">SUM(R359:R365)/SUM(V359:V365)</f>
        <v>0.1645868288590604</v>
      </c>
      <c r="V365">
        <f t="shared" ref="V365" si="3335">B365-B364</f>
        <v>3533</v>
      </c>
      <c r="W365">
        <f t="shared" ref="W365" si="3336">C365-D365-E365</f>
        <v>12336</v>
      </c>
      <c r="X365" s="3">
        <f t="shared" ref="X365" si="3337">F365/W365</f>
        <v>1.3132295719844358E-2</v>
      </c>
      <c r="Y365">
        <f t="shared" ref="Y365" si="3338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339">Z365-AC365-AF365</f>
        <v>110</v>
      </c>
      <c r="AJ365">
        <f t="shared" ref="AJ365" si="3340">AA365-AD365-AG365</f>
        <v>34</v>
      </c>
      <c r="AK365">
        <f t="shared" ref="AK365" si="3341">AB365-AE365-AH365</f>
        <v>353</v>
      </c>
      <c r="AL365">
        <v>4</v>
      </c>
      <c r="AM365">
        <v>4</v>
      </c>
      <c r="AN365">
        <v>36</v>
      </c>
      <c r="AT365">
        <f t="shared" ref="AT365" si="3342">BN365-BN364</f>
        <v>18632</v>
      </c>
      <c r="AU365">
        <f t="shared" ref="AU365" si="3343">BO365-BO364</f>
        <v>606</v>
      </c>
      <c r="AV365">
        <f t="shared" ref="AV365" si="3344">AU365/AT365</f>
        <v>3.2524688707599829E-2</v>
      </c>
      <c r="AW365">
        <f>IF(CB365="","",MAX(BV$1:BV365)-LARGE(BV$1:BV365,2))</f>
        <v>92</v>
      </c>
      <c r="AX365">
        <f>IF(CC365="","",MAX(BW$1:BW365)-LARGE(BW$1:BW365,2))</f>
        <v>4</v>
      </c>
      <c r="AY365">
        <f>MAX(CR$1:CR365)-LARGE(CR$1:CR365,2)</f>
        <v>96</v>
      </c>
      <c r="AZ365">
        <f>MAX(CS$1:CS365)-LARGE(CS$1:CS365,2)</f>
        <v>7</v>
      </c>
      <c r="BA365">
        <f>IF(CJ365="","",MAX(CD$1:CD365)-LARGE(CD$1:CD365,2))</f>
        <v>75</v>
      </c>
      <c r="BB365">
        <f>IF(CK365="","",MAX(CE$1:CE365)-LARGE(CE$1:CE365,2))</f>
        <v>0</v>
      </c>
      <c r="BC365">
        <f t="shared" ref="BC365" si="3345">AX365/AW365</f>
        <v>4.3478260869565216E-2</v>
      </c>
      <c r="BD365">
        <f t="shared" ref="BD365" si="3346">AZ365/AY365</f>
        <v>7.2916666666666671E-2</v>
      </c>
      <c r="BE365">
        <f t="shared" si="3321"/>
        <v>0</v>
      </c>
      <c r="BF365">
        <f t="shared" ref="BF365" si="3347">SUM(AU359:AU365)/SUM(AT359:AT365)</f>
        <v>3.7211370562779955E-2</v>
      </c>
      <c r="BG365">
        <f t="shared" ref="BG365" si="3348">SUM(AU352:AU365)/SUM(AT352:AT365)</f>
        <v>3.6713341806989715E-2</v>
      </c>
      <c r="BH365">
        <f t="shared" ref="BH365" si="3349">SUM(AX359:AX365)/SUM(AW359:AW365)</f>
        <v>2.7027027027027029E-2</v>
      </c>
      <c r="BI365">
        <f t="shared" ref="BI365" si="3350">SUM(AZ359:AZ365)/SUM(AY359:AY365)</f>
        <v>0.15350877192982457</v>
      </c>
      <c r="BJ365">
        <f t="shared" ref="BJ365" si="3351">SUM(BB359:BB365)/SUM(BA359:BA365)</f>
        <v>5.8139534883720929E-3</v>
      </c>
      <c r="BN365" s="15">
        <v>4259222</v>
      </c>
      <c r="BO365" s="15">
        <v>371182</v>
      </c>
      <c r="BP365" s="15">
        <v>1344762</v>
      </c>
      <c r="BQ365" s="15">
        <v>255271</v>
      </c>
      <c r="BR365" s="15">
        <v>285102</v>
      </c>
      <c r="BS365" s="15">
        <v>58245</v>
      </c>
      <c r="BT365">
        <f t="shared" si="2766"/>
        <v>1600033</v>
      </c>
      <c r="BU365">
        <f t="shared" si="2767"/>
        <v>343347</v>
      </c>
      <c r="BV365" s="15">
        <v>34492</v>
      </c>
      <c r="BW365" s="15">
        <v>2868</v>
      </c>
      <c r="BX365" s="15">
        <v>8894</v>
      </c>
      <c r="BY365" s="15">
        <v>2940</v>
      </c>
      <c r="BZ365" s="15">
        <v>2112</v>
      </c>
      <c r="CA365" s="15">
        <v>622</v>
      </c>
      <c r="CB365">
        <f t="shared" si="2768"/>
        <v>11834</v>
      </c>
      <c r="CC365">
        <f t="shared" si="2769"/>
        <v>2734</v>
      </c>
      <c r="CD365" s="15">
        <v>26507</v>
      </c>
      <c r="CE365" s="15">
        <v>1683</v>
      </c>
      <c r="CF365" s="15">
        <v>5077</v>
      </c>
      <c r="CG365" s="15">
        <v>1727</v>
      </c>
      <c r="CH365" s="15">
        <v>1151</v>
      </c>
      <c r="CI365" s="15">
        <v>447</v>
      </c>
      <c r="CJ365">
        <f t="shared" si="2770"/>
        <v>6804</v>
      </c>
      <c r="CK365">
        <f t="shared" si="2771"/>
        <v>1598</v>
      </c>
      <c r="CL365" s="15">
        <v>193029</v>
      </c>
      <c r="CM365" s="15">
        <v>16457</v>
      </c>
      <c r="CN365" s="15">
        <v>62912</v>
      </c>
      <c r="CO365" s="15">
        <v>4863</v>
      </c>
      <c r="CP365" s="15">
        <v>14308</v>
      </c>
      <c r="CQ365" s="15">
        <v>780</v>
      </c>
      <c r="CR365">
        <f t="shared" si="2772"/>
        <v>67775</v>
      </c>
      <c r="CS365">
        <f t="shared" si="2773"/>
        <v>15088</v>
      </c>
    </row>
    <row r="366" spans="1:97" x14ac:dyDescent="0.35">
      <c r="A366" s="1">
        <f t="shared" si="2564"/>
        <v>44272</v>
      </c>
      <c r="B366">
        <f t="shared" si="2742"/>
        <v>1602903</v>
      </c>
      <c r="C366">
        <f t="shared" ref="C366" si="3352">BU366</f>
        <v>343909</v>
      </c>
      <c r="D366">
        <v>325936</v>
      </c>
      <c r="E366">
        <v>5657</v>
      </c>
      <c r="F366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353">-(J366-J365)+L366</f>
        <v>6</v>
      </c>
      <c r="N366">
        <f t="shared" ref="N366" si="3354">B366-C366</f>
        <v>1258994</v>
      </c>
      <c r="O366" s="3">
        <f t="shared" ref="O366" si="3355">C366/B366</f>
        <v>0.21455384386952922</v>
      </c>
      <c r="R366">
        <f t="shared" ref="R366" si="3356">C366-C365</f>
        <v>562</v>
      </c>
      <c r="S366">
        <f t="shared" ref="S366" si="3357">N366-N365</f>
        <v>2308</v>
      </c>
      <c r="T366" s="6">
        <f t="shared" ref="T366" si="3358">R366/V366</f>
        <v>0.19581881533101045</v>
      </c>
      <c r="U366" s="6">
        <f t="shared" ref="U366" si="3359">SUM(R360:R366)/SUM(V360:V366)</f>
        <v>0.16220446034318931</v>
      </c>
      <c r="V366">
        <f t="shared" ref="V366" si="3360">B366-B365</f>
        <v>2870</v>
      </c>
      <c r="W366">
        <f t="shared" ref="W366" si="3361">C366-D366-E366</f>
        <v>12316</v>
      </c>
      <c r="X366" s="3">
        <f t="shared" ref="X366" si="3362">F366/W366</f>
        <v>1.3072426112374148E-2</v>
      </c>
      <c r="Y366">
        <f t="shared" ref="Y366" si="3363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364">Z366-AC366-AF366</f>
        <v>110</v>
      </c>
      <c r="AJ366">
        <f t="shared" ref="AJ366" si="3365">AA366-AD366-AG366</f>
        <v>30</v>
      </c>
      <c r="AK366">
        <f t="shared" ref="AK366" si="3366">AB366-AE366-AH366</f>
        <v>347</v>
      </c>
      <c r="AL366">
        <v>7</v>
      </c>
      <c r="AM366">
        <v>7</v>
      </c>
      <c r="AN366">
        <v>40</v>
      </c>
      <c r="AT366">
        <f t="shared" ref="AT366" si="3367">BN366-BN365</f>
        <v>15622</v>
      </c>
      <c r="AU366">
        <f t="shared" ref="AU366" si="3368">BO366-BO365</f>
        <v>588</v>
      </c>
      <c r="AV366">
        <f t="shared" ref="AV366" si="3369">AU366/AT366</f>
        <v>3.7639226731532457E-2</v>
      </c>
      <c r="AW366">
        <f>IF(CB366="","",MAX(BV$1:BV366)-LARGE(BV$1:BV366,2))</f>
        <v>95</v>
      </c>
      <c r="AX366">
        <f>IF(CC366="","",MAX(BW$1:BW366)-LARGE(BW$1:BW366,2))</f>
        <v>2</v>
      </c>
      <c r="AY366">
        <f>MAX(CR$1:CR366)-LARGE(CR$1:CR366,2)</f>
        <v>82</v>
      </c>
      <c r="AZ366">
        <f>MAX(CS$1:CS366)-LARGE(CS$1:CS366,2)</f>
        <v>6</v>
      </c>
      <c r="BA366">
        <f>IF(CJ366="","",MAX(CD$1:CD366)-LARGE(CD$1:CD366,2))</f>
        <v>40</v>
      </c>
      <c r="BB366">
        <f>IF(CK366="","",MAX(CE$1:CE366)-LARGE(CE$1:CE366,2))</f>
        <v>0</v>
      </c>
      <c r="BC366">
        <f t="shared" ref="BC366" si="3370">AX366/AW366</f>
        <v>2.1052631578947368E-2</v>
      </c>
      <c r="BD366">
        <f t="shared" ref="BD366" si="3371">AZ366/AY366</f>
        <v>7.3170731707317069E-2</v>
      </c>
      <c r="BE366">
        <f t="shared" si="3321"/>
        <v>0</v>
      </c>
      <c r="BF366">
        <f t="shared" ref="BF366" si="3372">SUM(AU360:AU366)/SUM(AT360:AT366)</f>
        <v>3.534823935324561E-2</v>
      </c>
      <c r="BG366">
        <f t="shared" ref="BG366" si="3373">SUM(AU353:AU366)/SUM(AT353:AT366)</f>
        <v>3.6854852537722908E-2</v>
      </c>
      <c r="BH366">
        <f t="shared" ref="BH366" si="3374">SUM(AX360:AX366)/SUM(AW360:AW366)</f>
        <v>2.5834230355220669E-2</v>
      </c>
      <c r="BI366">
        <f t="shared" ref="BI366" si="3375">SUM(AZ360:AZ366)/SUM(AY360:AY366)</f>
        <v>0.12401883830455258</v>
      </c>
      <c r="BJ366">
        <f t="shared" ref="BJ366" si="3376">SUM(BB360:BB366)/SUM(BA360:BA366)</f>
        <v>6.956521739130435E-3</v>
      </c>
      <c r="BN366" s="15">
        <v>4274844</v>
      </c>
      <c r="BO366" s="15">
        <v>371770</v>
      </c>
      <c r="BP366" s="15">
        <v>1346395</v>
      </c>
      <c r="BQ366" s="15">
        <v>256508</v>
      </c>
      <c r="BR366" s="15">
        <v>285482</v>
      </c>
      <c r="BS366" s="15">
        <v>58427</v>
      </c>
      <c r="BT366">
        <f t="shared" si="2766"/>
        <v>1602903</v>
      </c>
      <c r="BU366">
        <f t="shared" si="2767"/>
        <v>343909</v>
      </c>
      <c r="BV366" s="15">
        <v>34587</v>
      </c>
      <c r="BW366" s="15">
        <v>2866</v>
      </c>
      <c r="BX366" s="15">
        <v>8896</v>
      </c>
      <c r="BY366" s="15">
        <v>2914</v>
      </c>
      <c r="BZ366" s="15">
        <v>2113</v>
      </c>
      <c r="CA366" s="15">
        <v>623</v>
      </c>
      <c r="CB366">
        <f t="shared" si="2768"/>
        <v>11810</v>
      </c>
      <c r="CC366">
        <f t="shared" si="2769"/>
        <v>2736</v>
      </c>
      <c r="CD366" s="15">
        <v>26547</v>
      </c>
      <c r="CE366" s="15">
        <v>1685</v>
      </c>
      <c r="CF366" s="15">
        <v>5074</v>
      </c>
      <c r="CG366" s="15">
        <v>1736</v>
      </c>
      <c r="CH366" s="15">
        <v>1151</v>
      </c>
      <c r="CI366" s="15">
        <v>447</v>
      </c>
      <c r="CJ366">
        <f t="shared" si="2770"/>
        <v>6810</v>
      </c>
      <c r="CK366">
        <f t="shared" si="2771"/>
        <v>1598</v>
      </c>
      <c r="CL366" s="15">
        <v>193467</v>
      </c>
      <c r="CM366" s="15">
        <v>16468</v>
      </c>
      <c r="CN366" s="15">
        <v>62986</v>
      </c>
      <c r="CO366" s="15">
        <v>4871</v>
      </c>
      <c r="CP366" s="15">
        <v>14311</v>
      </c>
      <c r="CQ366" s="15">
        <v>783</v>
      </c>
      <c r="CR366">
        <f t="shared" si="2772"/>
        <v>67857</v>
      </c>
      <c r="CS366">
        <f t="shared" si="2773"/>
        <v>15094</v>
      </c>
    </row>
    <row r="367" spans="1:97" x14ac:dyDescent="0.35">
      <c r="A367" s="1">
        <f t="shared" si="2564"/>
        <v>44273</v>
      </c>
      <c r="B367">
        <f t="shared" si="2742"/>
        <v>1603434</v>
      </c>
      <c r="C367">
        <f t="shared" ref="C367" si="3377">BU367</f>
        <v>344004</v>
      </c>
      <c r="D367">
        <v>326520</v>
      </c>
      <c r="E367">
        <v>5666</v>
      </c>
      <c r="F367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378">-(J367-J366)+L367</f>
        <v>2</v>
      </c>
      <c r="N367">
        <f t="shared" ref="N367" si="3379">B367-C367</f>
        <v>1259430</v>
      </c>
      <c r="O367" s="3">
        <f t="shared" ref="O367" si="3380">C367/B367</f>
        <v>0.21454203914847758</v>
      </c>
      <c r="R367">
        <f t="shared" ref="R367" si="3381">C367-C366</f>
        <v>95</v>
      </c>
      <c r="S367">
        <f t="shared" ref="S367" si="3382">N367-N366</f>
        <v>436</v>
      </c>
      <c r="T367" s="6">
        <f t="shared" ref="T367" si="3383">R367/V367</f>
        <v>0.17890772128060264</v>
      </c>
      <c r="U367" s="6">
        <f t="shared" ref="U367" si="3384">SUM(R361:R367)/SUM(V361:V367)</f>
        <v>0.16640886826501675</v>
      </c>
      <c r="V367">
        <f t="shared" ref="V367" si="3385">B367-B366</f>
        <v>531</v>
      </c>
      <c r="W367">
        <f t="shared" ref="W367" si="3386">C367-D367-E367</f>
        <v>11818</v>
      </c>
      <c r="X367" s="3">
        <f t="shared" ref="X367" si="3387">F367/W367</f>
        <v>1.4469453376205787E-2</v>
      </c>
      <c r="Y367">
        <f t="shared" ref="Y367" si="3388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389">Z367-AC367-AF367</f>
        <v>108</v>
      </c>
      <c r="AJ367">
        <f t="shared" ref="AJ367" si="3390">AA367-AD367-AG367</f>
        <v>30</v>
      </c>
      <c r="AK367">
        <f t="shared" ref="AK367" si="3391">AB367-AE367-AH367</f>
        <v>325</v>
      </c>
      <c r="AL367">
        <v>5</v>
      </c>
      <c r="AM367">
        <v>5</v>
      </c>
      <c r="AN367">
        <v>42</v>
      </c>
      <c r="AT367">
        <f t="shared" ref="AT367" si="3392">BN367-BN366</f>
        <v>2406</v>
      </c>
      <c r="AU367">
        <f t="shared" ref="AU367" si="3393">BO367-BO366</f>
        <v>106</v>
      </c>
      <c r="AV367">
        <f t="shared" ref="AV367" si="3394">AU367/AT367</f>
        <v>4.4056525353283457E-2</v>
      </c>
      <c r="AW367">
        <f>IF(CB367="","",MAX(BV$1:BV367)-LARGE(BV$1:BV367,2))</f>
        <v>38</v>
      </c>
      <c r="AX367">
        <f>IF(CC367="","",MAX(BW$1:BW367)-LARGE(BW$1:BW367,2))</f>
        <v>2</v>
      </c>
      <c r="AY367">
        <f>MAX(CR$1:CR367)-LARGE(CR$1:CR367,2)</f>
        <v>82</v>
      </c>
      <c r="AZ367">
        <f>MAX(CS$1:CS367)-LARGE(CS$1:CS367,2)</f>
        <v>12</v>
      </c>
      <c r="BA367">
        <f>IF(CJ367="","",MAX(CD$1:CD367)-LARGE(CD$1:CD367,2))</f>
        <v>59</v>
      </c>
      <c r="BB367">
        <f>IF(CK367="","",MAX(CE$1:CE367)-LARGE(CE$1:CE367,2))</f>
        <v>2</v>
      </c>
      <c r="BC367">
        <f t="shared" ref="BC367" si="3395">AX367/AW367</f>
        <v>5.2631578947368418E-2</v>
      </c>
      <c r="BD367">
        <f t="shared" ref="BD367" si="3396">AZ367/AY367</f>
        <v>0.14634146341463414</v>
      </c>
      <c r="BE367">
        <f t="shared" si="3321"/>
        <v>3.3898305084745763E-2</v>
      </c>
      <c r="BF367">
        <f t="shared" ref="BF367" si="3397">SUM(AU361:AU367)/SUM(AT361:AT367)</f>
        <v>3.7249360068259386E-2</v>
      </c>
      <c r="BG367">
        <f t="shared" ref="BG367" si="3398">SUM(AU354:AU367)/SUM(AT354:AT367)</f>
        <v>3.7084391545153923E-2</v>
      </c>
      <c r="BH367">
        <f t="shared" ref="BH367" si="3399">SUM(AX361:AX367)/SUM(AW361:AW367)</f>
        <v>2.6350461133069828E-2</v>
      </c>
      <c r="BI367">
        <f t="shared" ref="BI367" si="3400">SUM(AZ361:AZ367)/SUM(AY361:AY367)</f>
        <v>0.13006756756756757</v>
      </c>
      <c r="BJ367">
        <f t="shared" ref="BJ367" si="3401">SUM(BB361:BB367)/SUM(BA361:BA367)</f>
        <v>9.3457943925233638E-3</v>
      </c>
      <c r="BN367" s="15">
        <v>4277250</v>
      </c>
      <c r="BO367" s="15">
        <v>371876</v>
      </c>
      <c r="BP367" s="15">
        <v>1346773</v>
      </c>
      <c r="BQ367" s="15">
        <v>256661</v>
      </c>
      <c r="BR367" s="15">
        <v>285546</v>
      </c>
      <c r="BS367" s="15">
        <v>58458</v>
      </c>
      <c r="BT367">
        <f t="shared" si="2766"/>
        <v>1603434</v>
      </c>
      <c r="BU367">
        <f t="shared" si="2767"/>
        <v>344004</v>
      </c>
      <c r="BV367" s="15">
        <v>34625</v>
      </c>
      <c r="BW367" s="15">
        <v>2870</v>
      </c>
      <c r="BX367" s="15">
        <v>8905</v>
      </c>
      <c r="BY367" s="15">
        <v>2915</v>
      </c>
      <c r="BZ367" s="15">
        <v>2113</v>
      </c>
      <c r="CA367" s="15">
        <v>624</v>
      </c>
      <c r="CB367">
        <f t="shared" si="2768"/>
        <v>11820</v>
      </c>
      <c r="CC367">
        <f t="shared" si="2769"/>
        <v>2737</v>
      </c>
      <c r="CD367" s="15">
        <v>26606</v>
      </c>
      <c r="CE367" s="15">
        <v>1687</v>
      </c>
      <c r="CF367" s="15">
        <v>5078</v>
      </c>
      <c r="CG367" s="15">
        <v>1736</v>
      </c>
      <c r="CH367" s="15">
        <v>1153</v>
      </c>
      <c r="CI367" s="15">
        <v>447</v>
      </c>
      <c r="CJ367">
        <f t="shared" si="2770"/>
        <v>6814</v>
      </c>
      <c r="CK367">
        <f t="shared" si="2771"/>
        <v>1600</v>
      </c>
      <c r="CL367" s="15">
        <v>193889</v>
      </c>
      <c r="CM367" s="15">
        <v>16477</v>
      </c>
      <c r="CN367" s="15">
        <v>62068</v>
      </c>
      <c r="CO367" s="15">
        <v>4845</v>
      </c>
      <c r="CP367" s="15">
        <v>14322</v>
      </c>
      <c r="CQ367" s="15">
        <v>784</v>
      </c>
      <c r="CR367">
        <f t="shared" si="2772"/>
        <v>66913</v>
      </c>
      <c r="CS367">
        <f t="shared" si="2773"/>
        <v>15106</v>
      </c>
    </row>
    <row r="368" spans="1:97" x14ac:dyDescent="0.35">
      <c r="A368" s="1">
        <f t="shared" si="2564"/>
        <v>44274</v>
      </c>
      <c r="B368">
        <f t="shared" si="2742"/>
        <v>1608290</v>
      </c>
      <c r="C368">
        <f t="shared" ref="C368" si="3402">BU368</f>
        <v>344910</v>
      </c>
      <c r="D368">
        <v>327130</v>
      </c>
      <c r="E368">
        <v>5672</v>
      </c>
      <c r="F368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403">-(J368-J367)+L368</f>
        <v>3</v>
      </c>
      <c r="N368">
        <f t="shared" ref="N368" si="3404">B368-C368</f>
        <v>1263380</v>
      </c>
      <c r="O368" s="3">
        <f t="shared" ref="O368" si="3405">C368/B368</f>
        <v>0.21445759160350433</v>
      </c>
      <c r="R368">
        <f t="shared" ref="R368" si="3406">C368-C367</f>
        <v>906</v>
      </c>
      <c r="S368">
        <f t="shared" ref="S368" si="3407">N368-N367</f>
        <v>3950</v>
      </c>
      <c r="T368" s="6">
        <f t="shared" ref="T368" si="3408">R368/V368</f>
        <v>0.18657331136738056</v>
      </c>
      <c r="U368" s="6">
        <f t="shared" ref="U368" si="3409">SUM(R362:R368)/SUM(V362:V368)</f>
        <v>0.17649135192375573</v>
      </c>
      <c r="V368">
        <f t="shared" ref="V368" si="3410">B368-B367</f>
        <v>4856</v>
      </c>
      <c r="W368">
        <f t="shared" ref="W368" si="3411">C368-D368-E368</f>
        <v>12108</v>
      </c>
      <c r="X368" s="3">
        <f t="shared" ref="X368" si="3412">F368/W368</f>
        <v>1.5609514370664023E-2</v>
      </c>
      <c r="Y368">
        <f t="shared" ref="Y368" si="3413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414">Z368-AC368-AF368</f>
        <v>110</v>
      </c>
      <c r="AJ368">
        <f t="shared" ref="AJ368" si="3415">AA368-AD368-AG368</f>
        <v>32</v>
      </c>
      <c r="AK368">
        <f t="shared" ref="AK368" si="3416">AB368-AE368-AH368</f>
        <v>325</v>
      </c>
      <c r="AL368">
        <v>5</v>
      </c>
      <c r="AM368">
        <v>5</v>
      </c>
      <c r="AN368">
        <v>42</v>
      </c>
      <c r="AT368">
        <f t="shared" ref="AT368" si="3417">BN368-BN367</f>
        <v>26715</v>
      </c>
      <c r="AU368">
        <f t="shared" ref="AU368" si="3418">BO368-BO367</f>
        <v>992</v>
      </c>
      <c r="AV368">
        <f t="shared" ref="AV368" si="3419">AU368/AT368</f>
        <v>3.7132696986711587E-2</v>
      </c>
      <c r="AW368">
        <f>IF(CB368="","",MAX(BV$1:BV368)-LARGE(BV$1:BV368,2))</f>
        <v>317</v>
      </c>
      <c r="AX368">
        <f>IF(CC368="","",MAX(BW$1:BW368)-LARGE(BW$1:BW368,2))</f>
        <v>3</v>
      </c>
      <c r="AY368">
        <f>MAX(CR$1:CR368)-LARGE(CR$1:CR368,2)</f>
        <v>210</v>
      </c>
      <c r="AZ368">
        <f>MAX(CS$1:CS368)-LARGE(CS$1:CS368,2)</f>
        <v>21</v>
      </c>
      <c r="BA368">
        <f>IF(CJ368="","",MAX(CD$1:CD368)-LARGE(CD$1:CD368,2))</f>
        <v>272</v>
      </c>
      <c r="BB368">
        <f>IF(CK368="","",MAX(CE$1:CE368)-LARGE(CE$1:CE368,2))</f>
        <v>1</v>
      </c>
      <c r="BC368">
        <f t="shared" ref="BC368" si="3420">AX368/AW368</f>
        <v>9.4637223974763408E-3</v>
      </c>
      <c r="BD368">
        <f t="shared" ref="BD368" si="3421">AZ368/AY368</f>
        <v>0.1</v>
      </c>
      <c r="BE368">
        <f t="shared" si="3321"/>
        <v>3.6764705882352941E-3</v>
      </c>
      <c r="BF368">
        <f t="shared" ref="BF368" si="3422">SUM(AU362:AU368)/SUM(AT362:AT368)</f>
        <v>3.7766639468469518E-2</v>
      </c>
      <c r="BG368">
        <f t="shared" ref="BG368" si="3423">SUM(AU355:AU368)/SUM(AT355:AT368)</f>
        <v>3.733873839327289E-2</v>
      </c>
      <c r="BH368">
        <f t="shared" ref="BH368" si="3424">SUM(AX362:AX368)/SUM(AW362:AW368)</f>
        <v>2.4705882352941175E-2</v>
      </c>
      <c r="BI368">
        <f t="shared" ref="BI368" si="3425">SUM(AZ362:AZ368)/SUM(AY362:AY368)</f>
        <v>0.12142857142857143</v>
      </c>
      <c r="BJ368">
        <f t="shared" ref="BJ368" si="3426">SUM(BB362:BB368)/SUM(BA362:BA368)</f>
        <v>6.1349693251533744E-3</v>
      </c>
      <c r="BN368" s="15">
        <v>4303965</v>
      </c>
      <c r="BO368" s="15">
        <v>372868</v>
      </c>
      <c r="BP368" s="15">
        <v>1350247</v>
      </c>
      <c r="BQ368" s="15">
        <v>258043</v>
      </c>
      <c r="BR368" s="15">
        <v>286263</v>
      </c>
      <c r="BS368" s="15">
        <v>58647</v>
      </c>
      <c r="BT368">
        <f t="shared" si="2766"/>
        <v>1608290</v>
      </c>
      <c r="BU368">
        <f t="shared" si="2767"/>
        <v>344910</v>
      </c>
      <c r="BV368" s="15">
        <v>34942</v>
      </c>
      <c r="BW368" s="15">
        <v>2873</v>
      </c>
      <c r="BX368" s="15">
        <v>8925</v>
      </c>
      <c r="BY368" s="15">
        <v>2931</v>
      </c>
      <c r="BZ368" s="15">
        <v>2115</v>
      </c>
      <c r="CA368" s="15">
        <v>625</v>
      </c>
      <c r="CB368">
        <f t="shared" si="2768"/>
        <v>11856</v>
      </c>
      <c r="CC368">
        <f t="shared" si="2769"/>
        <v>2740</v>
      </c>
      <c r="CD368" s="15">
        <v>26878</v>
      </c>
      <c r="CE368" s="15">
        <v>1688</v>
      </c>
      <c r="CF368" s="15">
        <v>5091</v>
      </c>
      <c r="CG368" s="15">
        <v>1745</v>
      </c>
      <c r="CH368" s="15">
        <v>1154</v>
      </c>
      <c r="CI368" s="15">
        <v>450</v>
      </c>
      <c r="CJ368">
        <f t="shared" si="2770"/>
        <v>6836</v>
      </c>
      <c r="CK368">
        <f t="shared" si="2771"/>
        <v>1604</v>
      </c>
      <c r="CL368" s="15">
        <v>194588</v>
      </c>
      <c r="CM368" s="15">
        <v>16499</v>
      </c>
      <c r="CN368" s="15">
        <v>63198</v>
      </c>
      <c r="CO368" s="15">
        <v>4869</v>
      </c>
      <c r="CP368" s="15">
        <v>14340</v>
      </c>
      <c r="CQ368" s="15">
        <v>787</v>
      </c>
      <c r="CR368">
        <f t="shared" si="2772"/>
        <v>68067</v>
      </c>
      <c r="CS368">
        <f t="shared" si="2773"/>
        <v>15127</v>
      </c>
    </row>
    <row r="369" spans="1:97" x14ac:dyDescent="0.35">
      <c r="A369" s="1">
        <f t="shared" si="2564"/>
        <v>44275</v>
      </c>
      <c r="B369">
        <f t="shared" si="2742"/>
        <v>1610928</v>
      </c>
      <c r="C369">
        <f t="shared" ref="C369" si="3427">BU369</f>
        <v>345357</v>
      </c>
      <c r="D369">
        <v>327643</v>
      </c>
      <c r="E369">
        <v>5672</v>
      </c>
      <c r="F36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428">-(J369-J368)+L369</f>
        <v>10</v>
      </c>
      <c r="N369">
        <f t="shared" ref="N369" si="3429">B369-C369</f>
        <v>1265571</v>
      </c>
      <c r="O369" s="3">
        <f t="shared" ref="O369" si="3430">C369/B369</f>
        <v>0.21438388307857334</v>
      </c>
      <c r="R369">
        <f t="shared" ref="R369" si="3431">C369-C368</f>
        <v>447</v>
      </c>
      <c r="S369">
        <f t="shared" ref="S369" si="3432">N369-N368</f>
        <v>2191</v>
      </c>
      <c r="T369" s="6">
        <f t="shared" ref="T369" si="3433">R369/V369</f>
        <v>0.16944655041698256</v>
      </c>
      <c r="U369" s="6">
        <f t="shared" ref="U369" si="3434">SUM(R363:R369)/SUM(V363:V369)</f>
        <v>0.1791238708080683</v>
      </c>
      <c r="V369">
        <f t="shared" ref="V369" si="3435">B369-B368</f>
        <v>2638</v>
      </c>
      <c r="W369">
        <f t="shared" ref="W369" si="3436">C369-D369-E369</f>
        <v>12042</v>
      </c>
      <c r="X369" s="3">
        <f t="shared" ref="X369" si="3437">F369/W369</f>
        <v>1.4283341637601728E-2</v>
      </c>
      <c r="Y369">
        <f t="shared" ref="Y369" si="3438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439">Z369-AC369-AF369</f>
        <v>109</v>
      </c>
      <c r="AJ369">
        <f t="shared" ref="AJ369" si="3440">AA369-AD369-AG369</f>
        <v>36</v>
      </c>
      <c r="AK369">
        <f t="shared" ref="AK369" si="3441">AB369-AE369-AH369</f>
        <v>326</v>
      </c>
      <c r="AL369">
        <v>6</v>
      </c>
      <c r="AM369">
        <v>6</v>
      </c>
      <c r="AN369">
        <v>44</v>
      </c>
      <c r="AT369">
        <f t="shared" ref="AT369" si="3442">BN369-BN368</f>
        <v>12165</v>
      </c>
      <c r="AU369">
        <f t="shared" ref="AU369" si="3443">BO369-BO368</f>
        <v>491</v>
      </c>
      <c r="AV369">
        <f t="shared" ref="AV369" si="3444">AU369/AT369</f>
        <v>4.0361693382655162E-2</v>
      </c>
      <c r="AW369">
        <f>IF(CB369="","",MAX(BV$1:BV369)-LARGE(BV$1:BV369,2))</f>
        <v>176</v>
      </c>
      <c r="AX369">
        <f>IF(CC369="","",MAX(BW$1:BW369)-LARGE(BW$1:BW369,2))</f>
        <v>2</v>
      </c>
      <c r="AY369">
        <f>MAX(CR$1:CR369)-LARGE(CR$1:CR369,2)</f>
        <v>79</v>
      </c>
      <c r="AZ369">
        <f>MAX(CS$1:CS369)-LARGE(CS$1:CS369,2)</f>
        <v>10</v>
      </c>
      <c r="BA369">
        <f>IF(CJ369="","",MAX(CD$1:CD369)-LARGE(CD$1:CD369,2))</f>
        <v>56</v>
      </c>
      <c r="BB369">
        <f>IF(CK369="","",MAX(CE$1:CE369)-LARGE(CE$1:CE369,2))</f>
        <v>4</v>
      </c>
      <c r="BC369">
        <f t="shared" ref="BC369" si="3445">AX369/AW369</f>
        <v>1.1363636363636364E-2</v>
      </c>
      <c r="BD369">
        <f t="shared" ref="BD369" si="3446">AZ369/AY369</f>
        <v>0.12658227848101267</v>
      </c>
      <c r="BE369">
        <f t="shared" si="3321"/>
        <v>7.1428571428571425E-2</v>
      </c>
      <c r="BF369">
        <f t="shared" ref="BF369" si="3447">SUM(AU363:AU369)/SUM(AT363:AT369)</f>
        <v>3.8640028558415501E-2</v>
      </c>
      <c r="BG369">
        <f t="shared" ref="BG369" si="3448">SUM(AU356:AU369)/SUM(AT356:AT369)</f>
        <v>3.7465340801532243E-2</v>
      </c>
      <c r="BH369">
        <f t="shared" ref="BH369" si="3449">SUM(AX363:AX369)/SUM(AW363:AW369)</f>
        <v>2.2106631989596878E-2</v>
      </c>
      <c r="BI369">
        <f t="shared" ref="BI369" si="3450">SUM(AZ363:AZ369)/SUM(AY363:AY369)</f>
        <v>0.11889250814332247</v>
      </c>
      <c r="BJ369">
        <f t="shared" ref="BJ369" si="3451">SUM(BB363:BB369)/SUM(BA363:BA369)</f>
        <v>1.3157894736842105E-2</v>
      </c>
      <c r="BN369" s="15">
        <v>4316130</v>
      </c>
      <c r="BO369" s="15">
        <v>373359</v>
      </c>
      <c r="BP369" s="15">
        <v>1351972</v>
      </c>
      <c r="BQ369" s="15">
        <v>258956</v>
      </c>
      <c r="BR369" s="15">
        <v>286567</v>
      </c>
      <c r="BS369" s="15">
        <v>58790</v>
      </c>
      <c r="BT369">
        <f t="shared" si="2766"/>
        <v>1610928</v>
      </c>
      <c r="BU369">
        <f t="shared" si="2767"/>
        <v>345357</v>
      </c>
      <c r="BV369" s="15">
        <v>35118</v>
      </c>
      <c r="BW369" s="15">
        <v>2871</v>
      </c>
      <c r="BX369" s="15">
        <v>8924</v>
      </c>
      <c r="BY369" s="15">
        <v>2974</v>
      </c>
      <c r="BZ369" s="15">
        <v>2115</v>
      </c>
      <c r="CA369" s="15">
        <v>625</v>
      </c>
      <c r="CB369">
        <f t="shared" si="2768"/>
        <v>11898</v>
      </c>
      <c r="CC369">
        <f t="shared" si="2769"/>
        <v>2740</v>
      </c>
      <c r="CD369" s="15">
        <v>26934</v>
      </c>
      <c r="CE369" s="15">
        <v>1692</v>
      </c>
      <c r="CF369" s="15">
        <v>5095</v>
      </c>
      <c r="CG369" s="15">
        <v>1749</v>
      </c>
      <c r="CH369" s="15">
        <v>1155</v>
      </c>
      <c r="CI369" s="15">
        <v>450</v>
      </c>
      <c r="CJ369">
        <f t="shared" si="2770"/>
        <v>6844</v>
      </c>
      <c r="CK369">
        <f t="shared" si="2771"/>
        <v>1605</v>
      </c>
      <c r="CL369" s="15">
        <v>195081</v>
      </c>
      <c r="CM369" s="15">
        <v>16512</v>
      </c>
      <c r="CN369" s="15">
        <v>63260</v>
      </c>
      <c r="CO369" s="15">
        <v>4886</v>
      </c>
      <c r="CP369" s="15">
        <v>14350</v>
      </c>
      <c r="CQ369" s="15">
        <v>787</v>
      </c>
      <c r="CR369">
        <f t="shared" si="2772"/>
        <v>68146</v>
      </c>
      <c r="CS369">
        <f t="shared" si="2773"/>
        <v>15137</v>
      </c>
    </row>
    <row r="370" spans="1:97" x14ac:dyDescent="0.35">
      <c r="A370" s="1">
        <f t="shared" si="2564"/>
        <v>44276</v>
      </c>
      <c r="B370">
        <f t="shared" si="2742"/>
        <v>1612715</v>
      </c>
      <c r="C370">
        <f t="shared" ref="C370" si="3452">BU370</f>
        <v>345674</v>
      </c>
      <c r="D370">
        <v>327858</v>
      </c>
      <c r="E370">
        <v>5674</v>
      </c>
      <c r="F370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453">-(J370-J369)+L370</f>
        <v>7</v>
      </c>
      <c r="N370">
        <f t="shared" ref="N370" si="3454">B370-C370</f>
        <v>1267041</v>
      </c>
      <c r="O370" s="3">
        <f t="shared" ref="O370" si="3455">C370/B370</f>
        <v>0.21434289381570829</v>
      </c>
      <c r="R370">
        <f t="shared" ref="R370" si="3456">C370-C369</f>
        <v>317</v>
      </c>
      <c r="S370">
        <f t="shared" ref="S370" si="3457">N370-N369</f>
        <v>1470</v>
      </c>
      <c r="T370" s="6">
        <f t="shared" ref="T370" si="3458">R370/V370</f>
        <v>0.17739227756015669</v>
      </c>
      <c r="U370" s="6">
        <f t="shared" ref="U370" si="3459">SUM(R364:R370)/SUM(V364:V370)</f>
        <v>0.17868682558068646</v>
      </c>
      <c r="V370">
        <f t="shared" ref="V370" si="3460">B370-B369</f>
        <v>1787</v>
      </c>
      <c r="W370">
        <f t="shared" ref="W370" si="3461">C370-D370-E370</f>
        <v>12142</v>
      </c>
      <c r="X370" s="3">
        <f t="shared" ref="X370" si="3462">F370/W370</f>
        <v>1.4330423323999341E-2</v>
      </c>
      <c r="Y370">
        <f t="shared" ref="Y370" si="3463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464">Z370-AC370-AF370</f>
        <v>108</v>
      </c>
      <c r="AJ370">
        <f t="shared" ref="AJ370" si="3465">AA370-AD370-AG370</f>
        <v>37</v>
      </c>
      <c r="AK370">
        <f t="shared" ref="AK370" si="3466">AB370-AE370-AH370</f>
        <v>331</v>
      </c>
      <c r="AL370">
        <v>6</v>
      </c>
      <c r="AM370">
        <v>6</v>
      </c>
      <c r="AN370">
        <v>44</v>
      </c>
      <c r="AT370">
        <f t="shared" ref="AT370" si="3467">BN370-BN369</f>
        <v>5818</v>
      </c>
      <c r="AU370">
        <f t="shared" ref="AU370" si="3468">BO370-BO369</f>
        <v>371</v>
      </c>
      <c r="AV370">
        <f t="shared" ref="AV370" si="3469">AU370/AT370</f>
        <v>6.3767617738054311E-2</v>
      </c>
      <c r="AW370">
        <f>IF(CB370="","",MAX(BV$1:BV370)-LARGE(BV$1:BV370,2))</f>
        <v>28</v>
      </c>
      <c r="AX370">
        <f>IF(CC370="","",MAX(BW$1:BW370)-LARGE(BW$1:BW370,2))</f>
        <v>1</v>
      </c>
      <c r="AY370">
        <f>MAX(CR$1:CR370)-LARGE(CR$1:CR370,2)</f>
        <v>63</v>
      </c>
      <c r="AZ370">
        <f>MAX(CS$1:CS370)-LARGE(CS$1:CS370,2)</f>
        <v>8</v>
      </c>
      <c r="BA370">
        <f>IF(CJ370="","",MAX(CD$1:CD370)-LARGE(CD$1:CD370,2))</f>
        <v>24</v>
      </c>
      <c r="BB370">
        <f>IF(CK370="","",MAX(CE$1:CE370)-LARGE(CE$1:CE370,2))</f>
        <v>1</v>
      </c>
      <c r="BC370">
        <f t="shared" ref="BC370" si="3470">AX370/AW370</f>
        <v>3.5714285714285712E-2</v>
      </c>
      <c r="BD370">
        <f t="shared" ref="BD370" si="3471">AZ370/AY370</f>
        <v>0.12698412698412698</v>
      </c>
      <c r="BE370">
        <f t="shared" si="3321"/>
        <v>4.1666666666666664E-2</v>
      </c>
      <c r="BF370">
        <f t="shared" ref="BF370" si="3472">SUM(AU364:AU370)/SUM(AT364:AT370)</f>
        <v>3.9081863134118794E-2</v>
      </c>
      <c r="BG370">
        <f t="shared" ref="BG370" si="3473">SUM(AU357:AU370)/SUM(AT357:AT370)</f>
        <v>3.7424319646927696E-2</v>
      </c>
      <c r="BH370">
        <f t="shared" ref="BH370" si="3474">SUM(AX364:AX370)/SUM(AW364:AW370)</f>
        <v>2.2077922077922078E-2</v>
      </c>
      <c r="BI370">
        <f t="shared" ref="BI370" si="3475">SUM(AZ364:AZ370)/SUM(AY364:AY370)</f>
        <v>0.10608424336973479</v>
      </c>
      <c r="BJ370">
        <f t="shared" ref="BJ370" si="3476">SUM(BB364:BB370)/SUM(BA364:BA370)</f>
        <v>1.4787430683918669E-2</v>
      </c>
      <c r="BN370" s="15">
        <v>4321948</v>
      </c>
      <c r="BO370" s="15">
        <v>373730</v>
      </c>
      <c r="BP370" s="15">
        <v>1353469</v>
      </c>
      <c r="BQ370" s="15">
        <v>259246</v>
      </c>
      <c r="BR370" s="15">
        <v>286838</v>
      </c>
      <c r="BS370" s="15">
        <v>58836</v>
      </c>
      <c r="BT370">
        <f t="shared" si="2766"/>
        <v>1612715</v>
      </c>
      <c r="BU370">
        <f t="shared" si="2767"/>
        <v>345674</v>
      </c>
      <c r="BV370" s="15">
        <v>35146</v>
      </c>
      <c r="BW370" s="15">
        <v>2874</v>
      </c>
      <c r="BX370" s="15">
        <v>8940</v>
      </c>
      <c r="BY370" s="15">
        <v>2969</v>
      </c>
      <c r="BZ370" s="15">
        <v>2115</v>
      </c>
      <c r="CA370" s="15">
        <v>625</v>
      </c>
      <c r="CB370">
        <f t="shared" si="2768"/>
        <v>11909</v>
      </c>
      <c r="CC370">
        <f t="shared" si="2769"/>
        <v>2740</v>
      </c>
      <c r="CD370" s="15">
        <v>26958</v>
      </c>
      <c r="CE370" s="15">
        <v>1691</v>
      </c>
      <c r="CF370" s="15">
        <v>5100</v>
      </c>
      <c r="CG370" s="15">
        <v>1749</v>
      </c>
      <c r="CH370" s="15">
        <v>1155</v>
      </c>
      <c r="CI370" s="15">
        <v>450</v>
      </c>
      <c r="CJ370">
        <f t="shared" si="2770"/>
        <v>6849</v>
      </c>
      <c r="CK370">
        <f t="shared" si="2771"/>
        <v>1605</v>
      </c>
      <c r="CL370" s="15">
        <v>195403</v>
      </c>
      <c r="CM370" s="15">
        <v>16521</v>
      </c>
      <c r="CN370" s="15">
        <v>63311</v>
      </c>
      <c r="CO370" s="15">
        <v>4898</v>
      </c>
      <c r="CP370" s="15">
        <v>14357</v>
      </c>
      <c r="CQ370" s="15">
        <v>788</v>
      </c>
      <c r="CR370">
        <f t="shared" si="2772"/>
        <v>68209</v>
      </c>
      <c r="CS370">
        <f t="shared" si="2773"/>
        <v>15145</v>
      </c>
    </row>
    <row r="371" spans="1:97" x14ac:dyDescent="0.35">
      <c r="A371" s="1">
        <f t="shared" si="2564"/>
        <v>44277</v>
      </c>
      <c r="B371">
        <f t="shared" si="2742"/>
        <v>1613884</v>
      </c>
      <c r="C371">
        <f t="shared" ref="C371" si="3477">BU371</f>
        <v>345814</v>
      </c>
      <c r="D371">
        <v>328057</v>
      </c>
      <c r="E371">
        <v>5675</v>
      </c>
      <c r="F371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478">-(J371-J370)+L371</f>
        <v>3</v>
      </c>
      <c r="N371">
        <f t="shared" ref="N371" si="3479">B371-C371</f>
        <v>1268070</v>
      </c>
      <c r="O371" s="3">
        <f t="shared" ref="O371" si="3480">C371/B371</f>
        <v>0.21427438403255747</v>
      </c>
      <c r="R371">
        <f t="shared" ref="R371" si="3481">C371-C370</f>
        <v>140</v>
      </c>
      <c r="S371">
        <f t="shared" ref="S371" si="3482">N371-N370</f>
        <v>1029</v>
      </c>
      <c r="T371" s="6">
        <f t="shared" ref="T371" si="3483">R371/V371</f>
        <v>0.11976047904191617</v>
      </c>
      <c r="U371" s="6">
        <f t="shared" ref="U371" si="3484">SUM(R365:R371)/SUM(V365:V371)</f>
        <v>0.17470087436723425</v>
      </c>
      <c r="V371">
        <f t="shared" ref="V371" si="3485">B371-B370</f>
        <v>1169</v>
      </c>
      <c r="W371">
        <f t="shared" ref="W371" si="3486">C371-D371-E371</f>
        <v>12082</v>
      </c>
      <c r="X371" s="3">
        <f t="shared" ref="X371" si="3487">F371/W371</f>
        <v>1.4153285879821221E-2</v>
      </c>
      <c r="Y371">
        <f t="shared" ref="Y371" si="3488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3489">Z371-AC371-AF371</f>
        <v>108</v>
      </c>
      <c r="AJ371">
        <f t="shared" ref="AJ371" si="3490">AA371-AD371-AG371</f>
        <v>36</v>
      </c>
      <c r="AK371">
        <f t="shared" ref="AK371" si="3491">AB371-AE371-AH371</f>
        <v>339</v>
      </c>
      <c r="AL371">
        <v>6</v>
      </c>
      <c r="AM371">
        <v>6</v>
      </c>
      <c r="AN371">
        <v>44</v>
      </c>
      <c r="AT371">
        <f t="shared" ref="AT371" si="3492">BN371-BN370</f>
        <v>4004</v>
      </c>
      <c r="AU371">
        <f t="shared" ref="AU371" si="3493">BO371-BO370</f>
        <v>140</v>
      </c>
      <c r="AV371">
        <f t="shared" ref="AV371" si="3494">AU371/AT371</f>
        <v>3.4965034965034968E-2</v>
      </c>
      <c r="AW371">
        <f>IF(CB371="","",MAX(BV$1:BV371)-LARGE(BV$1:BV371,2))</f>
        <v>31</v>
      </c>
      <c r="AX371">
        <f>IF(CC371="","",MAX(BW$1:BW371)-LARGE(BW$1:BW371,2))</f>
        <v>1</v>
      </c>
      <c r="AY371">
        <f>MAX(CR$1:CR371)-LARGE(CR$1:CR371,2)</f>
        <v>57</v>
      </c>
      <c r="AZ371">
        <f>MAX(CS$1:CS371)-LARGE(CS$1:CS371,2)</f>
        <v>3</v>
      </c>
      <c r="BA371">
        <f>IF(CJ371="","",MAX(CD$1:CD371)-LARGE(CD$1:CD371,2))</f>
        <v>16</v>
      </c>
      <c r="BB371">
        <f>IF(CK371="","",MAX(CE$1:CE371)-LARGE(CE$1:CE371,2))</f>
        <v>1</v>
      </c>
      <c r="BC371">
        <f t="shared" ref="BC371" si="3495">AX371/AW371</f>
        <v>3.2258064516129031E-2</v>
      </c>
      <c r="BD371">
        <f t="shared" ref="BD371" si="3496">AZ371/AY371</f>
        <v>5.2631578947368418E-2</v>
      </c>
      <c r="BE371">
        <f t="shared" si="3321"/>
        <v>6.25E-2</v>
      </c>
      <c r="BF371">
        <f t="shared" ref="BF371" si="3497">SUM(AU365:AU371)/SUM(AT365:AT371)</f>
        <v>3.8588599142475574E-2</v>
      </c>
      <c r="BG371">
        <f t="shared" ref="BG371" si="3498">SUM(AU358:AU371)/SUM(AT358:AT371)</f>
        <v>3.7500979064797303E-2</v>
      </c>
      <c r="BH371">
        <f t="shared" ref="BH371" si="3499">SUM(AX365:AX371)/SUM(AW365:AW371)</f>
        <v>1.9305019305019305E-2</v>
      </c>
      <c r="BI371">
        <f t="shared" ref="BI371" si="3500">SUM(AZ365:AZ371)/SUM(AY365:AY371)</f>
        <v>0.10014947683109118</v>
      </c>
      <c r="BJ371">
        <f t="shared" ref="BJ371" si="3501">SUM(BB365:BB371)/SUM(BA365:BA371)</f>
        <v>1.6605166051660517E-2</v>
      </c>
      <c r="BN371" s="15">
        <v>4325952</v>
      </c>
      <c r="BO371" s="15">
        <v>373870</v>
      </c>
      <c r="BP371" s="15">
        <v>1354573</v>
      </c>
      <c r="BQ371" s="15">
        <v>259311</v>
      </c>
      <c r="BR371" s="15">
        <v>286966</v>
      </c>
      <c r="BS371" s="15">
        <v>58848</v>
      </c>
      <c r="BT371">
        <f t="shared" si="2766"/>
        <v>1613884</v>
      </c>
      <c r="BU371">
        <f t="shared" si="2767"/>
        <v>345814</v>
      </c>
      <c r="BV371" s="15">
        <v>35177</v>
      </c>
      <c r="BW371" s="15">
        <v>2875</v>
      </c>
      <c r="BX371" s="15">
        <v>8953</v>
      </c>
      <c r="BY371" s="15">
        <v>2966</v>
      </c>
      <c r="BZ371" s="15">
        <v>2116</v>
      </c>
      <c r="CA371" s="15">
        <v>625</v>
      </c>
      <c r="CB371">
        <f t="shared" si="2768"/>
        <v>11919</v>
      </c>
      <c r="CC371">
        <f t="shared" si="2769"/>
        <v>2741</v>
      </c>
      <c r="CD371" s="15">
        <v>26974</v>
      </c>
      <c r="CE371" s="15">
        <v>1691</v>
      </c>
      <c r="CF371" s="15">
        <v>5103</v>
      </c>
      <c r="CG371" s="15">
        <v>1749</v>
      </c>
      <c r="CH371" s="15">
        <v>1156</v>
      </c>
      <c r="CI371" s="15">
        <v>450</v>
      </c>
      <c r="CJ371">
        <f t="shared" si="2770"/>
        <v>6852</v>
      </c>
      <c r="CK371">
        <f t="shared" si="2771"/>
        <v>1606</v>
      </c>
      <c r="CL371" s="15">
        <v>195627</v>
      </c>
      <c r="CM371" s="15">
        <v>16525</v>
      </c>
      <c r="CN371" s="15">
        <v>63369</v>
      </c>
      <c r="CO371" s="15">
        <v>4897</v>
      </c>
      <c r="CP371" s="15">
        <v>14360</v>
      </c>
      <c r="CQ371" s="15">
        <v>788</v>
      </c>
      <c r="CR371">
        <f t="shared" si="2772"/>
        <v>68266</v>
      </c>
      <c r="CS371">
        <f t="shared" si="2773"/>
        <v>15148</v>
      </c>
    </row>
    <row r="372" spans="1:97" x14ac:dyDescent="0.35">
      <c r="A372" s="1">
        <f t="shared" si="2564"/>
        <v>44278</v>
      </c>
      <c r="B372">
        <f t="shared" si="2742"/>
        <v>1616588</v>
      </c>
      <c r="C372">
        <f t="shared" ref="C372" si="3502">BU372</f>
        <v>346303</v>
      </c>
      <c r="D372">
        <v>328870</v>
      </c>
      <c r="E372">
        <v>5675</v>
      </c>
      <c r="F372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3503">-(J372-J371)+L372</f>
        <v>3</v>
      </c>
      <c r="N372">
        <f t="shared" ref="N372" si="3504">B372-C372</f>
        <v>1270285</v>
      </c>
      <c r="O372" s="3">
        <f t="shared" ref="O372" si="3505">C372/B372</f>
        <v>0.21421846506345463</v>
      </c>
      <c r="R372">
        <f t="shared" ref="R372" si="3506">C372-C371</f>
        <v>489</v>
      </c>
      <c r="S372">
        <f t="shared" ref="S372" si="3507">N372-N371</f>
        <v>2215</v>
      </c>
      <c r="T372" s="6">
        <f t="shared" ref="T372" si="3508">R372/V372</f>
        <v>0.18084319526627218</v>
      </c>
      <c r="U372" s="6">
        <f t="shared" ref="U372" si="3509">SUM(R366:R372)/SUM(V366:V372)</f>
        <v>0.17855632739353669</v>
      </c>
      <c r="V372">
        <f t="shared" ref="V372" si="3510">B372-B371</f>
        <v>2704</v>
      </c>
      <c r="W372">
        <f t="shared" ref="W372" si="3511">C372-D372-E372</f>
        <v>11758</v>
      </c>
      <c r="X372" s="3">
        <f t="shared" ref="X372" si="3512">F372/W372</f>
        <v>1.5733968361966322E-2</v>
      </c>
      <c r="Y372">
        <f t="shared" ref="Y372" si="3513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3514">Z372-AC372-AF372</f>
        <v>108</v>
      </c>
      <c r="AJ372">
        <f t="shared" ref="AJ372" si="3515">AA372-AD372-AG372</f>
        <v>37</v>
      </c>
      <c r="AK372">
        <f t="shared" ref="AK372" si="3516">AB372-AE372-AH372</f>
        <v>325</v>
      </c>
      <c r="AL372">
        <v>7</v>
      </c>
      <c r="AM372">
        <v>7</v>
      </c>
      <c r="AN372">
        <v>20</v>
      </c>
      <c r="AT372">
        <f t="shared" ref="AT372" si="3517">BN372-BN371</f>
        <v>16034</v>
      </c>
      <c r="AU372">
        <f t="shared" ref="AU372" si="3518">BO372-BO371</f>
        <v>530</v>
      </c>
      <c r="AV372">
        <f t="shared" ref="AV372" si="3519">AU372/AT372</f>
        <v>3.3054758637894477E-2</v>
      </c>
      <c r="AW372">
        <f>IF(CB372="","",MAX(BV$1:BV372)-LARGE(BV$1:BV372,2))</f>
        <v>99</v>
      </c>
      <c r="AX372">
        <f>IF(CC372="","",MAX(BW$1:BW372)-LARGE(BW$1:BW372,2))</f>
        <v>3</v>
      </c>
      <c r="AY372">
        <f>MAX(CR$1:CR372)-LARGE(CR$1:CR372,2)</f>
        <v>112</v>
      </c>
      <c r="AZ372">
        <f>MAX(CS$1:CS372)-LARGE(CS$1:CS372,2)</f>
        <v>12</v>
      </c>
      <c r="BA372">
        <f>IF(CJ372="","",MAX(CD$1:CD372)-LARGE(CD$1:CD372,2))</f>
        <v>277</v>
      </c>
      <c r="BB372">
        <f>IF(CK372="","",MAX(CE$1:CE372)-LARGE(CE$1:CE372,2))</f>
        <v>1</v>
      </c>
      <c r="BC372">
        <f t="shared" ref="BC372" si="3520">AX372/AW372</f>
        <v>3.0303030303030304E-2</v>
      </c>
      <c r="BD372">
        <f t="shared" ref="BD372" si="3521">AZ372/AY372</f>
        <v>0.10714285714285714</v>
      </c>
      <c r="BE372">
        <f t="shared" si="3321"/>
        <v>3.6101083032490976E-3</v>
      </c>
      <c r="BF372">
        <f t="shared" ref="BF372" si="3522">SUM(AU366:AU372)/SUM(AT366:AT372)</f>
        <v>3.8881639360108258E-2</v>
      </c>
      <c r="BG372">
        <f t="shared" ref="BG372" si="3523">SUM(AU359:AU372)/SUM(AT359:AT372)</f>
        <v>3.8001451702321012E-2</v>
      </c>
      <c r="BH372">
        <f t="shared" ref="BH372" si="3524">SUM(AX366:AX372)/SUM(AW366:AW372)</f>
        <v>1.7857142857142856E-2</v>
      </c>
      <c r="BI372">
        <f t="shared" ref="BI372" si="3525">SUM(AZ366:AZ372)/SUM(AY366:AY372)</f>
        <v>0.10510948905109489</v>
      </c>
      <c r="BJ372">
        <f t="shared" ref="BJ372" si="3526">SUM(BB366:BB372)/SUM(BA366:BA372)</f>
        <v>1.3440860215053764E-2</v>
      </c>
      <c r="BN372" s="15">
        <v>4341986</v>
      </c>
      <c r="BO372" s="15">
        <v>374400</v>
      </c>
      <c r="BP372" s="15">
        <v>1356103</v>
      </c>
      <c r="BQ372" s="15">
        <v>260485</v>
      </c>
      <c r="BR372" s="15">
        <v>287272</v>
      </c>
      <c r="BS372" s="15">
        <v>59031</v>
      </c>
      <c r="BT372">
        <f t="shared" si="2766"/>
        <v>1616588</v>
      </c>
      <c r="BU372">
        <f t="shared" si="2767"/>
        <v>346303</v>
      </c>
      <c r="BV372" s="15">
        <v>35276</v>
      </c>
      <c r="BW372" s="15">
        <v>2878</v>
      </c>
      <c r="BX372" s="15">
        <v>8958</v>
      </c>
      <c r="BY372" s="15">
        <v>2980</v>
      </c>
      <c r="BZ372" s="15">
        <v>2116</v>
      </c>
      <c r="CA372" s="15">
        <v>626</v>
      </c>
      <c r="CB372">
        <f t="shared" si="2768"/>
        <v>11938</v>
      </c>
      <c r="CC372">
        <f t="shared" si="2769"/>
        <v>2742</v>
      </c>
      <c r="CD372" s="15">
        <v>27251</v>
      </c>
      <c r="CE372" s="15">
        <v>1693</v>
      </c>
      <c r="CF372" s="15">
        <v>5102</v>
      </c>
      <c r="CG372" s="15">
        <v>1767</v>
      </c>
      <c r="CH372" s="15">
        <v>1157</v>
      </c>
      <c r="CI372" s="15">
        <v>450</v>
      </c>
      <c r="CJ372">
        <f t="shared" si="2770"/>
        <v>6869</v>
      </c>
      <c r="CK372">
        <f t="shared" si="2771"/>
        <v>1607</v>
      </c>
      <c r="CL372" s="15">
        <v>196258</v>
      </c>
      <c r="CM372" s="15">
        <v>16538</v>
      </c>
      <c r="CN372" s="15">
        <v>63472</v>
      </c>
      <c r="CO372" s="15">
        <v>4906</v>
      </c>
      <c r="CP372" s="15">
        <v>14372</v>
      </c>
      <c r="CQ372" s="15">
        <v>788</v>
      </c>
      <c r="CR372">
        <f t="shared" si="2772"/>
        <v>68378</v>
      </c>
      <c r="CS372">
        <f t="shared" si="2773"/>
        <v>15160</v>
      </c>
    </row>
    <row r="373" spans="1:97" x14ac:dyDescent="0.35">
      <c r="A373" s="1">
        <f t="shared" si="2564"/>
        <v>44279</v>
      </c>
      <c r="B373">
        <f t="shared" ref="B373:B404" si="3527">BT373</f>
        <v>1620048</v>
      </c>
      <c r="C373">
        <f t="shared" ref="C373" si="3528">BU373</f>
        <v>347061</v>
      </c>
      <c r="D373">
        <v>329462</v>
      </c>
      <c r="E373">
        <v>5683</v>
      </c>
      <c r="F373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3529">-(J373-J372)+L373</f>
        <v>12</v>
      </c>
      <c r="N373">
        <f t="shared" ref="N373" si="3530">B373-C373</f>
        <v>1272987</v>
      </c>
      <c r="O373" s="3">
        <f t="shared" ref="O373" si="3531">C373/B373</f>
        <v>0.21422883766406922</v>
      </c>
      <c r="R373">
        <f t="shared" ref="R373" si="3532">C373-C372</f>
        <v>758</v>
      </c>
      <c r="S373">
        <f t="shared" ref="S373" si="3533">N373-N372</f>
        <v>2702</v>
      </c>
      <c r="T373" s="6">
        <f t="shared" ref="T373" si="3534">R373/V373</f>
        <v>0.21907514450867052</v>
      </c>
      <c r="U373" s="6">
        <f t="shared" ref="U373" si="3535">SUM(R367:R373)/SUM(V367:V373)</f>
        <v>0.18384368620589092</v>
      </c>
      <c r="V373">
        <f t="shared" ref="V373" si="3536">B373-B372</f>
        <v>3460</v>
      </c>
      <c r="W373">
        <f t="shared" ref="W373" si="3537">C373-D373-E373</f>
        <v>11916</v>
      </c>
      <c r="X373" s="3">
        <f t="shared" ref="X373" si="3538">F373/W373</f>
        <v>1.5944947969117152E-2</v>
      </c>
      <c r="Y373">
        <f t="shared" ref="Y373" si="3539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3540">Z373-AC373-AF373</f>
        <v>104</v>
      </c>
      <c r="AJ373">
        <f t="shared" ref="AJ373" si="3541">AA373-AD373-AG373</f>
        <v>36</v>
      </c>
      <c r="AK373">
        <f t="shared" ref="AK373" si="3542">AB373-AE373-AH373</f>
        <v>316</v>
      </c>
      <c r="AL373">
        <v>8</v>
      </c>
      <c r="AM373">
        <v>8</v>
      </c>
      <c r="AN373">
        <v>31</v>
      </c>
      <c r="AT373">
        <f t="shared" ref="AT373" si="3543">BN373-BN372</f>
        <v>18081</v>
      </c>
      <c r="AU373">
        <f t="shared" ref="AU373" si="3544">BO373-BO372</f>
        <v>789</v>
      </c>
      <c r="AV373">
        <f t="shared" ref="AV373" si="3545">AU373/AT373</f>
        <v>4.3636966981914715E-2</v>
      </c>
      <c r="AW373">
        <f>IF(CB373="","",MAX(BV$1:BV373)-LARGE(BV$1:BV373,2))</f>
        <v>156</v>
      </c>
      <c r="AX373">
        <f>IF(CC373="","",MAX(BW$1:BW373)-LARGE(BW$1:BW373,2))</f>
        <v>2</v>
      </c>
      <c r="AY373">
        <f>MAX(CR$1:CR373)-LARGE(CR$1:CR373,2)</f>
        <v>147</v>
      </c>
      <c r="AZ373">
        <f>MAX(CS$1:CS373)-LARGE(CS$1:CS373,2)</f>
        <v>23</v>
      </c>
      <c r="BA373">
        <f>IF(CJ373="","",MAX(CD$1:CD373)-LARGE(CD$1:CD373,2))</f>
        <v>59</v>
      </c>
      <c r="BB373">
        <f>IF(CK373="","",MAX(CE$1:CE373)-LARGE(CE$1:CE373,2))</f>
        <v>2</v>
      </c>
      <c r="BC373">
        <f t="shared" ref="BC373" si="3546">AX373/AW373</f>
        <v>1.282051282051282E-2</v>
      </c>
      <c r="BD373">
        <f t="shared" ref="BD373" si="3547">AZ373/AY373</f>
        <v>0.15646258503401361</v>
      </c>
      <c r="BE373">
        <f t="shared" si="3321"/>
        <v>3.3898305084745763E-2</v>
      </c>
      <c r="BF373">
        <f t="shared" ref="BF373" si="3548">SUM(AU367:AU373)/SUM(AT367:AT373)</f>
        <v>4.0118277929666872E-2</v>
      </c>
      <c r="BG373">
        <f t="shared" ref="BG373" si="3549">SUM(AU360:AU373)/SUM(AT360:AT373)</f>
        <v>3.7685726114356687E-2</v>
      </c>
      <c r="BH373">
        <f t="shared" ref="BH373" si="3550">SUM(AX367:AX373)/SUM(AW367:AW373)</f>
        <v>1.6568047337278107E-2</v>
      </c>
      <c r="BI373">
        <f t="shared" ref="BI373" si="3551">SUM(AZ367:AZ373)/SUM(AY367:AY373)</f>
        <v>0.11866666666666667</v>
      </c>
      <c r="BJ373">
        <f t="shared" ref="BJ373" si="3552">SUM(BB367:BB373)/SUM(BA367:BA373)</f>
        <v>1.5727391874180863E-2</v>
      </c>
      <c r="BN373" s="15">
        <v>4360067</v>
      </c>
      <c r="BO373" s="15">
        <v>375189</v>
      </c>
      <c r="BP373" s="15">
        <v>1358609</v>
      </c>
      <c r="BQ373" s="15">
        <v>261439</v>
      </c>
      <c r="BR373" s="15">
        <v>287850</v>
      </c>
      <c r="BS373" s="15">
        <v>59211</v>
      </c>
      <c r="BT373">
        <f t="shared" ref="BT373:BT404" si="3553">SUM(BP373:BQ373)</f>
        <v>1620048</v>
      </c>
      <c r="BU373">
        <f t="shared" si="2767"/>
        <v>347061</v>
      </c>
      <c r="BV373" s="15">
        <v>35432</v>
      </c>
      <c r="BW373" s="15">
        <v>2876</v>
      </c>
      <c r="BX373" s="15">
        <v>8976</v>
      </c>
      <c r="BY373" s="15">
        <v>2991</v>
      </c>
      <c r="BZ373" s="15">
        <v>2121</v>
      </c>
      <c r="CA373" s="15">
        <v>626</v>
      </c>
      <c r="CB373">
        <f t="shared" ref="CB373:CB404" si="3554">SUM(BX373:BY373)</f>
        <v>11967</v>
      </c>
      <c r="CC373">
        <f t="shared" si="2769"/>
        <v>2747</v>
      </c>
      <c r="CD373" s="15">
        <v>27310</v>
      </c>
      <c r="CE373" s="15">
        <v>1695</v>
      </c>
      <c r="CF373" s="15">
        <v>5106</v>
      </c>
      <c r="CG373" s="15">
        <v>1770</v>
      </c>
      <c r="CH373" s="15">
        <v>1157</v>
      </c>
      <c r="CI373" s="15">
        <v>450</v>
      </c>
      <c r="CJ373">
        <f t="shared" ref="CJ373:CJ404" si="3555">SUM(CF373:CG373)</f>
        <v>6876</v>
      </c>
      <c r="CK373">
        <f t="shared" si="2771"/>
        <v>1607</v>
      </c>
      <c r="CL373" s="15">
        <v>197208</v>
      </c>
      <c r="CM373" s="15">
        <v>16569</v>
      </c>
      <c r="CN373" s="15">
        <v>63599</v>
      </c>
      <c r="CO373" s="15">
        <v>4926</v>
      </c>
      <c r="CP373" s="15">
        <v>14394</v>
      </c>
      <c r="CQ373" s="15">
        <v>789</v>
      </c>
      <c r="CR373">
        <f t="shared" ref="CR373:CR404" si="3556">SUM(CN373:CO373)</f>
        <v>68525</v>
      </c>
      <c r="CS373">
        <f t="shared" si="2773"/>
        <v>15183</v>
      </c>
    </row>
    <row r="374" spans="1:97" x14ac:dyDescent="0.35">
      <c r="A374" s="1">
        <f t="shared" si="2564"/>
        <v>44280</v>
      </c>
      <c r="B374">
        <f t="shared" si="3527"/>
        <v>1620656</v>
      </c>
      <c r="C374">
        <f t="shared" ref="C374" si="3557">BU374</f>
        <v>347203</v>
      </c>
      <c r="D374">
        <v>330008</v>
      </c>
      <c r="E374">
        <v>5689</v>
      </c>
      <c r="F374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3558">-(J374-J373)+L374</f>
        <v>7</v>
      </c>
      <c r="N374">
        <f t="shared" ref="N374" si="3559">B374-C374</f>
        <v>1273453</v>
      </c>
      <c r="O374" s="3">
        <f t="shared" ref="O374" si="3560">C374/B374</f>
        <v>0.21423608711534095</v>
      </c>
      <c r="R374">
        <f t="shared" ref="R374" si="3561">C374-C373</f>
        <v>142</v>
      </c>
      <c r="S374">
        <f t="shared" ref="S374" si="3562">N374-N373</f>
        <v>466</v>
      </c>
      <c r="T374" s="6">
        <f t="shared" ref="T374" si="3563">R374/V374</f>
        <v>0.23355263157894737</v>
      </c>
      <c r="U374" s="6">
        <f t="shared" ref="U374" si="3564">SUM(R368:R374)/SUM(V368:V374)</f>
        <v>0.18575078388108235</v>
      </c>
      <c r="V374">
        <f t="shared" ref="V374" si="3565">B374-B373</f>
        <v>608</v>
      </c>
      <c r="W374">
        <f t="shared" ref="W374" si="3566">C374-D374-E374</f>
        <v>11506</v>
      </c>
      <c r="X374" s="3">
        <f t="shared" ref="X374" si="3567">F374/W374</f>
        <v>1.7990613592908048E-2</v>
      </c>
      <c r="Y374">
        <f t="shared" ref="Y374" si="3568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3569">Z374-AC374-AF374</f>
        <v>99</v>
      </c>
      <c r="AJ374">
        <f t="shared" ref="AJ374" si="3570">AA374-AD374-AG374</f>
        <v>34</v>
      </c>
      <c r="AK374">
        <f t="shared" ref="AK374" si="3571">AB374-AE374-AH374</f>
        <v>321</v>
      </c>
      <c r="AL374">
        <v>9</v>
      </c>
      <c r="AM374">
        <v>9</v>
      </c>
      <c r="AN374">
        <v>29</v>
      </c>
      <c r="AT374">
        <f t="shared" ref="AT374" si="3572">BN374-BN373</f>
        <v>2136</v>
      </c>
      <c r="AU374">
        <f t="shared" ref="AU374" si="3573">BO374-BO373</f>
        <v>177</v>
      </c>
      <c r="AV374">
        <f t="shared" ref="AV374" si="3574">AU374/AT374</f>
        <v>8.2865168539325837E-2</v>
      </c>
      <c r="AW374">
        <f>IF(CB374="","",MAX(BV$1:BV374)-LARGE(BV$1:BV374,2))</f>
        <v>190</v>
      </c>
      <c r="AX374">
        <f>IF(CC374="","",MAX(BW$1:BW374)-LARGE(BW$1:BW374,2))</f>
        <v>2</v>
      </c>
      <c r="AY374">
        <f>MAX(CR$1:CR374)-LARGE(CR$1:CR374,2)</f>
        <v>116</v>
      </c>
      <c r="AZ374">
        <f>MAX(CS$1:CS374)-LARGE(CS$1:CS374,2)</f>
        <v>12</v>
      </c>
      <c r="BA374">
        <f>IF(CJ374="","",MAX(CD$1:CD374)-LARGE(CD$1:CD374,2))</f>
        <v>94</v>
      </c>
      <c r="BB374">
        <f>IF(CK374="","",MAX(CE$1:CE374)-LARGE(CE$1:CE374,2))</f>
        <v>0</v>
      </c>
      <c r="BC374">
        <f t="shared" ref="BC374" si="3575">AX374/AW374</f>
        <v>1.0526315789473684E-2</v>
      </c>
      <c r="BD374">
        <f t="shared" ref="BD374" si="3576">AZ374/AY374</f>
        <v>0.10344827586206896</v>
      </c>
      <c r="BE374">
        <f t="shared" si="3321"/>
        <v>0</v>
      </c>
      <c r="BF374">
        <f t="shared" ref="BF374" si="3577">SUM(AU368:AU374)/SUM(AT368:AT374)</f>
        <v>4.1081539204030466E-2</v>
      </c>
      <c r="BG374">
        <f t="shared" ref="BG374" si="3578">SUM(AU361:AU374)/SUM(AT361:AT374)</f>
        <v>3.9284575615306232E-2</v>
      </c>
      <c r="BH374">
        <f t="shared" ref="BH374" si="3579">SUM(AX368:AX374)/SUM(AW368:AW374)</f>
        <v>1.4042126379137413E-2</v>
      </c>
      <c r="BI374">
        <f t="shared" ref="BI374" si="3580">SUM(AZ368:AZ374)/SUM(AY368:AY374)</f>
        <v>0.11352040816326531</v>
      </c>
      <c r="BJ374">
        <f t="shared" ref="BJ374" si="3581">SUM(BB368:BB374)/SUM(BA368:BA374)</f>
        <v>1.2531328320802004E-2</v>
      </c>
      <c r="BN374" s="15">
        <v>4362203</v>
      </c>
      <c r="BO374" s="15">
        <v>375366</v>
      </c>
      <c r="BP374" s="15">
        <v>1358946</v>
      </c>
      <c r="BQ374" s="15">
        <v>261710</v>
      </c>
      <c r="BR374" s="15">
        <v>287932</v>
      </c>
      <c r="BS374" s="15">
        <v>59271</v>
      </c>
      <c r="BT374">
        <f t="shared" si="3553"/>
        <v>1620656</v>
      </c>
      <c r="BU374">
        <f t="shared" si="2767"/>
        <v>347203</v>
      </c>
      <c r="BV374" s="15">
        <v>35622</v>
      </c>
      <c r="BW374" s="15">
        <v>2880</v>
      </c>
      <c r="BX374" s="15">
        <v>8976</v>
      </c>
      <c r="BY374" s="15">
        <v>3014</v>
      </c>
      <c r="BZ374" s="15">
        <v>2120</v>
      </c>
      <c r="CA374" s="15">
        <v>627</v>
      </c>
      <c r="CB374">
        <f t="shared" si="3554"/>
        <v>11990</v>
      </c>
      <c r="CC374">
        <f t="shared" si="2769"/>
        <v>2747</v>
      </c>
      <c r="CD374" s="15">
        <v>27404</v>
      </c>
      <c r="CE374" s="15">
        <v>1695</v>
      </c>
      <c r="CF374" s="15">
        <v>5107</v>
      </c>
      <c r="CG374" s="15">
        <v>1776</v>
      </c>
      <c r="CH374" s="15">
        <v>1158</v>
      </c>
      <c r="CI374" s="15">
        <v>450</v>
      </c>
      <c r="CJ374">
        <f t="shared" si="3555"/>
        <v>6883</v>
      </c>
      <c r="CK374">
        <f t="shared" si="2771"/>
        <v>1608</v>
      </c>
      <c r="CL374" s="15">
        <v>197836</v>
      </c>
      <c r="CM374" s="15">
        <v>16575</v>
      </c>
      <c r="CN374" s="15">
        <v>63716</v>
      </c>
      <c r="CO374" s="15">
        <v>4925</v>
      </c>
      <c r="CP374" s="15">
        <v>14403</v>
      </c>
      <c r="CQ374" s="15">
        <v>792</v>
      </c>
      <c r="CR374">
        <f t="shared" si="3556"/>
        <v>68641</v>
      </c>
      <c r="CS374">
        <f t="shared" si="2773"/>
        <v>15195</v>
      </c>
    </row>
    <row r="375" spans="1:97" x14ac:dyDescent="0.35">
      <c r="A375" s="1">
        <f t="shared" si="2564"/>
        <v>44281</v>
      </c>
      <c r="B375">
        <f t="shared" si="3527"/>
        <v>1626136</v>
      </c>
      <c r="C375">
        <f t="shared" ref="C375" si="3582">BU375</f>
        <v>348611</v>
      </c>
      <c r="D375">
        <v>330816</v>
      </c>
      <c r="E375">
        <v>5708</v>
      </c>
      <c r="F375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3583">-(J375-J374)+L375</f>
        <v>11</v>
      </c>
      <c r="N375">
        <f t="shared" ref="N375" si="3584">B375-C375</f>
        <v>1277525</v>
      </c>
      <c r="O375" s="3">
        <f t="shared" ref="O375" si="3585">C375/B375</f>
        <v>0.21437997805841577</v>
      </c>
      <c r="R375">
        <f t="shared" ref="R375" si="3586">C375-C374</f>
        <v>1408</v>
      </c>
      <c r="S375">
        <f t="shared" ref="S375" si="3587">N375-N374</f>
        <v>4072</v>
      </c>
      <c r="T375" s="6">
        <f t="shared" ref="T375" si="3588">R375/V375</f>
        <v>0.25693430656934307</v>
      </c>
      <c r="U375" s="6">
        <f t="shared" ref="U375" si="3589">SUM(R369:R375)/SUM(V369:V375)</f>
        <v>0.20738540849490081</v>
      </c>
      <c r="V375">
        <f t="shared" ref="V375" si="3590">B375-B374</f>
        <v>5480</v>
      </c>
      <c r="W375">
        <f t="shared" ref="W375" si="3591">C375-D375-E375</f>
        <v>12087</v>
      </c>
      <c r="X375" s="3">
        <f t="shared" ref="X375" si="3592">F375/W375</f>
        <v>1.7125837676842889E-2</v>
      </c>
      <c r="Y375">
        <f t="shared" ref="Y375" si="3593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3594">Z375-AC375-AF375</f>
        <v>88</v>
      </c>
      <c r="AJ375">
        <f t="shared" ref="AJ375" si="3595">AA375-AD375-AG375</f>
        <v>36</v>
      </c>
      <c r="AK375">
        <f t="shared" ref="AK375" si="3596">AB375-AE375-AH375</f>
        <v>319</v>
      </c>
      <c r="AL375">
        <v>7</v>
      </c>
      <c r="AM375">
        <v>7</v>
      </c>
      <c r="AN375">
        <v>30</v>
      </c>
      <c r="AT375">
        <f t="shared" ref="AT375" si="3597">BN375-BN374</f>
        <v>27353</v>
      </c>
      <c r="AU375">
        <f t="shared" ref="AU375" si="3598">BO375-BO374</f>
        <v>1464</v>
      </c>
      <c r="AV375">
        <f t="shared" ref="AV375" si="3599">AU375/AT375</f>
        <v>5.3522465543084853E-2</v>
      </c>
      <c r="AW375">
        <f>IF(CB375="","",MAX(BV$1:BV375)-LARGE(BV$1:BV375,2))</f>
        <v>116</v>
      </c>
      <c r="AX375">
        <f>IF(CC375="","",MAX(BW$1:BW375)-LARGE(BW$1:BW375,2))</f>
        <v>3</v>
      </c>
      <c r="AY375">
        <f>MAX(CR$1:CR375)-LARGE(CR$1:CR375,2)</f>
        <v>90</v>
      </c>
      <c r="AZ375">
        <f>MAX(CS$1:CS375)-LARGE(CS$1:CS375,2)</f>
        <v>16</v>
      </c>
      <c r="BA375">
        <f>IF(CJ375="","",MAX(CD$1:CD375)-LARGE(CD$1:CD375,2))</f>
        <v>106</v>
      </c>
      <c r="BB375">
        <f>IF(CK375="","",MAX(CE$1:CE375)-LARGE(CE$1:CE375,2))</f>
        <v>3</v>
      </c>
      <c r="BC375">
        <f t="shared" ref="BC375" si="3600">AX375/AW375</f>
        <v>2.5862068965517241E-2</v>
      </c>
      <c r="BD375">
        <f t="shared" ref="BD375" si="3601">AZ375/AY375</f>
        <v>0.17777777777777778</v>
      </c>
      <c r="BE375">
        <f t="shared" si="3321"/>
        <v>2.8301886792452831E-2</v>
      </c>
      <c r="BF375">
        <f t="shared" ref="BF375" si="3602">SUM(AU369:AU375)/SUM(AT369:AT375)</f>
        <v>4.6289913659146406E-2</v>
      </c>
      <c r="BG375">
        <f t="shared" ref="BG375" si="3603">SUM(AU362:AU375)/SUM(AT362:AT375)</f>
        <v>4.202332814022558E-2</v>
      </c>
      <c r="BH375">
        <f t="shared" ref="BH375" si="3604">SUM(AX369:AX375)/SUM(AW369:AW375)</f>
        <v>1.7587939698492462E-2</v>
      </c>
      <c r="BI375">
        <f t="shared" ref="BI375" si="3605">SUM(AZ369:AZ375)/SUM(AY369:AY375)</f>
        <v>0.12650602409638553</v>
      </c>
      <c r="BJ375">
        <f t="shared" ref="BJ375" si="3606">SUM(BB369:BB375)/SUM(BA369:BA375)</f>
        <v>1.8987341772151899E-2</v>
      </c>
      <c r="BN375" s="15">
        <v>4389556</v>
      </c>
      <c r="BO375" s="15">
        <v>376830</v>
      </c>
      <c r="BP375" s="15">
        <v>1362878</v>
      </c>
      <c r="BQ375" s="15">
        <v>263258</v>
      </c>
      <c r="BR375" s="15">
        <v>288896</v>
      </c>
      <c r="BS375" s="15">
        <v>59715</v>
      </c>
      <c r="BT375">
        <f t="shared" si="3553"/>
        <v>1626136</v>
      </c>
      <c r="BU375">
        <f t="shared" si="2767"/>
        <v>348611</v>
      </c>
      <c r="BV375" s="15">
        <v>35738</v>
      </c>
      <c r="BW375" s="15">
        <v>2883</v>
      </c>
      <c r="BX375" s="15">
        <v>8987</v>
      </c>
      <c r="BY375" s="15">
        <v>3029</v>
      </c>
      <c r="BZ375" s="15">
        <v>2122</v>
      </c>
      <c r="CA375" s="15">
        <v>629</v>
      </c>
      <c r="CB375">
        <f t="shared" si="3554"/>
        <v>12016</v>
      </c>
      <c r="CC375">
        <f t="shared" si="2769"/>
        <v>2751</v>
      </c>
      <c r="CD375" s="15">
        <v>27510</v>
      </c>
      <c r="CE375" s="15">
        <v>1698</v>
      </c>
      <c r="CF375" s="15">
        <v>5139</v>
      </c>
      <c r="CG375" s="15">
        <v>1758</v>
      </c>
      <c r="CH375" s="15">
        <v>1160</v>
      </c>
      <c r="CI375" s="15">
        <v>449</v>
      </c>
      <c r="CJ375">
        <f t="shared" si="3555"/>
        <v>6897</v>
      </c>
      <c r="CK375">
        <f t="shared" si="2771"/>
        <v>1609</v>
      </c>
      <c r="CL375" s="15">
        <v>198273</v>
      </c>
      <c r="CM375" s="15">
        <v>16592</v>
      </c>
      <c r="CN375" s="15">
        <v>63784</v>
      </c>
      <c r="CO375" s="15">
        <v>4947</v>
      </c>
      <c r="CP375" s="15">
        <v>14417</v>
      </c>
      <c r="CQ375" s="15">
        <v>794</v>
      </c>
      <c r="CR375">
        <f t="shared" si="3556"/>
        <v>68731</v>
      </c>
      <c r="CS375">
        <f t="shared" si="2773"/>
        <v>15211</v>
      </c>
    </row>
    <row r="376" spans="1:97" x14ac:dyDescent="0.35">
      <c r="A376" s="1">
        <f t="shared" si="2564"/>
        <v>44282</v>
      </c>
      <c r="B376">
        <f t="shared" si="3527"/>
        <v>1628838</v>
      </c>
      <c r="C376">
        <f t="shared" ref="C376" si="3607">BU376</f>
        <v>349141</v>
      </c>
      <c r="D376">
        <v>331268</v>
      </c>
      <c r="E376">
        <v>5716</v>
      </c>
      <c r="F376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3608">-(J376-J375)+L376</f>
        <v>9</v>
      </c>
      <c r="N376">
        <f t="shared" ref="N376" si="3609">B376-C376</f>
        <v>1279697</v>
      </c>
      <c r="O376" s="3">
        <f t="shared" ref="O376" si="3610">C376/B376</f>
        <v>0.21434973889361619</v>
      </c>
      <c r="R376">
        <f t="shared" ref="R376" si="3611">C376-C375</f>
        <v>530</v>
      </c>
      <c r="S376">
        <f t="shared" ref="S376" si="3612">N376-N375</f>
        <v>2172</v>
      </c>
      <c r="T376" s="6">
        <f t="shared" ref="T376" si="3613">R376/V376</f>
        <v>0.19615099925980756</v>
      </c>
      <c r="U376" s="6">
        <f t="shared" ref="U376" si="3614">SUM(R370:R376)/SUM(V370:V376)</f>
        <v>0.21127861529871581</v>
      </c>
      <c r="V376">
        <f t="shared" ref="V376" si="3615">B376-B375</f>
        <v>2702</v>
      </c>
      <c r="W376">
        <f t="shared" ref="W376" si="3616">C376-D376-E376</f>
        <v>12157</v>
      </c>
      <c r="X376" s="3">
        <f t="shared" ref="X376" si="3617">F376/W376</f>
        <v>1.6533684297112775E-2</v>
      </c>
      <c r="Y376">
        <f t="shared" ref="Y376" si="3618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3619">Z376-AC376-AF376</f>
        <v>86</v>
      </c>
      <c r="AJ376">
        <f t="shared" ref="AJ376" si="3620">AA376-AD376-AG376</f>
        <v>34</v>
      </c>
      <c r="AK376">
        <f t="shared" ref="AK376" si="3621">AB376-AE376-AH376</f>
        <v>325</v>
      </c>
      <c r="AL376">
        <v>7</v>
      </c>
      <c r="AM376">
        <v>7</v>
      </c>
      <c r="AN376">
        <v>32</v>
      </c>
      <c r="AT376">
        <f t="shared" ref="AT376" si="3622">BN376-BN375</f>
        <v>13617</v>
      </c>
      <c r="AU376">
        <f t="shared" ref="AU376" si="3623">BO376-BO375</f>
        <v>587</v>
      </c>
      <c r="AV376">
        <f t="shared" ref="AV376" si="3624">AU376/AT376</f>
        <v>4.3107879856062278E-2</v>
      </c>
      <c r="AW376">
        <f>IF(CB376="","",MAX(BV$1:BV376)-LARGE(BV$1:BV376,2))</f>
        <v>263</v>
      </c>
      <c r="AX376">
        <f>IF(CC376="","",MAX(BW$1:BW376)-LARGE(BW$1:BW376,2))</f>
        <v>5</v>
      </c>
      <c r="AY376">
        <f>MAX(CR$1:CR376)-LARGE(CR$1:CR376,2)</f>
        <v>107</v>
      </c>
      <c r="AZ376">
        <f>MAX(CS$1:CS376)-LARGE(CS$1:CS376,2)</f>
        <v>15</v>
      </c>
      <c r="BA376">
        <f>IF(CJ376="","",MAX(CD$1:CD376)-LARGE(CD$1:CD376,2))</f>
        <v>119</v>
      </c>
      <c r="BB376">
        <f>IF(CK376="","",MAX(CE$1:CE376)-LARGE(CE$1:CE376,2))</f>
        <v>1</v>
      </c>
      <c r="BC376">
        <f t="shared" ref="BC376" si="3625">AX376/AW376</f>
        <v>1.9011406844106463E-2</v>
      </c>
      <c r="BD376">
        <f t="shared" ref="BD376" si="3626">AZ376/AY376</f>
        <v>0.14018691588785046</v>
      </c>
      <c r="BE376">
        <f t="shared" si="3321"/>
        <v>8.4033613445378148E-3</v>
      </c>
      <c r="BF376">
        <f t="shared" ref="BF376" si="3627">SUM(AU370:AU376)/SUM(AT370:AT376)</f>
        <v>4.6620635777719056E-2</v>
      </c>
      <c r="BG376">
        <f t="shared" ref="BG376" si="3628">SUM(AU363:AU376)/SUM(AT363:AT376)</f>
        <v>4.2768005704777755E-2</v>
      </c>
      <c r="BH376">
        <f t="shared" ref="BH376" si="3629">SUM(AX370:AX376)/SUM(AW370:AW376)</f>
        <v>1.9252548131370329E-2</v>
      </c>
      <c r="BI376">
        <f t="shared" ref="BI376" si="3630">SUM(AZ370:AZ376)/SUM(AY370:AY376)</f>
        <v>0.12861271676300579</v>
      </c>
      <c r="BJ376">
        <f t="shared" ref="BJ376" si="3631">SUM(BB370:BB376)/SUM(BA370:BA376)</f>
        <v>1.2949640287769784E-2</v>
      </c>
      <c r="BN376" s="15">
        <v>4403173</v>
      </c>
      <c r="BO376" s="15">
        <v>377417</v>
      </c>
      <c r="BP376" s="15">
        <v>1364734</v>
      </c>
      <c r="BQ376" s="15">
        <v>264104</v>
      </c>
      <c r="BR376" s="15">
        <v>289302</v>
      </c>
      <c r="BS376" s="15">
        <v>59839</v>
      </c>
      <c r="BT376">
        <f t="shared" si="3553"/>
        <v>1628838</v>
      </c>
      <c r="BU376">
        <f t="shared" si="2767"/>
        <v>349141</v>
      </c>
      <c r="BV376" s="15">
        <v>36001</v>
      </c>
      <c r="BW376" s="15">
        <v>2888</v>
      </c>
      <c r="BX376" s="15">
        <v>8994</v>
      </c>
      <c r="BY376" s="15">
        <v>3044</v>
      </c>
      <c r="BZ376" s="15">
        <v>2123</v>
      </c>
      <c r="CA376" s="15">
        <v>630</v>
      </c>
      <c r="CB376">
        <f t="shared" si="3554"/>
        <v>12038</v>
      </c>
      <c r="CC376">
        <f t="shared" si="2769"/>
        <v>2753</v>
      </c>
      <c r="CD376" s="15">
        <v>27629</v>
      </c>
      <c r="CE376" s="15">
        <v>1697</v>
      </c>
      <c r="CF376" s="15">
        <v>5142</v>
      </c>
      <c r="CG376" s="15">
        <v>1763</v>
      </c>
      <c r="CH376" s="15">
        <v>1160</v>
      </c>
      <c r="CI376" s="15">
        <v>449</v>
      </c>
      <c r="CJ376">
        <f t="shared" si="3555"/>
        <v>6905</v>
      </c>
      <c r="CK376">
        <f t="shared" si="2771"/>
        <v>1609</v>
      </c>
      <c r="CL376" s="15">
        <v>198822</v>
      </c>
      <c r="CM376" s="15">
        <v>16609</v>
      </c>
      <c r="CN376" s="15">
        <v>63879</v>
      </c>
      <c r="CO376" s="15">
        <v>4959</v>
      </c>
      <c r="CP376" s="15">
        <v>14432</v>
      </c>
      <c r="CQ376" s="15">
        <v>794</v>
      </c>
      <c r="CR376">
        <f t="shared" si="3556"/>
        <v>68838</v>
      </c>
      <c r="CS376">
        <f t="shared" si="2773"/>
        <v>15226</v>
      </c>
    </row>
    <row r="377" spans="1:97" x14ac:dyDescent="0.35">
      <c r="A377" s="1">
        <f t="shared" si="2564"/>
        <v>44283</v>
      </c>
      <c r="B377">
        <f t="shared" si="3527"/>
        <v>1630912</v>
      </c>
      <c r="C377">
        <f t="shared" ref="C377" si="3632">BU377</f>
        <v>349598</v>
      </c>
      <c r="D377">
        <v>331453</v>
      </c>
      <c r="E377">
        <v>5718</v>
      </c>
      <c r="F377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3633">-(J377-J376)+L377</f>
        <v>15</v>
      </c>
      <c r="N377">
        <f t="shared" ref="N377" si="3634">B377-C377</f>
        <v>1281314</v>
      </c>
      <c r="O377" s="3">
        <f t="shared" ref="O377" si="3635">C377/B377</f>
        <v>0.2143573656947769</v>
      </c>
      <c r="R377">
        <f t="shared" ref="R377" si="3636">C377-C376</f>
        <v>457</v>
      </c>
      <c r="S377">
        <f t="shared" ref="S377" si="3637">N377-N376</f>
        <v>1617</v>
      </c>
      <c r="T377" s="6">
        <f t="shared" ref="T377" si="3638">R377/V377</f>
        <v>0.22034715525554485</v>
      </c>
      <c r="U377" s="6">
        <f t="shared" ref="U377" si="3639">SUM(R371:R377)/SUM(V371:V377)</f>
        <v>0.21563994064955763</v>
      </c>
      <c r="V377">
        <f t="shared" ref="V377" si="3640">B377-B376</f>
        <v>2074</v>
      </c>
      <c r="W377">
        <f t="shared" ref="W377" si="3641">C377-D377-E377</f>
        <v>12427</v>
      </c>
      <c r="X377" s="3">
        <f t="shared" ref="X377" si="3642">F377/W377</f>
        <v>1.5450229339341755E-2</v>
      </c>
      <c r="Y377">
        <f t="shared" ref="Y377" si="3643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3644">Z377-AC377-AF377</f>
        <v>85</v>
      </c>
      <c r="AJ377">
        <f t="shared" ref="AJ377" si="3645">AA377-AD377-AG377</f>
        <v>33</v>
      </c>
      <c r="AK377">
        <f t="shared" ref="AK377" si="3646">AB377-AE377-AH377</f>
        <v>334</v>
      </c>
      <c r="AL377">
        <v>7</v>
      </c>
      <c r="AM377">
        <v>7</v>
      </c>
      <c r="AN377">
        <v>32</v>
      </c>
      <c r="AT377">
        <f t="shared" ref="AT377" si="3647">BN377-BN376</f>
        <v>6989</v>
      </c>
      <c r="AU377">
        <f t="shared" ref="AU377" si="3648">BO377-BO376</f>
        <v>479</v>
      </c>
      <c r="AV377">
        <f t="shared" ref="AV377" si="3649">AU377/AT377</f>
        <v>6.8536271283445416E-2</v>
      </c>
      <c r="AW377">
        <f>IF(CB377="","",MAX(BV$1:BV377)-LARGE(BV$1:BV377,2))</f>
        <v>15</v>
      </c>
      <c r="AX377">
        <f>IF(CC377="","",MAX(BW$1:BW377)-LARGE(BW$1:BW377,2))</f>
        <v>3</v>
      </c>
      <c r="AY377">
        <f>MAX(CR$1:CR377)-LARGE(CR$1:CR377,2)</f>
        <v>59</v>
      </c>
      <c r="AZ377">
        <f>MAX(CS$1:CS377)-LARGE(CS$1:CS377,2)</f>
        <v>15</v>
      </c>
      <c r="BA377">
        <f>IF(CJ377="","",MAX(CD$1:CD377)-LARGE(CD$1:CD377,2))</f>
        <v>14</v>
      </c>
      <c r="BB377">
        <f>IF(CK377="","",MAX(CE$1:CE377)-LARGE(CE$1:CE377,2))</f>
        <v>1</v>
      </c>
      <c r="BC377">
        <f t="shared" ref="BC377" si="3650">AX377/AW377</f>
        <v>0.2</v>
      </c>
      <c r="BD377">
        <f t="shared" ref="BD377" si="3651">AZ377/AY377</f>
        <v>0.25423728813559321</v>
      </c>
      <c r="BE377">
        <f t="shared" si="3321"/>
        <v>7.1428571428571425E-2</v>
      </c>
      <c r="BF377">
        <f t="shared" ref="BF377" si="3652">SUM(AU371:AU377)/SUM(AT371:AT377)</f>
        <v>4.7226063890085476E-2</v>
      </c>
      <c r="BG377">
        <f t="shared" ref="BG377" si="3653">SUM(AU364:AU377)/SUM(AT364:AT377)</f>
        <v>4.3304980631205213E-2</v>
      </c>
      <c r="BH377">
        <f t="shared" ref="BH377" si="3654">SUM(AX371:AX377)/SUM(AW371:AW377)</f>
        <v>2.1839080459770115E-2</v>
      </c>
      <c r="BI377">
        <f t="shared" ref="BI377" si="3655">SUM(AZ371:AZ377)/SUM(AY371:AY377)</f>
        <v>0.13953488372093023</v>
      </c>
      <c r="BJ377">
        <f t="shared" ref="BJ377" si="3656">SUM(BB371:BB377)/SUM(BA371:BA377)</f>
        <v>1.3138686131386862E-2</v>
      </c>
      <c r="BN377" s="15">
        <v>4410162</v>
      </c>
      <c r="BO377" s="15">
        <v>377896</v>
      </c>
      <c r="BP377" s="15">
        <v>1367442</v>
      </c>
      <c r="BQ377" s="15">
        <v>263470</v>
      </c>
      <c r="BR377" s="15">
        <v>289689</v>
      </c>
      <c r="BS377" s="15">
        <v>59909</v>
      </c>
      <c r="BT377">
        <f t="shared" si="3553"/>
        <v>1630912</v>
      </c>
      <c r="BU377">
        <f t="shared" si="2767"/>
        <v>349598</v>
      </c>
      <c r="BV377" s="15">
        <v>36016</v>
      </c>
      <c r="BW377" s="15">
        <v>2891</v>
      </c>
      <c r="BX377" s="15">
        <v>9002</v>
      </c>
      <c r="BY377" s="15">
        <v>3041</v>
      </c>
      <c r="BZ377" s="15">
        <v>2125</v>
      </c>
      <c r="CA377" s="15">
        <v>630</v>
      </c>
      <c r="CB377">
        <f t="shared" si="3554"/>
        <v>12043</v>
      </c>
      <c r="CC377">
        <f t="shared" si="2769"/>
        <v>2755</v>
      </c>
      <c r="CD377" s="15">
        <v>27643</v>
      </c>
      <c r="CE377" s="15">
        <v>1696</v>
      </c>
      <c r="CF377" s="15">
        <v>5143</v>
      </c>
      <c r="CG377" s="15">
        <v>1763</v>
      </c>
      <c r="CH377" s="15">
        <v>1160</v>
      </c>
      <c r="CI377" s="15">
        <v>449</v>
      </c>
      <c r="CJ377">
        <f t="shared" si="3555"/>
        <v>6906</v>
      </c>
      <c r="CK377">
        <f t="shared" si="2771"/>
        <v>1609</v>
      </c>
      <c r="CL377" s="15">
        <v>199037</v>
      </c>
      <c r="CM377" s="15">
        <v>16626</v>
      </c>
      <c r="CN377" s="15">
        <v>63930</v>
      </c>
      <c r="CO377" s="15">
        <v>4967</v>
      </c>
      <c r="CP377" s="15">
        <v>14445</v>
      </c>
      <c r="CQ377" s="15">
        <v>796</v>
      </c>
      <c r="CR377">
        <f t="shared" si="3556"/>
        <v>68897</v>
      </c>
      <c r="CS377">
        <f t="shared" si="2773"/>
        <v>15241</v>
      </c>
    </row>
    <row r="378" spans="1:97" x14ac:dyDescent="0.35">
      <c r="A378" s="1">
        <f t="shared" si="2564"/>
        <v>44284</v>
      </c>
      <c r="B378">
        <f t="shared" si="3527"/>
        <v>1631951</v>
      </c>
      <c r="C378">
        <f t="shared" ref="C378" si="3657">BU378</f>
        <v>349736</v>
      </c>
      <c r="D378">
        <v>331671</v>
      </c>
      <c r="E378">
        <v>5725</v>
      </c>
      <c r="F378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3658">-(J378-J377)+L378</f>
        <v>5</v>
      </c>
      <c r="N378">
        <f t="shared" ref="N378" si="3659">B378-C378</f>
        <v>1282215</v>
      </c>
      <c r="O378" s="3">
        <f t="shared" ref="O378" si="3660">C378/B378</f>
        <v>0.21430545402404852</v>
      </c>
      <c r="R378">
        <f t="shared" ref="R378" si="3661">C378-C377</f>
        <v>138</v>
      </c>
      <c r="S378">
        <f t="shared" ref="S378" si="3662">N378-N377</f>
        <v>901</v>
      </c>
      <c r="T378" s="6">
        <f t="shared" ref="T378" si="3663">R378/V378</f>
        <v>0.13282001924927817</v>
      </c>
      <c r="U378" s="6">
        <f t="shared" ref="U378" si="3664">SUM(R372:R378)/SUM(V372:V378)</f>
        <v>0.21708086566668511</v>
      </c>
      <c r="V378">
        <f t="shared" ref="V378" si="3665">B378-B377</f>
        <v>1039</v>
      </c>
      <c r="W378">
        <f t="shared" ref="W378" si="3666">C378-D378-E378</f>
        <v>12340</v>
      </c>
      <c r="X378" s="3">
        <f t="shared" ref="X378" si="3667">F378/W378</f>
        <v>1.5883306320907616E-2</v>
      </c>
      <c r="Y378">
        <f t="shared" ref="Y378" si="3668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3669">Z378-AC378-AF378</f>
        <v>85</v>
      </c>
      <c r="AJ378">
        <f t="shared" ref="AJ378" si="3670">AA378-AD378-AG378</f>
        <v>31</v>
      </c>
      <c r="AK378">
        <f t="shared" ref="AK378" si="3671">AB378-AE378-AH378</f>
        <v>339</v>
      </c>
      <c r="AL378">
        <v>8</v>
      </c>
      <c r="AM378">
        <v>8</v>
      </c>
      <c r="AN378">
        <v>36</v>
      </c>
      <c r="AT378">
        <f t="shared" ref="AT378" si="3672">BN378-BN377</f>
        <v>3717</v>
      </c>
      <c r="AU378">
        <f t="shared" ref="AU378" si="3673">BO378-BO377</f>
        <v>157</v>
      </c>
      <c r="AV378">
        <f t="shared" ref="AV378" si="3674">AU378/AT378</f>
        <v>4.2238364272262574E-2</v>
      </c>
      <c r="AW378">
        <f>IF(CB378="","",MAX(BV$1:BV378)-LARGE(BV$1:BV378,2))</f>
        <v>15</v>
      </c>
      <c r="AX378">
        <f>IF(CC378="","",MAX(BW$1:BW378)-LARGE(BW$1:BW378,2))</f>
        <v>3</v>
      </c>
      <c r="AY378">
        <f>MAX(CR$1:CR378)-LARGE(CR$1:CR378,2)</f>
        <v>21</v>
      </c>
      <c r="AZ378">
        <f>MAX(CS$1:CS378)-LARGE(CS$1:CS378,2)</f>
        <v>10</v>
      </c>
      <c r="BA378">
        <f>IF(CJ378="","",MAX(CD$1:CD378)-LARGE(CD$1:CD378,2))</f>
        <v>17</v>
      </c>
      <c r="BB378">
        <f>IF(CK378="","",MAX(CE$1:CE378)-LARGE(CE$1:CE378,2))</f>
        <v>1</v>
      </c>
      <c r="BC378">
        <f t="shared" ref="BC378" si="3675">AX378/AW378</f>
        <v>0.2</v>
      </c>
      <c r="BD378">
        <f t="shared" ref="BD378" si="3676">AZ378/AY378</f>
        <v>0.47619047619047616</v>
      </c>
      <c r="BE378">
        <f t="shared" si="3321"/>
        <v>5.8823529411764705E-2</v>
      </c>
      <c r="BF378">
        <f t="shared" ref="BF378" si="3677">SUM(AU372:AU378)/SUM(AT372:AT378)</f>
        <v>4.7573555335676185E-2</v>
      </c>
      <c r="BG378">
        <f t="shared" ref="BG378" si="3678">SUM(AU365:AU378)/SUM(AT365:AT378)</f>
        <v>4.3147574283422488E-2</v>
      </c>
      <c r="BH378">
        <f t="shared" ref="BH378" si="3679">SUM(AX372:AX378)/SUM(AW372:AW378)</f>
        <v>2.4590163934426229E-2</v>
      </c>
      <c r="BI378">
        <f t="shared" ref="BI378" si="3680">SUM(AZ372:AZ378)/SUM(AY372:AY378)</f>
        <v>0.15797546012269939</v>
      </c>
      <c r="BJ378">
        <f t="shared" ref="BJ378" si="3681">SUM(BB372:BB378)/SUM(BA372:BA378)</f>
        <v>1.3119533527696793E-2</v>
      </c>
      <c r="BN378" s="15">
        <v>4413879</v>
      </c>
      <c r="BO378" s="15">
        <v>378053</v>
      </c>
      <c r="BP378" s="15">
        <v>1368367</v>
      </c>
      <c r="BQ378" s="15">
        <v>263584</v>
      </c>
      <c r="BR378" s="15">
        <v>289808</v>
      </c>
      <c r="BS378" s="15">
        <v>59928</v>
      </c>
      <c r="BT378">
        <f t="shared" si="3553"/>
        <v>1631951</v>
      </c>
      <c r="BU378">
        <f t="shared" si="2767"/>
        <v>349736</v>
      </c>
      <c r="BV378" s="15">
        <v>36031</v>
      </c>
      <c r="BW378" s="15">
        <v>2888</v>
      </c>
      <c r="BX378" s="15">
        <v>9009</v>
      </c>
      <c r="BY378" s="15">
        <v>3042</v>
      </c>
      <c r="BZ378" s="15">
        <v>2125</v>
      </c>
      <c r="CA378" s="15">
        <v>630</v>
      </c>
      <c r="CB378">
        <f t="shared" si="3554"/>
        <v>12051</v>
      </c>
      <c r="CC378">
        <f t="shared" si="2769"/>
        <v>2755</v>
      </c>
      <c r="CD378" s="15">
        <v>27660</v>
      </c>
      <c r="CE378" s="15">
        <v>1696</v>
      </c>
      <c r="CF378" s="15">
        <v>5146</v>
      </c>
      <c r="CG378" s="15">
        <v>1765</v>
      </c>
      <c r="CH378" s="15">
        <v>1160</v>
      </c>
      <c r="CI378" s="15">
        <v>449</v>
      </c>
      <c r="CJ378">
        <f t="shared" si="3555"/>
        <v>6911</v>
      </c>
      <c r="CK378">
        <f t="shared" si="2771"/>
        <v>1609</v>
      </c>
      <c r="CL378" s="15">
        <v>199177</v>
      </c>
      <c r="CM378" s="15">
        <v>16638</v>
      </c>
      <c r="CN378" s="15">
        <v>63949</v>
      </c>
      <c r="CO378" s="15">
        <v>4969</v>
      </c>
      <c r="CP378" s="15">
        <v>14454</v>
      </c>
      <c r="CQ378" s="15">
        <v>797</v>
      </c>
      <c r="CR378">
        <f t="shared" si="3556"/>
        <v>68918</v>
      </c>
      <c r="CS378">
        <f t="shared" si="2773"/>
        <v>15251</v>
      </c>
    </row>
    <row r="379" spans="1:97" x14ac:dyDescent="0.35">
      <c r="A379" s="1">
        <f t="shared" si="2564"/>
        <v>44285</v>
      </c>
      <c r="B379">
        <f t="shared" si="3527"/>
        <v>1634662</v>
      </c>
      <c r="C379">
        <f t="shared" ref="C379" si="3682">BU379</f>
        <v>350322</v>
      </c>
      <c r="D379">
        <v>332440</v>
      </c>
      <c r="E379">
        <v>5729</v>
      </c>
      <c r="F37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3683">-(J379-J378)+L379</f>
        <v>9</v>
      </c>
      <c r="N379">
        <f t="shared" ref="N379" si="3684">B379-C379</f>
        <v>1284340</v>
      </c>
      <c r="O379" s="3">
        <f t="shared" ref="O379" si="3685">C379/B379</f>
        <v>0.21430852371927653</v>
      </c>
      <c r="R379">
        <f t="shared" ref="R379" si="3686">C379-C378</f>
        <v>586</v>
      </c>
      <c r="S379">
        <f t="shared" ref="S379" si="3687">N379-N378</f>
        <v>2125</v>
      </c>
      <c r="T379" s="6">
        <f t="shared" ref="T379" si="3688">R379/V379</f>
        <v>0.21615639985245297</v>
      </c>
      <c r="U379" s="6">
        <f t="shared" ref="U379" si="3689">SUM(R373:R379)/SUM(V373:V379)</f>
        <v>0.22236361624432888</v>
      </c>
      <c r="V379">
        <f t="shared" ref="V379" si="3690">B379-B378</f>
        <v>2711</v>
      </c>
      <c r="W379">
        <f t="shared" ref="W379" si="3691">C379-D379-E379</f>
        <v>12153</v>
      </c>
      <c r="X379" s="3">
        <f t="shared" ref="X379" si="3692">F379/W379</f>
        <v>1.5304862996790916E-2</v>
      </c>
      <c r="Y379">
        <f t="shared" ref="Y379:Y382" si="3693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3694">Z379-AC379-AF379</f>
        <v>75</v>
      </c>
      <c r="AJ379">
        <f t="shared" ref="AJ379" si="3695">AA379-AD379-AG379</f>
        <v>27</v>
      </c>
      <c r="AK379">
        <f t="shared" ref="AK379" si="3696">AB379-AE379-AH379</f>
        <v>330</v>
      </c>
      <c r="AL379">
        <v>6</v>
      </c>
      <c r="AM379">
        <v>6</v>
      </c>
      <c r="AN379">
        <v>27</v>
      </c>
      <c r="AT379">
        <f t="shared" ref="AT379" si="3697">BN379-BN378</f>
        <v>14455</v>
      </c>
      <c r="AU379">
        <f t="shared" ref="AU379" si="3698">BO379-BO378</f>
        <v>588</v>
      </c>
      <c r="AV379">
        <f t="shared" ref="AV379" si="3699">AU379/AT379</f>
        <v>4.0677966101694912E-2</v>
      </c>
      <c r="AW379">
        <f>IF(CB379="","",MAX(BV$1:BV379)-LARGE(BV$1:BV379,2))</f>
        <v>148</v>
      </c>
      <c r="AX379">
        <f>IF(CC379="","",MAX(BW$1:BW379)-LARGE(BW$1:BW379,2))</f>
        <v>2</v>
      </c>
      <c r="AY379">
        <f>MAX(CR$1:CR379)-LARGE(CR$1:CR379,2)</f>
        <v>111</v>
      </c>
      <c r="AZ379">
        <f>MAX(CS$1:CS379)-LARGE(CS$1:CS379,2)</f>
        <v>9</v>
      </c>
      <c r="BA379">
        <f>IF(CJ379="","",MAX(CD$1:CD379)-LARGE(CD$1:CD379,2))</f>
        <v>62</v>
      </c>
      <c r="BB379">
        <f>IF(CK379="","",MAX(CE$1:CE379)-LARGE(CE$1:CE379,2))</f>
        <v>1</v>
      </c>
      <c r="BC379">
        <f t="shared" ref="BC379" si="3700">AX379/AW379</f>
        <v>1.3513513513513514E-2</v>
      </c>
      <c r="BD379">
        <f t="shared" ref="BD379" si="3701">AZ379/AY379</f>
        <v>8.1081081081081086E-2</v>
      </c>
      <c r="BE379">
        <f t="shared" si="3321"/>
        <v>1.6129032258064516E-2</v>
      </c>
      <c r="BF379">
        <f t="shared" ref="BF379" si="3702">SUM(AU373:AU379)/SUM(AT373:AT379)</f>
        <v>4.9115208227173759E-2</v>
      </c>
      <c r="BG379">
        <f t="shared" ref="BG379" si="3703">SUM(AU366:AU379)/SUM(AT366:AT379)</f>
        <v>4.4106864090070488E-2</v>
      </c>
      <c r="BH379">
        <f t="shared" ref="BH379" si="3704">SUM(AX373:AX379)/SUM(AW373:AW379)</f>
        <v>2.2148394241417499E-2</v>
      </c>
      <c r="BI379">
        <f t="shared" ref="BI379" si="3705">SUM(AZ373:AZ379)/SUM(AY373:AY379)</f>
        <v>0.15360983102918588</v>
      </c>
      <c r="BJ379">
        <f t="shared" ref="BJ379" si="3706">SUM(BB373:BB379)/SUM(BA373:BA379)</f>
        <v>1.9108280254777069E-2</v>
      </c>
      <c r="BN379" s="15">
        <v>4428334</v>
      </c>
      <c r="BO379" s="15">
        <v>378641</v>
      </c>
      <c r="BP379" s="15">
        <v>1370196</v>
      </c>
      <c r="BQ379" s="15">
        <v>264466</v>
      </c>
      <c r="BR379" s="15">
        <v>290185</v>
      </c>
      <c r="BS379" s="15">
        <v>60137</v>
      </c>
      <c r="BT379">
        <f t="shared" si="3553"/>
        <v>1634662</v>
      </c>
      <c r="BU379">
        <f t="shared" si="2767"/>
        <v>350322</v>
      </c>
      <c r="BV379" s="15">
        <v>36179</v>
      </c>
      <c r="BW379" s="15">
        <v>2893</v>
      </c>
      <c r="BX379" s="15">
        <v>9023</v>
      </c>
      <c r="BY379" s="15">
        <v>3063</v>
      </c>
      <c r="BZ379" s="15">
        <v>2127</v>
      </c>
      <c r="CA379" s="15">
        <v>631</v>
      </c>
      <c r="CB379">
        <f t="shared" si="3554"/>
        <v>12086</v>
      </c>
      <c r="CC379">
        <f t="shared" si="2769"/>
        <v>2758</v>
      </c>
      <c r="CD379" s="15">
        <v>27722</v>
      </c>
      <c r="CE379" s="15">
        <v>1697</v>
      </c>
      <c r="CF379" s="15">
        <v>5152</v>
      </c>
      <c r="CG379" s="15">
        <v>1770</v>
      </c>
      <c r="CH379" s="15">
        <v>1161</v>
      </c>
      <c r="CI379" s="15">
        <v>449</v>
      </c>
      <c r="CJ379">
        <f t="shared" si="3555"/>
        <v>6922</v>
      </c>
      <c r="CK379">
        <f t="shared" si="2771"/>
        <v>1610</v>
      </c>
      <c r="CL379" s="15">
        <v>199759</v>
      </c>
      <c r="CM379" s="15">
        <v>16647</v>
      </c>
      <c r="CN379" s="15">
        <v>64044</v>
      </c>
      <c r="CO379" s="15">
        <v>4985</v>
      </c>
      <c r="CP379" s="15">
        <v>14462</v>
      </c>
      <c r="CQ379" s="15">
        <v>798</v>
      </c>
      <c r="CR379">
        <f t="shared" si="3556"/>
        <v>69029</v>
      </c>
      <c r="CS379">
        <f t="shared" si="2773"/>
        <v>15260</v>
      </c>
    </row>
    <row r="380" spans="1:97" x14ac:dyDescent="0.35">
      <c r="A380" s="1">
        <f t="shared" si="2564"/>
        <v>44286</v>
      </c>
      <c r="B380">
        <f t="shared" si="3527"/>
        <v>1637371</v>
      </c>
      <c r="C380">
        <f t="shared" ref="C380" si="3707">BU380</f>
        <v>350843</v>
      </c>
      <c r="D380">
        <v>332975</v>
      </c>
      <c r="E380">
        <v>5729</v>
      </c>
      <c r="F380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3708">-(J380-J379)+L380</f>
        <v>1</v>
      </c>
      <c r="N380">
        <f t="shared" ref="N380" si="3709">B380-C380</f>
        <v>1286528</v>
      </c>
      <c r="O380" s="3">
        <f t="shared" ref="O380" si="3710">C380/B380</f>
        <v>0.21427214724091243</v>
      </c>
      <c r="R380">
        <f t="shared" ref="R380" si="3711">C380-C379</f>
        <v>521</v>
      </c>
      <c r="S380">
        <f t="shared" ref="S380" si="3712">N380-N379</f>
        <v>2188</v>
      </c>
      <c r="T380" s="6">
        <f t="shared" ref="T380" si="3713">R380/V380</f>
        <v>0.19232188999630861</v>
      </c>
      <c r="U380" s="6">
        <f t="shared" ref="U380" si="3714">SUM(R374:R380)/SUM(V374:V380)</f>
        <v>0.21832246146741327</v>
      </c>
      <c r="V380">
        <f t="shared" ref="V380" si="3715">B380-B379</f>
        <v>2709</v>
      </c>
      <c r="W380">
        <f t="shared" ref="W380" si="3716">C380-D380-E380</f>
        <v>12139</v>
      </c>
      <c r="X380" s="3">
        <f t="shared" ref="X380" si="3717">F380/W380</f>
        <v>1.5734409753686465E-2</v>
      </c>
      <c r="Y380">
        <f t="shared" si="3693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3718">Z380-AC380-AF380</f>
        <v>67</v>
      </c>
      <c r="AJ380">
        <f t="shared" ref="AJ380" si="3719">AA380-AD380-AG380</f>
        <v>25</v>
      </c>
      <c r="AK380">
        <f t="shared" ref="AK380" si="3720">AB380-AE380-AH380</f>
        <v>316</v>
      </c>
      <c r="AL380">
        <v>7</v>
      </c>
      <c r="AM380">
        <v>7</v>
      </c>
      <c r="AN380">
        <v>28</v>
      </c>
      <c r="AT380">
        <f t="shared" ref="AT380" si="3721">BN380-BN379</f>
        <v>16233</v>
      </c>
      <c r="AU380">
        <f t="shared" ref="AU380" si="3722">BO380-BO379</f>
        <v>592</v>
      </c>
      <c r="AV380">
        <f t="shared" ref="AV380" si="3723">AU380/AT380</f>
        <v>3.6468921333086921E-2</v>
      </c>
      <c r="AW380">
        <f>IF(CB380="","",MAX(BV$1:BV380)-LARGE(BV$1:BV380,2))</f>
        <v>205</v>
      </c>
      <c r="AX380">
        <f>IF(CC380="","",MAX(BW$1:BW380)-LARGE(BW$1:BW380,2))</f>
        <v>2</v>
      </c>
      <c r="AY380">
        <f>MAX(CR$1:CR380)-LARGE(CR$1:CR380,2)</f>
        <v>94</v>
      </c>
      <c r="AZ380">
        <f>MAX(CS$1:CS380)-LARGE(CS$1:CS380,2)</f>
        <v>18</v>
      </c>
      <c r="BA380">
        <f>IF(CJ380="","",MAX(CD$1:CD380)-LARGE(CD$1:CD380,2))</f>
        <v>48</v>
      </c>
      <c r="BB380">
        <f>IF(CK380="","",MAX(CE$1:CE380)-LARGE(CE$1:CE380,2))</f>
        <v>1</v>
      </c>
      <c r="BC380">
        <f t="shared" ref="BC380" si="3724">AX380/AW380</f>
        <v>9.7560975609756097E-3</v>
      </c>
      <c r="BD380">
        <f t="shared" ref="BD380" si="3725">AZ380/AY380</f>
        <v>0.19148936170212766</v>
      </c>
      <c r="BE380">
        <f t="shared" si="3321"/>
        <v>2.0833333333333332E-2</v>
      </c>
      <c r="BF380">
        <f t="shared" ref="BF380" si="3726">SUM(AU374:AU380)/SUM(AT374:AT380)</f>
        <v>4.7857988165680473E-2</v>
      </c>
      <c r="BG380">
        <f t="shared" ref="BG380" si="3727">SUM(AU367:AU380)/SUM(AT367:AT380)</f>
        <v>4.3971647920435064E-2</v>
      </c>
      <c r="BH380">
        <f t="shared" ref="BH380" si="3728">SUM(AX374:AX380)/SUM(AW374:AW380)</f>
        <v>2.100840336134454E-2</v>
      </c>
      <c r="BI380">
        <f t="shared" ref="BI380" si="3729">SUM(AZ374:AZ380)/SUM(AY374:AY380)</f>
        <v>0.15886287625418061</v>
      </c>
      <c r="BJ380">
        <f t="shared" ref="BJ380" si="3730">SUM(BB374:BB380)/SUM(BA374:BA380)</f>
        <v>1.7391304347826087E-2</v>
      </c>
      <c r="BN380" s="15">
        <v>4444567</v>
      </c>
      <c r="BO380" s="15">
        <v>379233</v>
      </c>
      <c r="BP380" s="15">
        <v>1372046</v>
      </c>
      <c r="BQ380" s="15">
        <v>265325</v>
      </c>
      <c r="BR380" s="15">
        <v>290547</v>
      </c>
      <c r="BS380" s="15">
        <v>60296</v>
      </c>
      <c r="BT380">
        <f t="shared" si="3553"/>
        <v>1637371</v>
      </c>
      <c r="BU380">
        <f t="shared" si="2767"/>
        <v>350843</v>
      </c>
      <c r="BV380" s="15">
        <v>36384</v>
      </c>
      <c r="BW380" s="15">
        <v>2895</v>
      </c>
      <c r="BX380" s="15">
        <v>9034</v>
      </c>
      <c r="BY380" s="15">
        <v>3071</v>
      </c>
      <c r="BZ380" s="15">
        <v>2129</v>
      </c>
      <c r="CA380" s="15">
        <v>631</v>
      </c>
      <c r="CB380">
        <f t="shared" si="3554"/>
        <v>12105</v>
      </c>
      <c r="CC380">
        <f t="shared" si="2769"/>
        <v>2760</v>
      </c>
      <c r="CD380" s="15">
        <v>27770</v>
      </c>
      <c r="CE380" s="15">
        <v>1697</v>
      </c>
      <c r="CF380" s="15">
        <v>5159</v>
      </c>
      <c r="CG380" s="15">
        <v>1773</v>
      </c>
      <c r="CH380" s="15">
        <v>1161</v>
      </c>
      <c r="CI380" s="15">
        <v>449</v>
      </c>
      <c r="CJ380">
        <f t="shared" si="3555"/>
        <v>6932</v>
      </c>
      <c r="CK380">
        <f t="shared" si="2771"/>
        <v>1610</v>
      </c>
      <c r="CL380" s="15">
        <v>200350</v>
      </c>
      <c r="CM380" s="15">
        <v>16670</v>
      </c>
      <c r="CN380" s="15">
        <v>64109</v>
      </c>
      <c r="CO380" s="15">
        <v>5014</v>
      </c>
      <c r="CP380" s="15">
        <v>14476</v>
      </c>
      <c r="CQ380" s="15">
        <v>802</v>
      </c>
      <c r="CR380">
        <f t="shared" si="3556"/>
        <v>69123</v>
      </c>
      <c r="CS380">
        <f t="shared" si="2773"/>
        <v>15278</v>
      </c>
    </row>
    <row r="381" spans="1:97" x14ac:dyDescent="0.35">
      <c r="A381" s="1">
        <f t="shared" si="2564"/>
        <v>44287</v>
      </c>
      <c r="B381">
        <f t="shared" si="3527"/>
        <v>1641020</v>
      </c>
      <c r="C381">
        <f t="shared" ref="C381" si="3731">BU381</f>
        <v>351650</v>
      </c>
      <c r="D381">
        <v>333518</v>
      </c>
      <c r="E381">
        <v>5743</v>
      </c>
      <c r="F381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3732">-(J381-J380)+L381</f>
        <v>7</v>
      </c>
      <c r="N381">
        <f t="shared" ref="N381" si="3733">B381-C381</f>
        <v>1289370</v>
      </c>
      <c r="O381" s="3">
        <f t="shared" ref="O381" si="3734">C381/B381</f>
        <v>0.21428745536312782</v>
      </c>
      <c r="R381">
        <f t="shared" ref="R381" si="3735">C381-C380</f>
        <v>807</v>
      </c>
      <c r="S381">
        <f t="shared" ref="S381" si="3736">N381-N380</f>
        <v>2842</v>
      </c>
      <c r="T381" s="6">
        <f t="shared" ref="T381" si="3737">R381/V381</f>
        <v>0.22115648122773363</v>
      </c>
      <c r="U381" s="6">
        <f t="shared" ref="U381" si="3738">SUM(R375:R381)/SUM(V375:V381)</f>
        <v>0.21837556472205855</v>
      </c>
      <c r="V381">
        <f t="shared" ref="V381" si="3739">B381-B380</f>
        <v>3649</v>
      </c>
      <c r="W381">
        <f t="shared" ref="W381:W382" si="3740">C381-D381-E381</f>
        <v>12389</v>
      </c>
      <c r="X381" s="3">
        <f t="shared" ref="X381:X382" si="3741">F381/W381</f>
        <v>1.541690209056421E-2</v>
      </c>
      <c r="Y381">
        <f t="shared" si="3693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3742">Z381-AC381-AF381</f>
        <v>65</v>
      </c>
      <c r="AJ381">
        <f t="shared" ref="AJ381:AJ382" si="3743">AA381-AD381-AG381</f>
        <v>24</v>
      </c>
      <c r="AK381">
        <f t="shared" ref="AK381:AK382" si="3744">AB381-AE381-AH381</f>
        <v>327</v>
      </c>
      <c r="AL381">
        <v>7</v>
      </c>
      <c r="AM381">
        <v>7</v>
      </c>
      <c r="AN381">
        <v>28</v>
      </c>
      <c r="AT381">
        <f t="shared" ref="AT381" si="3745">BN381-BN380</f>
        <v>16545</v>
      </c>
      <c r="AU381">
        <f t="shared" ref="AU381" si="3746">BO381-BO380</f>
        <v>863</v>
      </c>
      <c r="AV381">
        <f t="shared" ref="AV381" si="3747">AU381/AT381</f>
        <v>5.2160773647627681E-2</v>
      </c>
      <c r="AW381">
        <f>IF(CB381="","",MAX(BV$1:BV381)-LARGE(BV$1:BV381,2))</f>
        <v>213</v>
      </c>
      <c r="AX381">
        <f>IF(CC381="","",MAX(BW$1:BW381)-LARGE(BW$1:BW381,2))</f>
        <v>6</v>
      </c>
      <c r="AY381">
        <f>MAX(CR$1:CR381)-LARGE(CR$1:CR381,2)</f>
        <v>119</v>
      </c>
      <c r="AZ381">
        <f>MAX(CS$1:CS381)-LARGE(CS$1:CS381,2)</f>
        <v>18</v>
      </c>
      <c r="BA381">
        <f>IF(CJ381="","",MAX(CD$1:CD381)-LARGE(CD$1:CD381,2))</f>
        <v>176</v>
      </c>
      <c r="BB381">
        <f>IF(CK381="","",MAX(CE$1:CE381)-LARGE(CE$1:CE381,2))</f>
        <v>0</v>
      </c>
      <c r="BC381">
        <f t="shared" ref="BC381" si="3748">AX381/AW381</f>
        <v>2.8169014084507043E-2</v>
      </c>
      <c r="BD381">
        <f t="shared" ref="BD381" si="3749">AZ381/AY381</f>
        <v>0.15126050420168066</v>
      </c>
      <c r="BE381">
        <f t="shared" si="3321"/>
        <v>0</v>
      </c>
      <c r="BF381">
        <f t="shared" ref="BF381" si="3750">SUM(AU375:AU381)/SUM(AT375:AT381)</f>
        <v>4.7821735130271256E-2</v>
      </c>
      <c r="BG381">
        <f t="shared" ref="BG381" si="3751">SUM(AU368:AU381)/SUM(AT368:AT381)</f>
        <v>4.4707443626197912E-2</v>
      </c>
      <c r="BH381">
        <f t="shared" ref="BH381" si="3752">SUM(AX375:AX381)/SUM(AW375:AW381)</f>
        <v>2.4615384615384615E-2</v>
      </c>
      <c r="BI381">
        <f t="shared" ref="BI381" si="3753">SUM(AZ375:AZ381)/SUM(AY375:AY381)</f>
        <v>0.16805324459234608</v>
      </c>
      <c r="BJ381">
        <f t="shared" ref="BJ381" si="3754">SUM(BB375:BB381)/SUM(BA375:BA381)</f>
        <v>1.4760147601476014E-2</v>
      </c>
      <c r="BN381" s="15">
        <v>4461112</v>
      </c>
      <c r="BO381" s="15">
        <v>380096</v>
      </c>
      <c r="BP381" s="15">
        <v>1374950</v>
      </c>
      <c r="BQ381" s="15">
        <v>266070</v>
      </c>
      <c r="BR381" s="15">
        <v>291174</v>
      </c>
      <c r="BS381" s="15">
        <v>60476</v>
      </c>
      <c r="BT381">
        <f t="shared" si="3553"/>
        <v>1641020</v>
      </c>
      <c r="BU381">
        <f t="shared" si="2767"/>
        <v>351650</v>
      </c>
      <c r="BV381" s="15">
        <v>36597</v>
      </c>
      <c r="BW381" s="15">
        <v>2901</v>
      </c>
      <c r="BX381" s="15">
        <v>9046</v>
      </c>
      <c r="BY381" s="15">
        <v>3075</v>
      </c>
      <c r="BZ381" s="15">
        <v>2131</v>
      </c>
      <c r="CA381" s="15">
        <v>632</v>
      </c>
      <c r="CB381">
        <f t="shared" si="3554"/>
        <v>12121</v>
      </c>
      <c r="CC381">
        <f t="shared" si="2769"/>
        <v>2763</v>
      </c>
      <c r="CD381" s="15">
        <v>27946</v>
      </c>
      <c r="CE381" s="15">
        <v>1698</v>
      </c>
      <c r="CF381" s="15">
        <v>5197</v>
      </c>
      <c r="CG381" s="15">
        <v>1755</v>
      </c>
      <c r="CH381" s="15">
        <v>1163</v>
      </c>
      <c r="CI381" s="15">
        <v>449</v>
      </c>
      <c r="CJ381">
        <f t="shared" si="3555"/>
        <v>6952</v>
      </c>
      <c r="CK381">
        <f t="shared" si="2771"/>
        <v>1612</v>
      </c>
      <c r="CL381" s="15">
        <v>200962</v>
      </c>
      <c r="CM381" s="15">
        <v>16683</v>
      </c>
      <c r="CN381" s="15">
        <v>64219</v>
      </c>
      <c r="CO381" s="15">
        <v>5023</v>
      </c>
      <c r="CP381" s="15">
        <v>14493</v>
      </c>
      <c r="CQ381" s="15">
        <v>803</v>
      </c>
      <c r="CR381">
        <f t="shared" si="3556"/>
        <v>69242</v>
      </c>
      <c r="CS381">
        <f t="shared" si="2773"/>
        <v>15296</v>
      </c>
    </row>
    <row r="382" spans="1:97" x14ac:dyDescent="0.35">
      <c r="A382" s="1">
        <f t="shared" si="2564"/>
        <v>44288</v>
      </c>
      <c r="B382">
        <f t="shared" si="3527"/>
        <v>1643834</v>
      </c>
      <c r="C382">
        <f t="shared" ref="C382" si="3755">BU382</f>
        <v>352264</v>
      </c>
      <c r="D382">
        <v>334008</v>
      </c>
      <c r="E382">
        <v>5751</v>
      </c>
      <c r="F382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3756">-(J382-J381)+L382</f>
        <v>5</v>
      </c>
      <c r="N382">
        <f t="shared" ref="N382" si="3757">B382-C382</f>
        <v>1291570</v>
      </c>
      <c r="O382" s="3">
        <f t="shared" ref="O382" si="3758">C382/B382</f>
        <v>0.21429414405590833</v>
      </c>
      <c r="R382">
        <f t="shared" ref="R382" si="3759">C382-C381</f>
        <v>614</v>
      </c>
      <c r="S382">
        <f t="shared" ref="S382" si="3760">N382-N381</f>
        <v>2200</v>
      </c>
      <c r="T382" s="6">
        <f t="shared" ref="T382" si="3761">R382/V382</f>
        <v>0.21819474058280028</v>
      </c>
      <c r="U382" s="6">
        <f t="shared" ref="U382" si="3762">SUM(R376:R382)/SUM(V376:V382)</f>
        <v>0.20640750367273139</v>
      </c>
      <c r="V382">
        <f t="shared" ref="V382" si="3763">B382-B381</f>
        <v>2814</v>
      </c>
      <c r="W382">
        <f t="shared" si="3740"/>
        <v>12505</v>
      </c>
      <c r="X382" s="3">
        <f t="shared" si="3741"/>
        <v>1.6313474610155938E-2</v>
      </c>
      <c r="Y382">
        <f t="shared" si="3693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3742"/>
        <v>62</v>
      </c>
      <c r="AJ382">
        <f t="shared" si="3743"/>
        <v>24</v>
      </c>
      <c r="AK382">
        <f t="shared" si="3744"/>
        <v>327</v>
      </c>
      <c r="AL382">
        <v>8</v>
      </c>
      <c r="AM382">
        <v>8</v>
      </c>
      <c r="AN382">
        <v>29</v>
      </c>
      <c r="AT382">
        <f t="shared" ref="AT382" si="3764">BN382-BN381</f>
        <v>14810</v>
      </c>
      <c r="AU382">
        <f t="shared" ref="AU382" si="3765">BO382-BO381</f>
        <v>659</v>
      </c>
      <c r="AV382">
        <f t="shared" ref="AV382" si="3766">AU382/AT382</f>
        <v>4.4496961512491558E-2</v>
      </c>
      <c r="AW382">
        <f>IF(CB382="","",MAX(BV$1:BV382)-LARGE(BV$1:BV382,2))</f>
        <v>170</v>
      </c>
      <c r="AX382">
        <f>IF(CC382="","",MAX(BW$1:BW382)-LARGE(BW$1:BW382,2))</f>
        <v>2</v>
      </c>
      <c r="AY382">
        <f>MAX(CR$1:CR382)-LARGE(CR$1:CR382,2)</f>
        <v>117</v>
      </c>
      <c r="AZ382">
        <f>MAX(CS$1:CS382)-LARGE(CS$1:CS382,2)</f>
        <v>18</v>
      </c>
      <c r="BA382">
        <f>IF(CJ382="","",MAX(CD$1:CD382)-LARGE(CD$1:CD382,2))</f>
        <v>50</v>
      </c>
      <c r="BB382">
        <f>IF(CK382="","",MAX(CE$1:CE382)-LARGE(CE$1:CE382,2))</f>
        <v>1</v>
      </c>
      <c r="BC382">
        <f t="shared" ref="BC382" si="3767">AX382/AW382</f>
        <v>1.1764705882352941E-2</v>
      </c>
      <c r="BD382">
        <f t="shared" ref="BD382" si="3768">AZ382/AY382</f>
        <v>0.15384615384615385</v>
      </c>
      <c r="BE382">
        <f t="shared" si="3321"/>
        <v>0.02</v>
      </c>
      <c r="BF382">
        <f t="shared" ref="BF382" si="3769">SUM(AU376:AU382)/SUM(AT376:AT382)</f>
        <v>4.544612463237848E-2</v>
      </c>
      <c r="BG382">
        <f t="shared" ref="BG382" si="3770">SUM(AU369:AU382)/SUM(AT369:AT382)</f>
        <v>4.586611769221375E-2</v>
      </c>
      <c r="BH382">
        <f t="shared" ref="BH382" si="3771">SUM(AX376:AX382)/SUM(AW376:AW382)</f>
        <v>2.2351797862001945E-2</v>
      </c>
      <c r="BI382">
        <f t="shared" ref="BI382" si="3772">SUM(AZ376:AZ382)/SUM(AY376:AY382)</f>
        <v>0.16401273885350318</v>
      </c>
      <c r="BJ382">
        <f t="shared" ref="BJ382" si="3773">SUM(BB376:BB382)/SUM(BA376:BA382)</f>
        <v>1.2345679012345678E-2</v>
      </c>
      <c r="BN382" s="15">
        <v>4475922</v>
      </c>
      <c r="BO382" s="15">
        <v>380755</v>
      </c>
      <c r="BP382" s="15">
        <v>1376994</v>
      </c>
      <c r="BQ382" s="15">
        <v>266840</v>
      </c>
      <c r="BR382" s="15">
        <v>291659</v>
      </c>
      <c r="BS382" s="15">
        <v>60605</v>
      </c>
      <c r="BT382">
        <f t="shared" si="3553"/>
        <v>1643834</v>
      </c>
      <c r="BU382">
        <f t="shared" si="2767"/>
        <v>352264</v>
      </c>
      <c r="BV382" s="15">
        <v>36767</v>
      </c>
      <c r="BW382" s="15">
        <v>2899</v>
      </c>
      <c r="BX382" s="15">
        <v>9057</v>
      </c>
      <c r="BY382" s="15">
        <v>3099</v>
      </c>
      <c r="BZ382" s="15">
        <v>2134</v>
      </c>
      <c r="CA382" s="15">
        <v>632</v>
      </c>
      <c r="CB382">
        <f t="shared" si="3554"/>
        <v>12156</v>
      </c>
      <c r="CC382">
        <f t="shared" si="2769"/>
        <v>2766</v>
      </c>
      <c r="CD382" s="15">
        <v>27996</v>
      </c>
      <c r="CE382" s="15">
        <v>1699</v>
      </c>
      <c r="CF382" s="15">
        <v>5199</v>
      </c>
      <c r="CG382" s="15">
        <v>1757</v>
      </c>
      <c r="CH382" s="15">
        <v>1163</v>
      </c>
      <c r="CI382" s="15">
        <v>449</v>
      </c>
      <c r="CJ382">
        <f t="shared" si="3555"/>
        <v>6956</v>
      </c>
      <c r="CK382">
        <f t="shared" si="2771"/>
        <v>1612</v>
      </c>
      <c r="CL382" s="15">
        <v>201478</v>
      </c>
      <c r="CM382" s="15">
        <v>16708</v>
      </c>
      <c r="CN382" s="15">
        <v>64338</v>
      </c>
      <c r="CO382" s="15">
        <v>5021</v>
      </c>
      <c r="CP382" s="15">
        <v>14508</v>
      </c>
      <c r="CQ382" s="15">
        <v>806</v>
      </c>
      <c r="CR382">
        <f t="shared" si="3556"/>
        <v>69359</v>
      </c>
      <c r="CS382">
        <f t="shared" si="2773"/>
        <v>15314</v>
      </c>
    </row>
    <row r="383" spans="1:97" x14ac:dyDescent="0.35">
      <c r="A383" s="1">
        <f t="shared" si="2564"/>
        <v>44289</v>
      </c>
      <c r="B383">
        <f t="shared" si="3527"/>
        <v>1646441</v>
      </c>
      <c r="C383">
        <f t="shared" ref="C383" si="3774">BU383</f>
        <v>352812</v>
      </c>
      <c r="D383">
        <v>334472</v>
      </c>
      <c r="E383">
        <v>5754</v>
      </c>
      <c r="F383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3775">-(J383-J382)+L383</f>
        <v>7</v>
      </c>
      <c r="N383">
        <f t="shared" ref="N383" si="3776">B383-C383</f>
        <v>1293629</v>
      </c>
      <c r="O383" s="3">
        <f t="shared" ref="O383" si="3777">C383/B383</f>
        <v>0.21428766654863429</v>
      </c>
      <c r="R383">
        <f t="shared" ref="R383" si="3778">C383-C382</f>
        <v>548</v>
      </c>
      <c r="S383">
        <f t="shared" ref="S383" si="3779">N383-N382</f>
        <v>2059</v>
      </c>
      <c r="T383" s="6">
        <f t="shared" ref="T383" si="3780">R383/V383</f>
        <v>0.21020329881089375</v>
      </c>
      <c r="U383" s="6">
        <f t="shared" ref="U383" si="3781">SUM(R377:R383)/SUM(V377:V383)</f>
        <v>0.20854399818212804</v>
      </c>
      <c r="V383">
        <f t="shared" ref="V383" si="3782">B383-B382</f>
        <v>2607</v>
      </c>
      <c r="W383">
        <f t="shared" ref="W383" si="3783">C383-D383-E383</f>
        <v>12586</v>
      </c>
      <c r="X383" s="3">
        <f t="shared" ref="X383" si="3784">F383/W383</f>
        <v>1.589067217543302E-2</v>
      </c>
      <c r="Y383">
        <f t="shared" ref="Y383" si="3785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3786">Z383-AC383-AF383</f>
        <v>61</v>
      </c>
      <c r="AJ383">
        <f t="shared" ref="AJ383" si="3787">AA383-AD383-AG383</f>
        <v>23</v>
      </c>
      <c r="AK383">
        <f t="shared" ref="AK383" si="3788">AB383-AE383-AH383</f>
        <v>325</v>
      </c>
      <c r="AL383">
        <v>8</v>
      </c>
      <c r="AM383">
        <v>8</v>
      </c>
      <c r="AN383">
        <v>29</v>
      </c>
      <c r="AT383">
        <f t="shared" ref="AT383" si="3789">BN383-BN382</f>
        <v>12313</v>
      </c>
      <c r="AU383">
        <f t="shared" ref="AU383" si="3790">BO383-BO382</f>
        <v>588</v>
      </c>
      <c r="AV383">
        <f t="shared" ref="AV383" si="3791">AU383/AT383</f>
        <v>4.7754405912450254E-2</v>
      </c>
      <c r="AW383">
        <f>IF(CB383="","",MAX(BV$1:BV383)-LARGE(BV$1:BV383,2))</f>
        <v>65</v>
      </c>
      <c r="AX383">
        <f>IF(CC383="","",MAX(BW$1:BW383)-LARGE(BW$1:BW383,2))</f>
        <v>1</v>
      </c>
      <c r="AY383">
        <f>MAX(CR$1:CR383)-LARGE(CR$1:CR383,2)</f>
        <v>93</v>
      </c>
      <c r="AZ383">
        <f>MAX(CS$1:CS383)-LARGE(CS$1:CS383,2)</f>
        <v>16</v>
      </c>
      <c r="BA383">
        <f>IF(CJ383="","",MAX(CD$1:CD383)-LARGE(CD$1:CD383,2))</f>
        <v>38</v>
      </c>
      <c r="BB383">
        <f>IF(CK383="","",MAX(CE$1:CE383)-LARGE(CE$1:CE383,2))</f>
        <v>3</v>
      </c>
      <c r="BC383">
        <f t="shared" ref="BC383" si="3792">AX383/AW383</f>
        <v>1.5384615384615385E-2</v>
      </c>
      <c r="BD383">
        <f t="shared" ref="BD383" si="3793">AZ383/AY383</f>
        <v>0.17204301075268819</v>
      </c>
      <c r="BE383">
        <f t="shared" si="3321"/>
        <v>7.8947368421052627E-2</v>
      </c>
      <c r="BF383">
        <f t="shared" ref="BF383" si="3794">SUM(AU377:AU383)/SUM(AT377:AT383)</f>
        <v>4.6154569608050595E-2</v>
      </c>
      <c r="BG383">
        <f t="shared" ref="BG383" si="3795">SUM(AU370:AU383)/SUM(AT370:AT383)</f>
        <v>4.639028500043578E-2</v>
      </c>
      <c r="BH383">
        <f t="shared" ref="BH383" si="3796">SUM(AX377:AX383)/SUM(AW377:AW383)</f>
        <v>2.2864019253910951E-2</v>
      </c>
      <c r="BI383">
        <f t="shared" ref="BI383" si="3797">SUM(AZ377:AZ383)/SUM(AY377:AY383)</f>
        <v>0.16938110749185667</v>
      </c>
      <c r="BJ383">
        <f t="shared" ref="BJ383" si="3798">SUM(BB377:BB383)/SUM(BA377:BA383)</f>
        <v>1.9753086419753086E-2</v>
      </c>
      <c r="BN383" s="15">
        <v>4488235</v>
      </c>
      <c r="BO383" s="15">
        <v>381343</v>
      </c>
      <c r="BP383" s="15">
        <v>1378831</v>
      </c>
      <c r="BQ383" s="15">
        <v>267610</v>
      </c>
      <c r="BR383" s="15">
        <v>292083</v>
      </c>
      <c r="BS383" s="15">
        <v>60729</v>
      </c>
      <c r="BT383">
        <f t="shared" si="3553"/>
        <v>1646441</v>
      </c>
      <c r="BU383">
        <f t="shared" si="2767"/>
        <v>352812</v>
      </c>
      <c r="BV383" s="15">
        <v>36832</v>
      </c>
      <c r="BW383" s="15">
        <v>2900</v>
      </c>
      <c r="BX383" s="15">
        <v>9070</v>
      </c>
      <c r="BY383" s="15">
        <v>3105</v>
      </c>
      <c r="BZ383" s="15">
        <v>2134</v>
      </c>
      <c r="CA383" s="15">
        <v>632</v>
      </c>
      <c r="CB383">
        <f t="shared" si="3554"/>
        <v>12175</v>
      </c>
      <c r="CC383">
        <f t="shared" si="2769"/>
        <v>2766</v>
      </c>
      <c r="CD383" s="15">
        <v>28034</v>
      </c>
      <c r="CE383" s="15">
        <v>1702</v>
      </c>
      <c r="CF383" s="15">
        <v>5206</v>
      </c>
      <c r="CG383" s="15">
        <v>1756</v>
      </c>
      <c r="CH383" s="15">
        <v>1163</v>
      </c>
      <c r="CI383" s="15">
        <v>449</v>
      </c>
      <c r="CJ383">
        <f t="shared" si="3555"/>
        <v>6962</v>
      </c>
      <c r="CK383">
        <f t="shared" si="2771"/>
        <v>1612</v>
      </c>
      <c r="CL383" s="15">
        <v>202016</v>
      </c>
      <c r="CM383" s="15">
        <v>16724</v>
      </c>
      <c r="CN383" s="15">
        <v>64416</v>
      </c>
      <c r="CO383" s="15">
        <v>5036</v>
      </c>
      <c r="CP383" s="15">
        <v>14525</v>
      </c>
      <c r="CQ383" s="15">
        <v>805</v>
      </c>
      <c r="CR383">
        <f t="shared" si="3556"/>
        <v>69452</v>
      </c>
      <c r="CS383">
        <f t="shared" si="2773"/>
        <v>15330</v>
      </c>
    </row>
    <row r="384" spans="1:97" x14ac:dyDescent="0.35">
      <c r="A384" s="1">
        <f t="shared" si="2564"/>
        <v>44290</v>
      </c>
      <c r="B384">
        <f t="shared" si="3527"/>
        <v>1648288</v>
      </c>
      <c r="C384">
        <f t="shared" ref="C384" si="3799">BU384</f>
        <v>353243</v>
      </c>
      <c r="D384">
        <v>334620</v>
      </c>
      <c r="E384">
        <v>5822</v>
      </c>
      <c r="F384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3800">-(J384-J383)+L384</f>
        <v>6</v>
      </c>
      <c r="N384">
        <f t="shared" ref="N384" si="3801">B384-C384</f>
        <v>1295045</v>
      </c>
      <c r="O384" s="3">
        <f t="shared" ref="O384" si="3802">C384/B384</f>
        <v>0.2143090285192879</v>
      </c>
      <c r="R384">
        <f t="shared" ref="R384" si="3803">C384-C383</f>
        <v>431</v>
      </c>
      <c r="S384">
        <f t="shared" ref="S384" si="3804">N384-N383</f>
        <v>1416</v>
      </c>
      <c r="T384" s="6">
        <f t="shared" ref="T384" si="3805">R384/V384</f>
        <v>0.23335138061721711</v>
      </c>
      <c r="U384" s="6">
        <f t="shared" ref="U384" si="3806">SUM(R378:R384)/SUM(V378:V384)</f>
        <v>0.20977209944751382</v>
      </c>
      <c r="V384">
        <f t="shared" ref="V384" si="3807">B384-B383</f>
        <v>1847</v>
      </c>
      <c r="W384">
        <f t="shared" ref="W384" si="3808">C384-D384-E384</f>
        <v>12801</v>
      </c>
      <c r="X384" s="3">
        <f t="shared" ref="X384" si="3809">F384/W384</f>
        <v>1.5701898289196155E-2</v>
      </c>
      <c r="Y384">
        <f t="shared" ref="Y384" si="3810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3811">Z384-AC384-AF384</f>
        <v>59</v>
      </c>
      <c r="AJ384">
        <f t="shared" ref="AJ384" si="3812">AA384-AD384-AG384</f>
        <v>24</v>
      </c>
      <c r="AK384">
        <f t="shared" ref="AK384" si="3813">AB384-AE384-AH384</f>
        <v>343</v>
      </c>
      <c r="AL384">
        <v>8</v>
      </c>
      <c r="AM384">
        <v>8</v>
      </c>
      <c r="AN384">
        <v>29</v>
      </c>
      <c r="AT384">
        <f t="shared" ref="AT384" si="3814">BN384-BN383</f>
        <v>6947</v>
      </c>
      <c r="AU384">
        <f t="shared" ref="AU384" si="3815">BO384-BO383</f>
        <v>467</v>
      </c>
      <c r="AV384">
        <f t="shared" ref="AV384" si="3816">AU384/AT384</f>
        <v>6.7223261839643014E-2</v>
      </c>
      <c r="AW384">
        <f>IF(CB384="","",MAX(BV$1:BV384)-LARGE(BV$1:BV384,2))</f>
        <v>23</v>
      </c>
      <c r="AX384">
        <f>IF(CC384="","",MAX(BW$1:BW384)-LARGE(BW$1:BW384,2))</f>
        <v>1</v>
      </c>
      <c r="AY384">
        <f>MAX(CR$1:CR384)-LARGE(CR$1:CR384,2)</f>
        <v>49</v>
      </c>
      <c r="AZ384">
        <f>MAX(CS$1:CS384)-LARGE(CS$1:CS384,2)</f>
        <v>6</v>
      </c>
      <c r="BA384">
        <f>IF(CJ384="","",MAX(CD$1:CD384)-LARGE(CD$1:CD384,2))</f>
        <v>16</v>
      </c>
      <c r="BB384">
        <f>IF(CK384="","",MAX(CE$1:CE384)-LARGE(CE$1:CE384,2))</f>
        <v>1</v>
      </c>
      <c r="BC384">
        <f t="shared" ref="BC384" si="3817">AX384/AW384</f>
        <v>4.3478260869565216E-2</v>
      </c>
      <c r="BD384">
        <f t="shared" ref="BD384" si="3818">AZ384/AY384</f>
        <v>0.12244897959183673</v>
      </c>
      <c r="BE384">
        <f t="shared" si="3321"/>
        <v>6.25E-2</v>
      </c>
      <c r="BF384">
        <f t="shared" ref="BF384" si="3819">SUM(AU378:AU384)/SUM(AT378:AT384)</f>
        <v>4.6036226770171725E-2</v>
      </c>
      <c r="BG384">
        <f t="shared" ref="BG384" si="3820">SUM(AU371:AU384)/SUM(AT371:AT384)</f>
        <v>4.6642114134638694E-2</v>
      </c>
      <c r="BH384">
        <f t="shared" ref="BH384" si="3821">SUM(AX378:AX384)/SUM(AW378:AW384)</f>
        <v>2.0262216924910609E-2</v>
      </c>
      <c r="BI384">
        <f t="shared" ref="BI384" si="3822">SUM(AZ378:AZ384)/SUM(AY378:AY384)</f>
        <v>0.15728476821192053</v>
      </c>
      <c r="BJ384">
        <f t="shared" ref="BJ384" si="3823">SUM(BB378:BB384)/SUM(BA378:BA384)</f>
        <v>1.9656019656019656E-2</v>
      </c>
      <c r="BN384" s="15">
        <v>4495182</v>
      </c>
      <c r="BO384" s="15">
        <v>381810</v>
      </c>
      <c r="BP384" s="15">
        <v>1380522</v>
      </c>
      <c r="BQ384" s="15">
        <v>267766</v>
      </c>
      <c r="BR384" s="15">
        <v>292432</v>
      </c>
      <c r="BS384" s="15">
        <v>60811</v>
      </c>
      <c r="BT384">
        <f t="shared" si="3553"/>
        <v>1648288</v>
      </c>
      <c r="BU384">
        <f t="shared" si="2767"/>
        <v>353243</v>
      </c>
      <c r="BV384" s="15">
        <v>36855</v>
      </c>
      <c r="BW384" s="15">
        <v>2900</v>
      </c>
      <c r="BX384" s="15">
        <v>9069</v>
      </c>
      <c r="BY384" s="15">
        <v>3109</v>
      </c>
      <c r="BZ384" s="15">
        <v>2136</v>
      </c>
      <c r="CA384" s="15">
        <v>632</v>
      </c>
      <c r="CB384">
        <f t="shared" si="3554"/>
        <v>12178</v>
      </c>
      <c r="CC384">
        <f t="shared" si="2769"/>
        <v>2768</v>
      </c>
      <c r="CD384" s="15">
        <v>28050</v>
      </c>
      <c r="CE384" s="15">
        <v>1703</v>
      </c>
      <c r="CF384" s="15">
        <v>5210</v>
      </c>
      <c r="CG384" s="15">
        <v>1756</v>
      </c>
      <c r="CH384" s="15">
        <v>1164</v>
      </c>
      <c r="CI384" s="15">
        <v>449</v>
      </c>
      <c r="CJ384">
        <f t="shared" si="3555"/>
        <v>6966</v>
      </c>
      <c r="CK384">
        <f t="shared" si="2771"/>
        <v>1613</v>
      </c>
      <c r="CL384" s="15">
        <v>202193</v>
      </c>
      <c r="CM384" s="15">
        <v>16741</v>
      </c>
      <c r="CN384" s="15">
        <v>64459</v>
      </c>
      <c r="CO384" s="15">
        <v>5042</v>
      </c>
      <c r="CP384" s="15">
        <v>14528</v>
      </c>
      <c r="CQ384" s="15">
        <v>808</v>
      </c>
      <c r="CR384">
        <f t="shared" si="3556"/>
        <v>69501</v>
      </c>
      <c r="CS384">
        <f t="shared" si="2773"/>
        <v>15336</v>
      </c>
    </row>
    <row r="385" spans="1:97" x14ac:dyDescent="0.35">
      <c r="A385" s="1">
        <f t="shared" si="2564"/>
        <v>44291</v>
      </c>
      <c r="B385">
        <f t="shared" si="3527"/>
        <v>1649172</v>
      </c>
      <c r="C385">
        <f t="shared" ref="C385" si="3824">BU385</f>
        <v>353390</v>
      </c>
      <c r="D385">
        <v>334834</v>
      </c>
      <c r="E385">
        <v>5822</v>
      </c>
      <c r="F385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3825">-(J385-J384)+L385</f>
        <v>6</v>
      </c>
      <c r="N385">
        <f t="shared" ref="N385" si="3826">B385-C385</f>
        <v>1295782</v>
      </c>
      <c r="O385" s="3">
        <f t="shared" ref="O385" si="3827">C385/B385</f>
        <v>0.21428328882615033</v>
      </c>
      <c r="R385">
        <f t="shared" ref="R385" si="3828">C385-C384</f>
        <v>147</v>
      </c>
      <c r="S385">
        <f t="shared" ref="S385" si="3829">N385-N384</f>
        <v>737</v>
      </c>
      <c r="T385" s="6">
        <f t="shared" ref="T385" si="3830">R385/V385</f>
        <v>0.16628959276018099</v>
      </c>
      <c r="U385" s="6">
        <f t="shared" ref="U385" si="3831">SUM(R379:R385)/SUM(V379:V385)</f>
        <v>0.21218280006968238</v>
      </c>
      <c r="V385">
        <f t="shared" ref="V385" si="3832">B385-B384</f>
        <v>884</v>
      </c>
      <c r="W385">
        <f t="shared" ref="W385" si="3833">C385-D385-E385</f>
        <v>12734</v>
      </c>
      <c r="X385" s="3">
        <f t="shared" ref="X385" si="3834">F385/W385</f>
        <v>1.5784513899795821E-2</v>
      </c>
      <c r="Y385">
        <f t="shared" ref="Y385" si="3835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3836">Z385-AC385-AF385</f>
        <v>59</v>
      </c>
      <c r="AJ385">
        <f t="shared" ref="AJ385" si="3837">AA385-AD385-AG385</f>
        <v>25</v>
      </c>
      <c r="AK385">
        <f t="shared" ref="AK385" si="3838">AB385-AE385-AH385</f>
        <v>344</v>
      </c>
      <c r="AL385">
        <v>8</v>
      </c>
      <c r="AM385">
        <v>8</v>
      </c>
      <c r="AN385">
        <v>29</v>
      </c>
      <c r="AT385">
        <f t="shared" ref="AT385" si="3839">BN385-BN384</f>
        <v>3096</v>
      </c>
      <c r="AU385">
        <f t="shared" ref="AU385" si="3840">BO385-BO384</f>
        <v>176</v>
      </c>
      <c r="AV385">
        <f t="shared" ref="AV385" si="3841">AU385/AT385</f>
        <v>5.6847545219638244E-2</v>
      </c>
      <c r="AW385">
        <f>IF(CB385="","",MAX(BV$1:BV385)-LARGE(BV$1:BV385,2))</f>
        <v>9</v>
      </c>
      <c r="AX385">
        <f>IF(CC385="","",MAX(BW$1:BW385)-LARGE(BW$1:BW385,2))</f>
        <v>3</v>
      </c>
      <c r="AY385">
        <f>MAX(CR$1:CR385)-LARGE(CR$1:CR385,2)</f>
        <v>50</v>
      </c>
      <c r="AZ385">
        <f>MAX(CS$1:CS385)-LARGE(CS$1:CS385,2)</f>
        <v>5</v>
      </c>
      <c r="BA385">
        <f>IF(CJ385="","",MAX(CD$1:CD385)-LARGE(CD$1:CD385,2))</f>
        <v>11</v>
      </c>
      <c r="BB385">
        <f>IF(CK385="","",MAX(CE$1:CE385)-LARGE(CE$1:CE385,2))</f>
        <v>1</v>
      </c>
      <c r="BC385">
        <f t="shared" ref="BC385" si="3842">AX385/AW385</f>
        <v>0.33333333333333331</v>
      </c>
      <c r="BD385">
        <f t="shared" ref="BD385" si="3843">AZ385/AY385</f>
        <v>0.1</v>
      </c>
      <c r="BE385">
        <f t="shared" si="3321"/>
        <v>9.0909090909090912E-2</v>
      </c>
      <c r="BF385">
        <f t="shared" ref="BF385" si="3844">SUM(AU379:AU385)/SUM(AT379:AT385)</f>
        <v>4.6600078199978676E-2</v>
      </c>
      <c r="BG385">
        <f t="shared" ref="BG385" si="3845">SUM(AU372:AU385)/SUM(AT372:AT385)</f>
        <v>4.7096781681232082E-2</v>
      </c>
      <c r="BH385">
        <f t="shared" ref="BH385" si="3846">SUM(AX379:AX385)/SUM(AW379:AW385)</f>
        <v>2.0408163265306121E-2</v>
      </c>
      <c r="BI385">
        <f t="shared" ref="BI385" si="3847">SUM(AZ379:AZ385)/SUM(AY379:AY385)</f>
        <v>0.14218009478672985</v>
      </c>
      <c r="BJ385">
        <f t="shared" ref="BJ385" si="3848">SUM(BB379:BB385)/SUM(BA379:BA385)</f>
        <v>1.9950124688279301E-2</v>
      </c>
      <c r="BN385" s="15">
        <v>4498278</v>
      </c>
      <c r="BO385" s="15">
        <v>381986</v>
      </c>
      <c r="BP385" s="15">
        <v>1381404</v>
      </c>
      <c r="BQ385" s="15">
        <v>267768</v>
      </c>
      <c r="BR385" s="15">
        <v>292568</v>
      </c>
      <c r="BS385" s="15">
        <v>60822</v>
      </c>
      <c r="BT385">
        <f t="shared" si="3553"/>
        <v>1649172</v>
      </c>
      <c r="BU385">
        <f t="shared" si="2767"/>
        <v>353390</v>
      </c>
      <c r="BV385" s="15">
        <v>36864</v>
      </c>
      <c r="BW385" s="15">
        <v>2904</v>
      </c>
      <c r="BX385" s="15">
        <v>9072</v>
      </c>
      <c r="BY385" s="15">
        <v>3109</v>
      </c>
      <c r="BZ385" s="15">
        <v>2137</v>
      </c>
      <c r="CA385" s="15">
        <v>632</v>
      </c>
      <c r="CB385">
        <f t="shared" si="3554"/>
        <v>12181</v>
      </c>
      <c r="CC385">
        <f t="shared" si="2769"/>
        <v>2769</v>
      </c>
      <c r="CD385" s="15">
        <v>28061</v>
      </c>
      <c r="CE385" s="15">
        <v>1701</v>
      </c>
      <c r="CF385" s="15">
        <v>5215</v>
      </c>
      <c r="CG385" s="15">
        <v>1755</v>
      </c>
      <c r="CH385" s="15">
        <v>1165</v>
      </c>
      <c r="CI385" s="15">
        <v>449</v>
      </c>
      <c r="CJ385">
        <f t="shared" si="3555"/>
        <v>6970</v>
      </c>
      <c r="CK385">
        <f t="shared" si="2771"/>
        <v>1614</v>
      </c>
      <c r="CL385" s="15">
        <v>202317</v>
      </c>
      <c r="CM385" s="15">
        <v>16738</v>
      </c>
      <c r="CN385" s="15">
        <v>64503</v>
      </c>
      <c r="CO385" s="15">
        <v>5048</v>
      </c>
      <c r="CP385" s="15">
        <v>14534</v>
      </c>
      <c r="CQ385" s="15">
        <v>807</v>
      </c>
      <c r="CR385">
        <f t="shared" si="3556"/>
        <v>69551</v>
      </c>
      <c r="CS385">
        <f t="shared" si="2773"/>
        <v>15341</v>
      </c>
    </row>
    <row r="386" spans="1:97" x14ac:dyDescent="0.35">
      <c r="A386" s="1">
        <f t="shared" si="2564"/>
        <v>44292</v>
      </c>
      <c r="B386">
        <f t="shared" si="3527"/>
        <v>1651693</v>
      </c>
      <c r="C386">
        <f t="shared" ref="C386" si="3849">BU386</f>
        <v>353902</v>
      </c>
      <c r="D386">
        <v>335656</v>
      </c>
      <c r="E386">
        <v>5822</v>
      </c>
      <c r="F386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3850">-(J386-J385)+L386</f>
        <v>-2</v>
      </c>
      <c r="N386">
        <f t="shared" ref="N386" si="3851">B386-C386</f>
        <v>1297791</v>
      </c>
      <c r="O386" s="3">
        <f t="shared" ref="O386" si="3852">C386/B386</f>
        <v>0.21426621048826872</v>
      </c>
      <c r="R386">
        <f t="shared" ref="R386" si="3853">C386-C385</f>
        <v>512</v>
      </c>
      <c r="S386">
        <f t="shared" ref="S386" si="3854">N386-N385</f>
        <v>2009</v>
      </c>
      <c r="T386" s="6">
        <f t="shared" ref="T386" si="3855">R386/V386</f>
        <v>0.20309401031336771</v>
      </c>
      <c r="U386" s="6">
        <f t="shared" ref="U386" si="3856">SUM(R380:R386)/SUM(V380:V386)</f>
        <v>0.21020492043919911</v>
      </c>
      <c r="V386">
        <f t="shared" ref="V386" si="3857">B386-B385</f>
        <v>2521</v>
      </c>
      <c r="W386">
        <f t="shared" ref="W386" si="3858">C386-D386-E386</f>
        <v>12424</v>
      </c>
      <c r="X386" s="3">
        <f t="shared" ref="X386" si="3859">F386/W386</f>
        <v>1.7466194462330973E-2</v>
      </c>
      <c r="Y386">
        <f t="shared" ref="Y386" si="3860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3861">Z386-AC386-AF386</f>
        <v>53</v>
      </c>
      <c r="AJ386">
        <f t="shared" ref="AJ386" si="3862">AA386-AD386-AG386</f>
        <v>24</v>
      </c>
      <c r="AK386">
        <f t="shared" ref="AK386" si="3863">AB386-AE386-AH386</f>
        <v>310</v>
      </c>
      <c r="AL386">
        <v>9</v>
      </c>
      <c r="AM386">
        <v>9</v>
      </c>
      <c r="AN386">
        <v>28</v>
      </c>
      <c r="AT386">
        <f t="shared" ref="AT386" si="3864">BN386-BN385</f>
        <v>14628</v>
      </c>
      <c r="AU386">
        <f t="shared" ref="AU386" si="3865">BO386-BO385</f>
        <v>551</v>
      </c>
      <c r="AV386">
        <f t="shared" ref="AV386" si="3866">AU386/AT386</f>
        <v>3.7667487011211379E-2</v>
      </c>
      <c r="AW386">
        <f>IF(CB386="","",MAX(BV$1:BV386)-LARGE(BV$1:BV386,2))</f>
        <v>117</v>
      </c>
      <c r="AX386">
        <f>IF(CC386="","",MAX(BW$1:BW386)-LARGE(BW$1:BW386,2))</f>
        <v>1</v>
      </c>
      <c r="AY386">
        <f>MAX(CR$1:CR386)-LARGE(CR$1:CR386,2)</f>
        <v>110</v>
      </c>
      <c r="AZ386">
        <f>MAX(CS$1:CS386)-LARGE(CS$1:CS386,2)</f>
        <v>14</v>
      </c>
      <c r="BA386">
        <f>IF(CJ386="","",MAX(CD$1:CD386)-LARGE(CD$1:CD386,2))</f>
        <v>41</v>
      </c>
      <c r="BB386">
        <f>IF(CK386="","",MAX(CE$1:CE386)-LARGE(CE$1:CE386,2))</f>
        <v>1</v>
      </c>
      <c r="BC386">
        <f t="shared" ref="BC386" si="3867">AX386/AW386</f>
        <v>8.5470085470085479E-3</v>
      </c>
      <c r="BD386">
        <f t="shared" ref="BD386" si="3868">AZ386/AY386</f>
        <v>0.12727272727272726</v>
      </c>
      <c r="BE386">
        <f t="shared" si="3321"/>
        <v>2.4390243902439025E-2</v>
      </c>
      <c r="BF386">
        <f t="shared" ref="BF386" si="3869">SUM(AU380:AU386)/SUM(AT380:AT386)</f>
        <v>4.6067256302322279E-2</v>
      </c>
      <c r="BG386">
        <f t="shared" ref="BG386" si="3870">SUM(AU373:AU386)/SUM(AT373:AT386)</f>
        <v>4.7607067633980808E-2</v>
      </c>
      <c r="BH386">
        <f t="shared" ref="BH386" si="3871">SUM(AX380:AX386)/SUM(AW380:AW386)</f>
        <v>1.9950124688279301E-2</v>
      </c>
      <c r="BI386">
        <f t="shared" ref="BI386" si="3872">SUM(AZ380:AZ386)/SUM(AY380:AY386)</f>
        <v>0.15031645569620253</v>
      </c>
      <c r="BJ386">
        <f t="shared" ref="BJ386" si="3873">SUM(BB380:BB386)/SUM(BA380:BA386)</f>
        <v>2.1052631578947368E-2</v>
      </c>
      <c r="BN386" s="15">
        <v>4512906</v>
      </c>
      <c r="BO386" s="15">
        <v>382537</v>
      </c>
      <c r="BP386" s="15">
        <v>1382872</v>
      </c>
      <c r="BQ386" s="15">
        <v>268821</v>
      </c>
      <c r="BR386" s="15">
        <v>292886</v>
      </c>
      <c r="BS386" s="15">
        <v>61016</v>
      </c>
      <c r="BT386">
        <f t="shared" si="3553"/>
        <v>1651693</v>
      </c>
      <c r="BU386">
        <f t="shared" si="2767"/>
        <v>353902</v>
      </c>
      <c r="BV386" s="15">
        <v>36981</v>
      </c>
      <c r="BW386" s="15">
        <v>2905</v>
      </c>
      <c r="BX386" s="15">
        <v>9076</v>
      </c>
      <c r="BY386" s="15">
        <v>3123</v>
      </c>
      <c r="BZ386" s="15">
        <v>2138</v>
      </c>
      <c r="CA386" s="15">
        <v>633</v>
      </c>
      <c r="CB386">
        <f t="shared" si="3554"/>
        <v>12199</v>
      </c>
      <c r="CC386">
        <f t="shared" si="2769"/>
        <v>2771</v>
      </c>
      <c r="CD386" s="15">
        <v>28102</v>
      </c>
      <c r="CE386" s="15">
        <v>1701</v>
      </c>
      <c r="CF386" s="15">
        <v>5220</v>
      </c>
      <c r="CG386" s="15">
        <v>1757</v>
      </c>
      <c r="CH386" s="15">
        <v>1165</v>
      </c>
      <c r="CI386" s="15">
        <v>449</v>
      </c>
      <c r="CJ386">
        <f t="shared" si="3555"/>
        <v>6977</v>
      </c>
      <c r="CK386">
        <f t="shared" si="2771"/>
        <v>1614</v>
      </c>
      <c r="CL386" s="15">
        <v>202849</v>
      </c>
      <c r="CM386" s="15">
        <v>16757</v>
      </c>
      <c r="CN386" s="15">
        <v>64588</v>
      </c>
      <c r="CO386" s="15">
        <v>5073</v>
      </c>
      <c r="CP386" s="15">
        <v>14546</v>
      </c>
      <c r="CQ386" s="15">
        <v>809</v>
      </c>
      <c r="CR386">
        <f t="shared" si="3556"/>
        <v>69661</v>
      </c>
      <c r="CS386">
        <f t="shared" si="2773"/>
        <v>15355</v>
      </c>
    </row>
    <row r="387" spans="1:97" x14ac:dyDescent="0.35">
      <c r="A387" s="1">
        <f t="shared" si="2564"/>
        <v>44293</v>
      </c>
      <c r="B387">
        <f t="shared" si="3527"/>
        <v>1655061</v>
      </c>
      <c r="C387">
        <f t="shared" ref="C387" si="3874">BU387</f>
        <v>354656</v>
      </c>
      <c r="D387">
        <v>336118</v>
      </c>
      <c r="E387">
        <v>5835</v>
      </c>
      <c r="F387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3875">-(J387-J386)+L387</f>
        <v>9</v>
      </c>
      <c r="N387">
        <f t="shared" ref="N387" si="3876">B387-C387</f>
        <v>1300405</v>
      </c>
      <c r="O387" s="3">
        <f t="shared" ref="O387" si="3877">C387/B387</f>
        <v>0.21428575744338124</v>
      </c>
      <c r="R387">
        <f t="shared" ref="R387" si="3878">C387-C386</f>
        <v>754</v>
      </c>
      <c r="S387">
        <f t="shared" ref="S387" si="3879">N387-N386</f>
        <v>2614</v>
      </c>
      <c r="T387" s="6">
        <f t="shared" ref="T387" si="3880">R387/V387</f>
        <v>0.22387173396674584</v>
      </c>
      <c r="U387" s="6">
        <f t="shared" ref="U387" si="3881">SUM(R381:R387)/SUM(V381:V387)</f>
        <v>0.21554550593555682</v>
      </c>
      <c r="V387">
        <f t="shared" ref="V387" si="3882">B387-B386</f>
        <v>3368</v>
      </c>
      <c r="W387">
        <f t="shared" ref="W387" si="3883">C387-D387-E387</f>
        <v>12703</v>
      </c>
      <c r="X387" s="3">
        <f t="shared" ref="X387" si="3884">F387/W387</f>
        <v>1.7003857356529952E-2</v>
      </c>
      <c r="Y387">
        <f t="shared" ref="Y387" si="3885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3886">Z387-AC387-AF387</f>
        <v>51</v>
      </c>
      <c r="AJ387">
        <f t="shared" ref="AJ387" si="3887">AA387-AD387-AG387</f>
        <v>24</v>
      </c>
      <c r="AK387">
        <f t="shared" ref="AK387" si="3888">AB387-AE387-AH387</f>
        <v>313</v>
      </c>
      <c r="AL387">
        <v>6</v>
      </c>
      <c r="AM387">
        <v>6</v>
      </c>
      <c r="AN387">
        <v>17</v>
      </c>
      <c r="AT387">
        <f t="shared" ref="AT387" si="3889">BN387-BN386</f>
        <v>18670</v>
      </c>
      <c r="AU387">
        <f t="shared" ref="AU387" si="3890">BO387-BO386</f>
        <v>803</v>
      </c>
      <c r="AV387">
        <f t="shared" ref="AV387" si="3891">AU387/AT387</f>
        <v>4.3010176754151044E-2</v>
      </c>
      <c r="AW387">
        <f>IF(CB387="","",MAX(BV$1:BV387)-LARGE(BV$1:BV387,2))</f>
        <v>260</v>
      </c>
      <c r="AX387">
        <f>IF(CC387="","",MAX(BW$1:BW387)-LARGE(BW$1:BW387,2))</f>
        <v>7</v>
      </c>
      <c r="AY387">
        <f>MAX(CR$1:CR387)-LARGE(CR$1:CR387,2)</f>
        <v>140</v>
      </c>
      <c r="AZ387">
        <f>MAX(CS$1:CS387)-LARGE(CS$1:CS387,2)</f>
        <v>25</v>
      </c>
      <c r="BA387">
        <f>IF(CJ387="","",MAX(CD$1:CD387)-LARGE(CD$1:CD387,2))</f>
        <v>64</v>
      </c>
      <c r="BB387">
        <f>IF(CK387="","",MAX(CE$1:CE387)-LARGE(CE$1:CE387,2))</f>
        <v>1</v>
      </c>
      <c r="BC387">
        <f t="shared" ref="BC387" si="3892">AX387/AW387</f>
        <v>2.6923076923076925E-2</v>
      </c>
      <c r="BD387">
        <f t="shared" ref="BD387" si="3893">AZ387/AY387</f>
        <v>0.17857142857142858</v>
      </c>
      <c r="BE387">
        <f t="shared" si="3321"/>
        <v>1.5625E-2</v>
      </c>
      <c r="BF387">
        <f t="shared" ref="BF387" si="3894">SUM(AU381:AU387)/SUM(AT381:AT387)</f>
        <v>4.7202013584801569E-2</v>
      </c>
      <c r="BG387">
        <f t="shared" ref="BG387" si="3895">SUM(AU374:AU387)/SUM(AT374:AT387)</f>
        <v>4.7525202759038883E-2</v>
      </c>
      <c r="BH387">
        <f t="shared" ref="BH387" si="3896">SUM(AX381:AX387)/SUM(AW381:AW387)</f>
        <v>2.4504084014002333E-2</v>
      </c>
      <c r="BI387">
        <f t="shared" ref="BI387" si="3897">SUM(AZ381:AZ387)/SUM(AY381:AY387)</f>
        <v>0.15044247787610621</v>
      </c>
      <c r="BJ387">
        <f t="shared" ref="BJ387" si="3898">SUM(BB381:BB387)/SUM(BA381:BA387)</f>
        <v>2.0202020202020204E-2</v>
      </c>
      <c r="BN387" s="15">
        <v>4531576</v>
      </c>
      <c r="BO387" s="15">
        <v>383340</v>
      </c>
      <c r="BP387" s="15">
        <v>1385334</v>
      </c>
      <c r="BQ387" s="15">
        <v>269727</v>
      </c>
      <c r="BR387" s="15">
        <v>293432</v>
      </c>
      <c r="BS387" s="15">
        <v>61224</v>
      </c>
      <c r="BT387">
        <f t="shared" si="3553"/>
        <v>1655061</v>
      </c>
      <c r="BU387">
        <f t="shared" si="2767"/>
        <v>354656</v>
      </c>
      <c r="BV387" s="15">
        <v>37241</v>
      </c>
      <c r="BW387" s="15">
        <v>2912</v>
      </c>
      <c r="BX387" s="15">
        <v>9083</v>
      </c>
      <c r="BY387" s="15">
        <v>3142</v>
      </c>
      <c r="BZ387" s="15">
        <v>2140</v>
      </c>
      <c r="CA387" s="15">
        <v>635</v>
      </c>
      <c r="CB387">
        <f t="shared" si="3554"/>
        <v>12225</v>
      </c>
      <c r="CC387">
        <f t="shared" si="2769"/>
        <v>2775</v>
      </c>
      <c r="CD387" s="15">
        <v>28166</v>
      </c>
      <c r="CE387" s="15">
        <v>1702</v>
      </c>
      <c r="CF387" s="15">
        <v>5224</v>
      </c>
      <c r="CG387" s="15">
        <v>1763</v>
      </c>
      <c r="CH387" s="15">
        <v>1166</v>
      </c>
      <c r="CI387" s="15">
        <v>449</v>
      </c>
      <c r="CJ387">
        <f t="shared" si="3555"/>
        <v>6987</v>
      </c>
      <c r="CK387">
        <f t="shared" si="2771"/>
        <v>1615</v>
      </c>
      <c r="CL387" s="15">
        <v>203579</v>
      </c>
      <c r="CM387" s="15">
        <v>16781</v>
      </c>
      <c r="CN387" s="15">
        <v>64699</v>
      </c>
      <c r="CO387" s="15">
        <v>5102</v>
      </c>
      <c r="CP387" s="15">
        <v>14570</v>
      </c>
      <c r="CQ387" s="15">
        <v>810</v>
      </c>
      <c r="CR387">
        <f t="shared" si="3556"/>
        <v>69801</v>
      </c>
      <c r="CS387">
        <f t="shared" si="2773"/>
        <v>15380</v>
      </c>
    </row>
    <row r="388" spans="1:97" x14ac:dyDescent="0.35">
      <c r="A388" s="1">
        <f t="shared" si="2564"/>
        <v>44294</v>
      </c>
      <c r="B388">
        <f t="shared" si="3527"/>
        <v>1658099</v>
      </c>
      <c r="C388">
        <f t="shared" ref="C388" si="3899">BU388</f>
        <v>355328</v>
      </c>
      <c r="D388">
        <v>336672</v>
      </c>
      <c r="E388">
        <v>5836</v>
      </c>
      <c r="F388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3900">-(J388-J387)+L388</f>
        <v>5</v>
      </c>
      <c r="N388">
        <f t="shared" ref="N388" si="3901">B388-C388</f>
        <v>1302771</v>
      </c>
      <c r="O388" s="3">
        <f t="shared" ref="O388" si="3902">C388/B388</f>
        <v>0.21429842247055211</v>
      </c>
      <c r="R388">
        <f t="shared" ref="R388" si="3903">C388-C387</f>
        <v>672</v>
      </c>
      <c r="S388">
        <f t="shared" ref="S388" si="3904">N388-N387</f>
        <v>2366</v>
      </c>
      <c r="T388" s="6">
        <f t="shared" ref="T388" si="3905">R388/V388</f>
        <v>0.22119815668202766</v>
      </c>
      <c r="U388" s="6">
        <f t="shared" ref="U388" si="3906">SUM(R382:R388)/SUM(V382:V388)</f>
        <v>0.21535218689618829</v>
      </c>
      <c r="V388">
        <f t="shared" ref="V388" si="3907">B388-B387</f>
        <v>3038</v>
      </c>
      <c r="W388">
        <f t="shared" ref="W388" si="3908">C388-D388-E388</f>
        <v>12820</v>
      </c>
      <c r="X388" s="3">
        <f t="shared" ref="X388" si="3909">F388/W388</f>
        <v>1.7082683307332293E-2</v>
      </c>
      <c r="Y388">
        <f t="shared" ref="Y388" si="3910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3911">Z388-AC388-AF388</f>
        <v>51</v>
      </c>
      <c r="AJ388">
        <f t="shared" ref="AJ388" si="3912">AA388-AD388-AG388</f>
        <v>23</v>
      </c>
      <c r="AK388">
        <f t="shared" ref="AK388" si="3913">AB388-AE388-AH388</f>
        <v>318</v>
      </c>
      <c r="AL388">
        <v>5</v>
      </c>
      <c r="AM388">
        <v>5</v>
      </c>
      <c r="AN388">
        <v>16</v>
      </c>
      <c r="AT388">
        <f t="shared" ref="AT388" si="3914">BN388-BN387</f>
        <v>14987</v>
      </c>
      <c r="AU388">
        <f t="shared" ref="AU388" si="3915">BO388-BO387</f>
        <v>688</v>
      </c>
      <c r="AV388">
        <f t="shared" ref="AV388" si="3916">AU388/AT388</f>
        <v>4.5906452258624143E-2</v>
      </c>
      <c r="AW388">
        <f>IF(CB388="","",MAX(BV$1:BV388)-LARGE(BV$1:BV388,2))</f>
        <v>123</v>
      </c>
      <c r="AX388">
        <f>IF(CC388="","",MAX(BW$1:BW388)-LARGE(BW$1:BW388,2))</f>
        <v>1</v>
      </c>
      <c r="AY388">
        <f>MAX(CR$1:CR388)-LARGE(CR$1:CR388,2)</f>
        <v>119</v>
      </c>
      <c r="AZ388">
        <f>MAX(CS$1:CS388)-LARGE(CS$1:CS388,2)</f>
        <v>29</v>
      </c>
      <c r="BA388">
        <f>IF(CJ388="","",MAX(CD$1:CD388)-LARGE(CD$1:CD388,2))</f>
        <v>66</v>
      </c>
      <c r="BB388">
        <f>IF(CK388="","",MAX(CE$1:CE388)-LARGE(CE$1:CE388,2))</f>
        <v>1</v>
      </c>
      <c r="BC388">
        <f t="shared" ref="BC388" si="3917">AX388/AW388</f>
        <v>8.130081300813009E-3</v>
      </c>
      <c r="BD388">
        <f t="shared" ref="BD388" si="3918">AZ388/AY388</f>
        <v>0.24369747899159663</v>
      </c>
      <c r="BE388">
        <f t="shared" si="3321"/>
        <v>1.5151515151515152E-2</v>
      </c>
      <c r="BF388">
        <f t="shared" ref="BF388" si="3919">SUM(AU382:AU388)/SUM(AT382:AT388)</f>
        <v>4.6014675076944685E-2</v>
      </c>
      <c r="BG388">
        <f t="shared" ref="BG388" si="3920">SUM(AU375:AU388)/SUM(AT375:AT388)</f>
        <v>4.6984161423302237E-2</v>
      </c>
      <c r="BH388">
        <f t="shared" ref="BH388" si="3921">SUM(AX382:AX388)/SUM(AW382:AW388)</f>
        <v>2.0860495436766623E-2</v>
      </c>
      <c r="BI388">
        <f t="shared" ref="BI388" si="3922">SUM(AZ382:AZ388)/SUM(AY382:AY388)</f>
        <v>0.16666666666666666</v>
      </c>
      <c r="BJ388">
        <f t="shared" ref="BJ388" si="3923">SUM(BB382:BB388)/SUM(BA382:BA388)</f>
        <v>3.1468531468531472E-2</v>
      </c>
      <c r="BN388" s="15">
        <v>4546563</v>
      </c>
      <c r="BO388" s="15">
        <v>384028</v>
      </c>
      <c r="BP388" s="15">
        <v>1387790</v>
      </c>
      <c r="BQ388" s="15">
        <v>270309</v>
      </c>
      <c r="BR388" s="15">
        <v>293923</v>
      </c>
      <c r="BS388" s="15">
        <v>61405</v>
      </c>
      <c r="BT388">
        <f t="shared" si="3553"/>
        <v>1658099</v>
      </c>
      <c r="BU388">
        <f t="shared" si="2767"/>
        <v>355328</v>
      </c>
      <c r="BV388" s="15">
        <v>37364</v>
      </c>
      <c r="BW388" s="15">
        <v>2913</v>
      </c>
      <c r="BX388" s="15">
        <v>9097</v>
      </c>
      <c r="BY388" s="15">
        <v>3143</v>
      </c>
      <c r="BZ388" s="15">
        <v>2142</v>
      </c>
      <c r="CA388" s="15">
        <v>637</v>
      </c>
      <c r="CB388">
        <f t="shared" si="3554"/>
        <v>12240</v>
      </c>
      <c r="CC388">
        <f t="shared" si="2769"/>
        <v>2779</v>
      </c>
      <c r="CD388" s="15">
        <v>28232</v>
      </c>
      <c r="CE388" s="15">
        <v>1704</v>
      </c>
      <c r="CF388" s="15">
        <v>5235</v>
      </c>
      <c r="CG388" s="15">
        <v>1765</v>
      </c>
      <c r="CH388" s="15">
        <v>1166</v>
      </c>
      <c r="CI388" s="15">
        <v>449</v>
      </c>
      <c r="CJ388">
        <f t="shared" si="3555"/>
        <v>7000</v>
      </c>
      <c r="CK388">
        <f t="shared" si="2771"/>
        <v>1615</v>
      </c>
      <c r="CL388" s="15">
        <v>204198</v>
      </c>
      <c r="CM388" s="15">
        <v>16806</v>
      </c>
      <c r="CN388" s="15">
        <v>64866</v>
      </c>
      <c r="CO388" s="15">
        <v>5054</v>
      </c>
      <c r="CP388" s="15">
        <v>14597</v>
      </c>
      <c r="CQ388" s="15">
        <v>812</v>
      </c>
      <c r="CR388">
        <f t="shared" si="3556"/>
        <v>69920</v>
      </c>
      <c r="CS388">
        <f t="shared" si="2773"/>
        <v>15409</v>
      </c>
    </row>
    <row r="389" spans="1:97" x14ac:dyDescent="0.35">
      <c r="A389" s="1">
        <f t="shared" si="2564"/>
        <v>44295</v>
      </c>
      <c r="B389">
        <f t="shared" si="3527"/>
        <v>1660684</v>
      </c>
      <c r="C389">
        <f t="shared" ref="C389" si="3924">BU389</f>
        <v>355846</v>
      </c>
      <c r="D389">
        <v>337133</v>
      </c>
      <c r="E389">
        <v>5843</v>
      </c>
      <c r="F38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3925">-(J389-J388)+L389</f>
        <v>12</v>
      </c>
      <c r="N389">
        <f t="shared" ref="N389" si="3926">B389-C389</f>
        <v>1304838</v>
      </c>
      <c r="O389" s="3">
        <f t="shared" ref="O389" si="3927">C389/B389</f>
        <v>0.21427676788600361</v>
      </c>
      <c r="R389">
        <f t="shared" ref="R389" si="3928">C389-C388</f>
        <v>518</v>
      </c>
      <c r="S389">
        <f t="shared" ref="S389" si="3929">N389-N388</f>
        <v>2067</v>
      </c>
      <c r="T389" s="6">
        <f t="shared" ref="T389" si="3930">R389/V389</f>
        <v>0.20038684719535782</v>
      </c>
      <c r="U389" s="6">
        <f t="shared" ref="U389" si="3931">SUM(R383:R389)/SUM(V383:V389)</f>
        <v>0.21258160237388724</v>
      </c>
      <c r="V389">
        <f t="shared" ref="V389" si="3932">B389-B388</f>
        <v>2585</v>
      </c>
      <c r="W389">
        <f t="shared" ref="W389" si="3933">C389-D389-E389</f>
        <v>12870</v>
      </c>
      <c r="X389" s="3">
        <f t="shared" ref="X389" si="3934">F389/W389</f>
        <v>1.7715617715617717E-2</v>
      </c>
      <c r="Y389">
        <f t="shared" ref="Y389" si="3935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3936">Z389-AC389-AF389</f>
        <v>51</v>
      </c>
      <c r="AJ389">
        <f t="shared" ref="AJ389" si="3937">AA389-AD389-AG389</f>
        <v>22</v>
      </c>
      <c r="AK389">
        <f t="shared" ref="AK389" si="3938">AB389-AE389-AH389</f>
        <v>328</v>
      </c>
      <c r="AL389">
        <v>5</v>
      </c>
      <c r="AM389">
        <v>5</v>
      </c>
      <c r="AN389">
        <v>19</v>
      </c>
      <c r="AT389">
        <f t="shared" ref="AT389" si="3939">BN389-BN388</f>
        <v>13714</v>
      </c>
      <c r="AU389">
        <f t="shared" ref="AU389" si="3940">BO389-BO388</f>
        <v>571</v>
      </c>
      <c r="AV389">
        <f t="shared" ref="AV389" si="3941">AU389/AT389</f>
        <v>4.1636284089251858E-2</v>
      </c>
      <c r="AW389">
        <f>IF(CB389="","",MAX(BV$1:BV389)-LARGE(BV$1:BV389,2))</f>
        <v>123</v>
      </c>
      <c r="AX389">
        <f>IF(CC389="","",MAX(BW$1:BW389)-LARGE(BW$1:BW389,2))</f>
        <v>3</v>
      </c>
      <c r="AY389">
        <f>MAX(CR$1:CR389)-LARGE(CR$1:CR389,2)</f>
        <v>82</v>
      </c>
      <c r="AZ389">
        <f>MAX(CS$1:CS389)-LARGE(CS$1:CS389,2)</f>
        <v>18</v>
      </c>
      <c r="BA389">
        <f>IF(CJ389="","",MAX(CD$1:CD389)-LARGE(CD$1:CD389,2))</f>
        <v>76</v>
      </c>
      <c r="BB389">
        <f>IF(CK389="","",MAX(CE$1:CE389)-LARGE(CE$1:CE389,2))</f>
        <v>1</v>
      </c>
      <c r="BC389">
        <f t="shared" ref="BC389" si="3942">AX389/AW389</f>
        <v>2.4390243902439025E-2</v>
      </c>
      <c r="BD389">
        <f t="shared" ref="BD389" si="3943">AZ389/AY389</f>
        <v>0.21951219512195122</v>
      </c>
      <c r="BE389">
        <f t="shared" si="3321"/>
        <v>1.3157894736842105E-2</v>
      </c>
      <c r="BF389">
        <f t="shared" ref="BF389" si="3944">SUM(AU383:AU389)/SUM(AT383:AT389)</f>
        <v>4.5569320135143143E-2</v>
      </c>
      <c r="BG389">
        <f t="shared" ref="BG389" si="3945">SUM(AU376:AU389)/SUM(AT376:AT389)</f>
        <v>4.5506996795941917E-2</v>
      </c>
      <c r="BH389">
        <f t="shared" ref="BH389" si="3946">SUM(AX383:AX389)/SUM(AW383:AW389)</f>
        <v>2.361111111111111E-2</v>
      </c>
      <c r="BI389">
        <f t="shared" ref="BI389" si="3947">SUM(AZ383:AZ389)/SUM(AY383:AY389)</f>
        <v>0.17573872472783825</v>
      </c>
      <c r="BJ389">
        <f t="shared" ref="BJ389" si="3948">SUM(BB383:BB389)/SUM(BA383:BA389)</f>
        <v>2.8846153846153848E-2</v>
      </c>
      <c r="BN389" s="15">
        <v>4560277</v>
      </c>
      <c r="BO389" s="15">
        <v>384599</v>
      </c>
      <c r="BP389" s="15">
        <v>1389582</v>
      </c>
      <c r="BQ389" s="15">
        <v>271102</v>
      </c>
      <c r="BR389" s="15">
        <v>294313</v>
      </c>
      <c r="BS389" s="15">
        <v>61533</v>
      </c>
      <c r="BT389">
        <f t="shared" si="3553"/>
        <v>1660684</v>
      </c>
      <c r="BU389">
        <f t="shared" si="2767"/>
        <v>355846</v>
      </c>
      <c r="BV389" s="15">
        <v>37487</v>
      </c>
      <c r="BW389" s="15">
        <v>2916</v>
      </c>
      <c r="BX389" s="15">
        <v>9094</v>
      </c>
      <c r="BY389" s="15">
        <v>3156</v>
      </c>
      <c r="BZ389" s="15">
        <v>2142</v>
      </c>
      <c r="CA389" s="15">
        <v>637</v>
      </c>
      <c r="CB389">
        <f t="shared" si="3554"/>
        <v>12250</v>
      </c>
      <c r="CC389">
        <f t="shared" si="2769"/>
        <v>2779</v>
      </c>
      <c r="CD389" s="15">
        <v>28308</v>
      </c>
      <c r="CE389" s="15">
        <v>1705</v>
      </c>
      <c r="CF389" s="15">
        <v>5247</v>
      </c>
      <c r="CG389" s="15">
        <v>1760</v>
      </c>
      <c r="CH389" s="15">
        <v>1168</v>
      </c>
      <c r="CI389" s="15">
        <v>449</v>
      </c>
      <c r="CJ389">
        <f t="shared" si="3555"/>
        <v>7007</v>
      </c>
      <c r="CK389">
        <f t="shared" si="2771"/>
        <v>1617</v>
      </c>
      <c r="CL389" s="15">
        <v>204710</v>
      </c>
      <c r="CM389" s="15">
        <v>16827</v>
      </c>
      <c r="CN389" s="15">
        <v>64905</v>
      </c>
      <c r="CO389" s="15">
        <v>5097</v>
      </c>
      <c r="CP389" s="15">
        <v>14612</v>
      </c>
      <c r="CQ389" s="15">
        <v>815</v>
      </c>
      <c r="CR389">
        <f t="shared" si="3556"/>
        <v>70002</v>
      </c>
      <c r="CS389">
        <f t="shared" si="2773"/>
        <v>15427</v>
      </c>
    </row>
    <row r="390" spans="1:97" x14ac:dyDescent="0.35">
      <c r="A390" s="1">
        <f t="shared" si="2564"/>
        <v>44296</v>
      </c>
      <c r="B390">
        <f t="shared" si="3527"/>
        <v>1663690</v>
      </c>
      <c r="C390">
        <f t="shared" ref="C390" si="3949">BU390</f>
        <v>356461</v>
      </c>
      <c r="D390">
        <v>337574</v>
      </c>
      <c r="E390">
        <v>5849</v>
      </c>
      <c r="F390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3950">-(J390-J389)+L390</f>
        <v>13</v>
      </c>
      <c r="N390">
        <f t="shared" ref="N390" si="3951">B390-C390</f>
        <v>1307229</v>
      </c>
      <c r="O390" s="3">
        <f t="shared" ref="O390" si="3952">C390/B390</f>
        <v>0.214259267050953</v>
      </c>
      <c r="R390">
        <f t="shared" ref="R390" si="3953">C390-C389</f>
        <v>615</v>
      </c>
      <c r="S390">
        <f t="shared" ref="S390" si="3954">N390-N389</f>
        <v>2391</v>
      </c>
      <c r="T390" s="6">
        <f t="shared" ref="T390" si="3955">R390/V390</f>
        <v>0.20459081836327345</v>
      </c>
      <c r="U390" s="6">
        <f t="shared" ref="U390" si="3956">SUM(R384:R390)/SUM(V384:V390)</f>
        <v>0.21154849556496028</v>
      </c>
      <c r="V390">
        <f t="shared" ref="V390" si="3957">B390-B389</f>
        <v>3006</v>
      </c>
      <c r="W390">
        <f t="shared" ref="W390" si="3958">C390-D390-E390</f>
        <v>13038</v>
      </c>
      <c r="X390" s="3">
        <f t="shared" ref="X390" si="3959">F390/W390</f>
        <v>1.672035588280411E-2</v>
      </c>
      <c r="Y390">
        <f t="shared" ref="Y390" si="3960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3961">Z390-AC390-AF390</f>
        <v>48</v>
      </c>
      <c r="AJ390">
        <f t="shared" ref="AJ390" si="3962">AA390-AD390-AG390</f>
        <v>23</v>
      </c>
      <c r="AK390">
        <f t="shared" ref="AK390" si="3963">AB390-AE390-AH390</f>
        <v>338</v>
      </c>
      <c r="AL390">
        <v>2</v>
      </c>
      <c r="AM390">
        <v>2</v>
      </c>
      <c r="AN390">
        <v>14</v>
      </c>
      <c r="AT390">
        <f t="shared" ref="AT390" si="3964">BN390-BN389</f>
        <v>14684</v>
      </c>
      <c r="AU390">
        <f t="shared" ref="AU390" si="3965">BO390-BO389</f>
        <v>675</v>
      </c>
      <c r="AV390">
        <f t="shared" ref="AV390" si="3966">AU390/AT390</f>
        <v>4.596840098065922E-2</v>
      </c>
      <c r="AW390">
        <f>IF(CB390="","",MAX(BV$1:BV390)-LARGE(BV$1:BV390,2))</f>
        <v>113</v>
      </c>
      <c r="AX390">
        <f>IF(CC390="","",MAX(BW$1:BW390)-LARGE(BW$1:BW390,2))</f>
        <v>2</v>
      </c>
      <c r="AY390">
        <f>MAX(CR$1:CR390)-LARGE(CR$1:CR390,2)</f>
        <v>116</v>
      </c>
      <c r="AZ390">
        <f>MAX(CS$1:CS390)-LARGE(CS$1:CS390,2)</f>
        <v>19</v>
      </c>
      <c r="BA390">
        <f>IF(CJ390="","",MAX(CD$1:CD390)-LARGE(CD$1:CD390,2))</f>
        <v>121</v>
      </c>
      <c r="BB390">
        <f>IF(CK390="","",MAX(CE$1:CE390)-LARGE(CE$1:CE390,2))</f>
        <v>1</v>
      </c>
      <c r="BC390">
        <f t="shared" ref="BC390" si="3967">AX390/AW390</f>
        <v>1.7699115044247787E-2</v>
      </c>
      <c r="BD390">
        <f t="shared" ref="BD390" si="3968">AZ390/AY390</f>
        <v>0.16379310344827586</v>
      </c>
      <c r="BE390">
        <f t="shared" si="3321"/>
        <v>8.2644628099173556E-3</v>
      </c>
      <c r="BF390">
        <f t="shared" ref="BF390" si="3969">SUM(AU384:AU390)/SUM(AT384:AT390)</f>
        <v>4.5326660978253351E-2</v>
      </c>
      <c r="BG390">
        <f t="shared" ref="BG390" si="3970">SUM(AU377:AU390)/SUM(AT377:AT390)</f>
        <v>4.5736605583626327E-2</v>
      </c>
      <c r="BH390">
        <f t="shared" ref="BH390" si="3971">SUM(AX384:AX390)/SUM(AW384:AW390)</f>
        <v>2.34375E-2</v>
      </c>
      <c r="BI390">
        <f t="shared" ref="BI390" si="3972">SUM(AZ384:AZ390)/SUM(AY384:AY390)</f>
        <v>0.17417417417417416</v>
      </c>
      <c r="BJ390">
        <f t="shared" ref="BJ390" si="3973">SUM(BB384:BB390)/SUM(BA384:BA390)</f>
        <v>1.7721518987341773E-2</v>
      </c>
      <c r="BN390" s="15">
        <v>4574961</v>
      </c>
      <c r="BO390" s="15">
        <v>385274</v>
      </c>
      <c r="BP390" s="15">
        <v>1391713</v>
      </c>
      <c r="BQ390" s="15">
        <v>271977</v>
      </c>
      <c r="BR390" s="15">
        <v>294749</v>
      </c>
      <c r="BS390" s="15">
        <v>61712</v>
      </c>
      <c r="BT390">
        <f t="shared" si="3553"/>
        <v>1663690</v>
      </c>
      <c r="BU390">
        <f t="shared" si="2767"/>
        <v>356461</v>
      </c>
      <c r="BV390" s="15">
        <v>37600</v>
      </c>
      <c r="BW390" s="15">
        <v>2918</v>
      </c>
      <c r="BX390" s="15">
        <v>9106</v>
      </c>
      <c r="BY390" s="15">
        <v>3163</v>
      </c>
      <c r="BZ390" s="15">
        <v>2144</v>
      </c>
      <c r="CA390" s="15">
        <v>638</v>
      </c>
      <c r="CB390">
        <f t="shared" si="3554"/>
        <v>12269</v>
      </c>
      <c r="CC390">
        <f t="shared" si="2769"/>
        <v>2782</v>
      </c>
      <c r="CD390" s="15">
        <v>28429</v>
      </c>
      <c r="CE390" s="15">
        <v>1706</v>
      </c>
      <c r="CF390" s="15">
        <v>5290</v>
      </c>
      <c r="CG390" s="15">
        <v>1734</v>
      </c>
      <c r="CH390" s="15">
        <v>1168</v>
      </c>
      <c r="CI390" s="15">
        <v>450</v>
      </c>
      <c r="CJ390">
        <f t="shared" si="3555"/>
        <v>7024</v>
      </c>
      <c r="CK390">
        <f t="shared" si="2771"/>
        <v>1618</v>
      </c>
      <c r="CL390" s="15">
        <v>205382</v>
      </c>
      <c r="CM390" s="15">
        <v>16850</v>
      </c>
      <c r="CN390" s="15">
        <v>65024</v>
      </c>
      <c r="CO390" s="15">
        <v>5094</v>
      </c>
      <c r="CP390" s="15">
        <v>14628</v>
      </c>
      <c r="CQ390" s="15">
        <v>818</v>
      </c>
      <c r="CR390">
        <f t="shared" si="3556"/>
        <v>70118</v>
      </c>
      <c r="CS390">
        <f t="shared" si="2773"/>
        <v>15446</v>
      </c>
    </row>
    <row r="391" spans="1:97" x14ac:dyDescent="0.35">
      <c r="A391" s="1">
        <f t="shared" si="2564"/>
        <v>44297</v>
      </c>
      <c r="B391">
        <f t="shared" si="3527"/>
        <v>1665599</v>
      </c>
      <c r="C391">
        <f t="shared" ref="C391" si="3974">BU391</f>
        <v>356893</v>
      </c>
      <c r="D391">
        <v>337772</v>
      </c>
      <c r="E391">
        <v>5857</v>
      </c>
      <c r="F391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3975">-(J391-J390)+L391</f>
        <v>6</v>
      </c>
      <c r="N391">
        <f t="shared" ref="N391" si="3976">B391-C391</f>
        <v>1308706</v>
      </c>
      <c r="O391" s="3">
        <f t="shared" ref="O391" si="3977">C391/B391</f>
        <v>0.21427306332436558</v>
      </c>
      <c r="R391">
        <f t="shared" ref="R391" si="3978">C391-C390</f>
        <v>432</v>
      </c>
      <c r="S391">
        <f t="shared" ref="S391" si="3979">N391-N390</f>
        <v>1477</v>
      </c>
      <c r="T391" s="6">
        <f t="shared" ref="T391" si="3980">R391/V391</f>
        <v>0.22629649030906235</v>
      </c>
      <c r="U391" s="6">
        <f t="shared" ref="U391" si="3981">SUM(R385:R391)/SUM(V385:V391)</f>
        <v>0.21084859337993184</v>
      </c>
      <c r="V391">
        <f t="shared" ref="V391" si="3982">B391-B390</f>
        <v>1909</v>
      </c>
      <c r="W391">
        <f t="shared" ref="W391" si="3983">C391-D391-E391</f>
        <v>13264</v>
      </c>
      <c r="X391" s="3">
        <f t="shared" ref="X391" si="3984">F391/W391</f>
        <v>1.5983112183353437E-2</v>
      </c>
      <c r="Y391">
        <f t="shared" ref="Y391" si="3985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3986">Z391-AC391-AF391</f>
        <v>50</v>
      </c>
      <c r="AJ391">
        <f t="shared" ref="AJ391" si="3987">AA391-AD391-AG391</f>
        <v>24</v>
      </c>
      <c r="AK391">
        <f t="shared" ref="AK391" si="3988">AB391-AE391-AH391</f>
        <v>353</v>
      </c>
      <c r="AL391">
        <v>2</v>
      </c>
      <c r="AM391">
        <v>2</v>
      </c>
      <c r="AN391">
        <v>14</v>
      </c>
      <c r="AT391">
        <f t="shared" ref="AT391" si="3989">BN391-BN390</f>
        <v>7141</v>
      </c>
      <c r="AU391">
        <f t="shared" ref="AU391" si="3990">BO391-BO390</f>
        <v>478</v>
      </c>
      <c r="AV391">
        <f t="shared" ref="AV391" si="3991">AU391/AT391</f>
        <v>6.6937403724968494E-2</v>
      </c>
      <c r="AW391">
        <f>IF(CB391="","",MAX(BV$1:BV391)-LARGE(BV$1:BV391,2))</f>
        <v>22</v>
      </c>
      <c r="AX391">
        <f>IF(CC391="","",MAX(BW$1:BW391)-LARGE(BW$1:BW391,2))</f>
        <v>1</v>
      </c>
      <c r="AY391">
        <f>MAX(CR$1:CR391)-LARGE(CR$1:CR391,2)</f>
        <v>49</v>
      </c>
      <c r="AZ391">
        <f>MAX(CS$1:CS391)-LARGE(CS$1:CS391,2)</f>
        <v>13</v>
      </c>
      <c r="BA391">
        <f>IF(CJ391="","",MAX(CD$1:CD391)-LARGE(CD$1:CD391,2))</f>
        <v>18</v>
      </c>
      <c r="BB391">
        <f>IF(CK391="","",MAX(CE$1:CE391)-LARGE(CE$1:CE391,2))</f>
        <v>0</v>
      </c>
      <c r="BC391">
        <f t="shared" ref="BC391" si="3992">AX391/AW391</f>
        <v>4.5454545454545456E-2</v>
      </c>
      <c r="BD391">
        <f t="shared" ref="BD391" si="3993">AZ391/AY391</f>
        <v>0.26530612244897961</v>
      </c>
      <c r="BE391">
        <f t="shared" si="3321"/>
        <v>0</v>
      </c>
      <c r="BF391">
        <f t="shared" ref="BF391" si="3994">SUM(AU385:AU391)/SUM(AT385:AT391)</f>
        <v>4.535204786010124E-2</v>
      </c>
      <c r="BG391">
        <f t="shared" ref="BG391" si="3995">SUM(AU378:AU391)/SUM(AT378:AT391)</f>
        <v>4.5690357101314409E-2</v>
      </c>
      <c r="BH391">
        <f t="shared" ref="BH391" si="3996">SUM(AX385:AX391)/SUM(AW385:AW391)</f>
        <v>2.3468057366362451E-2</v>
      </c>
      <c r="BI391">
        <f t="shared" ref="BI391" si="3997">SUM(AZ385:AZ391)/SUM(AY385:AY391)</f>
        <v>0.18468468468468469</v>
      </c>
      <c r="BJ391">
        <f t="shared" ref="BJ391" si="3998">SUM(BB385:BB391)/SUM(BA385:BA391)</f>
        <v>1.5113350125944584E-2</v>
      </c>
      <c r="BN391" s="15">
        <v>4582102</v>
      </c>
      <c r="BO391" s="15">
        <v>385752</v>
      </c>
      <c r="BP391" s="15">
        <v>1393385</v>
      </c>
      <c r="BQ391" s="15">
        <v>272214</v>
      </c>
      <c r="BR391" s="15">
        <v>295106</v>
      </c>
      <c r="BS391" s="15">
        <v>61787</v>
      </c>
      <c r="BT391">
        <f t="shared" si="3553"/>
        <v>1665599</v>
      </c>
      <c r="BU391">
        <f t="shared" si="2767"/>
        <v>356893</v>
      </c>
      <c r="BV391" s="15">
        <v>37622</v>
      </c>
      <c r="BW391" s="15">
        <v>2917</v>
      </c>
      <c r="BX391" s="15">
        <v>9118</v>
      </c>
      <c r="BY391" s="15">
        <v>3160</v>
      </c>
      <c r="BZ391" s="15">
        <v>2144</v>
      </c>
      <c r="CA391" s="15">
        <v>638</v>
      </c>
      <c r="CB391">
        <f t="shared" si="3554"/>
        <v>12278</v>
      </c>
      <c r="CC391">
        <f t="shared" si="2769"/>
        <v>2782</v>
      </c>
      <c r="CD391" s="15">
        <v>28447</v>
      </c>
      <c r="CE391" s="15">
        <v>1706</v>
      </c>
      <c r="CF391" s="15">
        <v>5295</v>
      </c>
      <c r="CG391" s="15">
        <v>1736</v>
      </c>
      <c r="CH391" s="15">
        <v>1168</v>
      </c>
      <c r="CI391" s="15">
        <v>450</v>
      </c>
      <c r="CJ391">
        <f t="shared" si="3555"/>
        <v>7031</v>
      </c>
      <c r="CK391">
        <f t="shared" si="2771"/>
        <v>1618</v>
      </c>
      <c r="CL391" s="15">
        <v>205575</v>
      </c>
      <c r="CM391" s="15">
        <v>16870</v>
      </c>
      <c r="CN391" s="15">
        <v>65067</v>
      </c>
      <c r="CO391" s="15">
        <v>5100</v>
      </c>
      <c r="CP391" s="15">
        <v>14639</v>
      </c>
      <c r="CQ391" s="15">
        <v>820</v>
      </c>
      <c r="CR391">
        <f t="shared" si="3556"/>
        <v>70167</v>
      </c>
      <c r="CS391">
        <f t="shared" si="2773"/>
        <v>15459</v>
      </c>
    </row>
    <row r="392" spans="1:97" x14ac:dyDescent="0.35">
      <c r="A392" s="1">
        <f t="shared" si="2564"/>
        <v>44298</v>
      </c>
      <c r="B392">
        <f t="shared" si="3527"/>
        <v>1666618</v>
      </c>
      <c r="C392">
        <f t="shared" ref="C392" si="3999">BU392</f>
        <v>357037</v>
      </c>
      <c r="D392">
        <v>337968</v>
      </c>
      <c r="E392">
        <v>5857</v>
      </c>
      <c r="F392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000">-(J392-J391)+L392</f>
        <v>4</v>
      </c>
      <c r="N392">
        <f t="shared" ref="N392" si="4001">B392-C392</f>
        <v>1309581</v>
      </c>
      <c r="O392" s="3">
        <f t="shared" ref="O392" si="4002">C392/B392</f>
        <v>0.21422845547089975</v>
      </c>
      <c r="R392">
        <f t="shared" ref="R392" si="4003">C392-C391</f>
        <v>144</v>
      </c>
      <c r="S392">
        <f t="shared" ref="S392" si="4004">N392-N391</f>
        <v>875</v>
      </c>
      <c r="T392" s="6">
        <f t="shared" ref="T392" si="4005">R392/V392</f>
        <v>0.14131501472031405</v>
      </c>
      <c r="U392" s="6">
        <f t="shared" ref="U392" si="4006">SUM(R386:R392)/SUM(V386:V392)</f>
        <v>0.20904505330734838</v>
      </c>
      <c r="V392">
        <f t="shared" ref="V392" si="4007">B392-B391</f>
        <v>1019</v>
      </c>
      <c r="W392">
        <f t="shared" ref="W392" si="4008">C392-D392-E392</f>
        <v>13212</v>
      </c>
      <c r="X392" s="3">
        <f t="shared" ref="X392" si="4009">F392/W392</f>
        <v>1.6651528913109295E-2</v>
      </c>
      <c r="Y392">
        <f t="shared" ref="Y392" si="4010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011">Z392-AC392-AF392</f>
        <v>48</v>
      </c>
      <c r="AJ392">
        <f t="shared" ref="AJ392" si="4012">AA392-AD392-AG392</f>
        <v>24</v>
      </c>
      <c r="AK392">
        <f t="shared" ref="AK392" si="4013">AB392-AE392-AH392</f>
        <v>361</v>
      </c>
      <c r="AL392">
        <v>2</v>
      </c>
      <c r="AM392">
        <v>2</v>
      </c>
      <c r="AN392">
        <v>14</v>
      </c>
      <c r="AT392">
        <f t="shared" ref="AT392" si="4014">BN392-BN391</f>
        <v>4351</v>
      </c>
      <c r="AU392">
        <f t="shared" ref="AU392" si="4015">BO392-BO391</f>
        <v>144</v>
      </c>
      <c r="AV392">
        <f t="shared" ref="AV392" si="4016">AU392/AT392</f>
        <v>3.3095840036773155E-2</v>
      </c>
      <c r="AW392">
        <f>IF(CB392="","",MAX(BV$1:BV392)-LARGE(BV$1:BV392,2))</f>
        <v>15</v>
      </c>
      <c r="AX392">
        <f>IF(CC392="","",MAX(BW$1:BW392)-LARGE(BW$1:BW392,2))</f>
        <v>1</v>
      </c>
      <c r="AY392">
        <f>MAX(CR$1:CR392)-LARGE(CR$1:CR392,2)</f>
        <v>32</v>
      </c>
      <c r="AZ392">
        <f>MAX(CS$1:CS392)-LARGE(CS$1:CS392,2)</f>
        <v>8</v>
      </c>
      <c r="BA392">
        <f>IF(CJ392="","",MAX(CD$1:CD392)-LARGE(CD$1:CD392,2))</f>
        <v>6</v>
      </c>
      <c r="BB392">
        <f>IF(CK392="","",MAX(CE$1:CE392)-LARGE(CE$1:CE392,2))</f>
        <v>0</v>
      </c>
      <c r="BC392">
        <f t="shared" ref="BC392" si="4017">AX392/AW392</f>
        <v>6.6666666666666666E-2</v>
      </c>
      <c r="BD392">
        <f t="shared" ref="BD392" si="4018">AZ392/AY392</f>
        <v>0.25</v>
      </c>
      <c r="BE392">
        <f t="shared" si="3321"/>
        <v>0</v>
      </c>
      <c r="BF392">
        <f t="shared" ref="BF392" si="4019">SUM(AU386:AU392)/SUM(AT386:AT392)</f>
        <v>4.4343634817125034E-2</v>
      </c>
      <c r="BG392">
        <f t="shared" ref="BG392" si="4020">SUM(AU379:AU392)/SUM(AT379:AT392)</f>
        <v>4.5447170489181454E-2</v>
      </c>
      <c r="BH392">
        <f t="shared" ref="BH392" si="4021">SUM(AX386:AX392)/SUM(AW386:AW392)</f>
        <v>2.0698576972833119E-2</v>
      </c>
      <c r="BI392">
        <f t="shared" ref="BI392" si="4022">SUM(AZ386:AZ392)/SUM(AY386:AY392)</f>
        <v>0.19444444444444445</v>
      </c>
      <c r="BJ392">
        <f t="shared" ref="BJ392" si="4023">SUM(BB386:BB392)/SUM(BA386:BA392)</f>
        <v>1.2755102040816327E-2</v>
      </c>
      <c r="BN392" s="15">
        <v>4586453</v>
      </c>
      <c r="BO392" s="15">
        <v>385896</v>
      </c>
      <c r="BP392" s="15">
        <v>1394346</v>
      </c>
      <c r="BQ392" s="15">
        <v>272272</v>
      </c>
      <c r="BR392" s="15">
        <v>295237</v>
      </c>
      <c r="BS392" s="15">
        <v>61800</v>
      </c>
      <c r="BT392">
        <f t="shared" si="3553"/>
        <v>1666618</v>
      </c>
      <c r="BU392">
        <f t="shared" si="2767"/>
        <v>357037</v>
      </c>
      <c r="BV392" s="15">
        <v>37637</v>
      </c>
      <c r="BW392" s="15">
        <v>2914</v>
      </c>
      <c r="BX392" s="15">
        <v>9126</v>
      </c>
      <c r="BY392" s="15">
        <v>3159</v>
      </c>
      <c r="BZ392" s="15">
        <v>2144</v>
      </c>
      <c r="CA392" s="15">
        <v>638</v>
      </c>
      <c r="CB392">
        <f t="shared" si="3554"/>
        <v>12285</v>
      </c>
      <c r="CC392">
        <f t="shared" si="2769"/>
        <v>2782</v>
      </c>
      <c r="CD392" s="15">
        <v>28453</v>
      </c>
      <c r="CE392" s="15">
        <v>1706</v>
      </c>
      <c r="CF392" s="15">
        <v>5296</v>
      </c>
      <c r="CG392" s="15">
        <v>1736</v>
      </c>
      <c r="CH392" s="15">
        <v>1168</v>
      </c>
      <c r="CI392" s="15">
        <v>450</v>
      </c>
      <c r="CJ392">
        <f t="shared" si="3555"/>
        <v>7032</v>
      </c>
      <c r="CK392">
        <f t="shared" si="2771"/>
        <v>1618</v>
      </c>
      <c r="CL392" s="15">
        <v>205678</v>
      </c>
      <c r="CM392" s="15">
        <v>16874</v>
      </c>
      <c r="CN392" s="15">
        <v>65097</v>
      </c>
      <c r="CO392" s="15">
        <v>5102</v>
      </c>
      <c r="CP392" s="15">
        <v>14647</v>
      </c>
      <c r="CQ392" s="15">
        <v>820</v>
      </c>
      <c r="CR392">
        <f t="shared" si="3556"/>
        <v>70199</v>
      </c>
      <c r="CS392">
        <f t="shared" si="2773"/>
        <v>15467</v>
      </c>
    </row>
    <row r="393" spans="1:97" x14ac:dyDescent="0.35">
      <c r="A393" s="1">
        <f t="shared" si="2564"/>
        <v>44299</v>
      </c>
      <c r="B393">
        <f t="shared" si="3527"/>
        <v>1668910</v>
      </c>
      <c r="C393">
        <f t="shared" ref="C393" si="4024">BU393</f>
        <v>357484</v>
      </c>
      <c r="D393">
        <v>338584</v>
      </c>
      <c r="E393">
        <v>5857</v>
      </c>
      <c r="F393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025">-(J393-J392)+L393</f>
        <v>7</v>
      </c>
      <c r="N393">
        <f t="shared" ref="N393" si="4026">B393-C393</f>
        <v>1311426</v>
      </c>
      <c r="O393" s="3">
        <f t="shared" ref="O393" si="4027">C393/B393</f>
        <v>0.21420208399494281</v>
      </c>
      <c r="R393">
        <f t="shared" ref="R393" si="4028">C393-C392</f>
        <v>447</v>
      </c>
      <c r="S393">
        <f t="shared" ref="S393" si="4029">N393-N392</f>
        <v>1845</v>
      </c>
      <c r="T393" s="6">
        <f t="shared" ref="T393" si="4030">R393/V393</f>
        <v>0.1950261780104712</v>
      </c>
      <c r="U393" s="6">
        <f t="shared" ref="U393" si="4031">SUM(R387:R393)/SUM(V387:V393)</f>
        <v>0.20805018295870362</v>
      </c>
      <c r="V393">
        <f t="shared" ref="V393" si="4032">B393-B392</f>
        <v>2292</v>
      </c>
      <c r="W393">
        <f t="shared" ref="W393" si="4033">C393-D393-E393</f>
        <v>13043</v>
      </c>
      <c r="X393" s="3">
        <f t="shared" ref="X393" si="4034">F393/W393</f>
        <v>1.686728513378824E-2</v>
      </c>
      <c r="Y393">
        <f t="shared" ref="Y393" si="4035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036">Z393-AC393-AF393</f>
        <v>46</v>
      </c>
      <c r="AJ393">
        <f t="shared" ref="AJ393" si="4037">AA393-AD393-AG393</f>
        <v>23</v>
      </c>
      <c r="AK393">
        <f t="shared" ref="AK393" si="4038">AB393-AE393-AH393</f>
        <v>361</v>
      </c>
      <c r="AL393">
        <v>1</v>
      </c>
      <c r="AM393">
        <v>1</v>
      </c>
      <c r="AN393">
        <v>9</v>
      </c>
      <c r="AT393">
        <f t="shared" ref="AT393" si="4039">BN393-BN392</f>
        <v>15606</v>
      </c>
      <c r="AU393">
        <f t="shared" ref="AU393" si="4040">BO393-BO392</f>
        <v>573</v>
      </c>
      <c r="AV393">
        <f t="shared" ref="AV393" si="4041">AU393/AT393</f>
        <v>3.6716647443291041E-2</v>
      </c>
      <c r="AW393">
        <f>IF(CB393="","",MAX(BV$1:BV393)-LARGE(BV$1:BV393,2))</f>
        <v>171</v>
      </c>
      <c r="AX393">
        <f>IF(CC393="","",MAX(BW$1:BW393)-LARGE(BW$1:BW393,2))</f>
        <v>1</v>
      </c>
      <c r="AY393">
        <f>MAX(CR$1:CR393)-LARGE(CR$1:CR393,2)</f>
        <v>98</v>
      </c>
      <c r="AZ393">
        <f>MAX(CS$1:CS393)-LARGE(CS$1:CS393,2)</f>
        <v>7</v>
      </c>
      <c r="BA393">
        <f>IF(CJ393="","",MAX(CD$1:CD393)-LARGE(CD$1:CD393,2))</f>
        <v>47</v>
      </c>
      <c r="BB393">
        <f>IF(CK393="","",MAX(CE$1:CE393)-LARGE(CE$1:CE393,2))</f>
        <v>6</v>
      </c>
      <c r="BC393">
        <f t="shared" ref="BC393" si="4042">AX393/AW393</f>
        <v>5.8479532163742687E-3</v>
      </c>
      <c r="BD393">
        <f t="shared" ref="BD393" si="4043">AZ393/AY393</f>
        <v>7.1428571428571425E-2</v>
      </c>
      <c r="BE393">
        <f t="shared" si="3321"/>
        <v>0.1276595744680851</v>
      </c>
      <c r="BF393">
        <f t="shared" ref="BF393" si="4044">SUM(AU387:AU393)/SUM(AT387:AT393)</f>
        <v>4.4103956120377326E-2</v>
      </c>
      <c r="BG393">
        <f t="shared" ref="BG393" si="4045">SUM(AU380:AU393)/SUM(AT380:AT393)</f>
        <v>4.5059720823140019E-2</v>
      </c>
      <c r="BH393">
        <f t="shared" ref="BH393" si="4046">SUM(AX387:AX393)/SUM(AW387:AW393)</f>
        <v>1.9347037484885126E-2</v>
      </c>
      <c r="BI393">
        <f t="shared" ref="BI393" si="4047">SUM(AZ387:AZ393)/SUM(AY387:AY393)</f>
        <v>0.1871069182389937</v>
      </c>
      <c r="BJ393">
        <f t="shared" ref="BJ393" si="4048">SUM(BB387:BB393)/SUM(BA387:BA393)</f>
        <v>2.5125628140703519E-2</v>
      </c>
      <c r="BN393" s="15">
        <v>4602059</v>
      </c>
      <c r="BO393" s="15">
        <v>386469</v>
      </c>
      <c r="BP393" s="15">
        <v>1395818</v>
      </c>
      <c r="BQ393" s="15">
        <v>273092</v>
      </c>
      <c r="BR393" s="15">
        <v>295522</v>
      </c>
      <c r="BS393" s="15">
        <v>61962</v>
      </c>
      <c r="BT393">
        <f t="shared" si="3553"/>
        <v>1668910</v>
      </c>
      <c r="BU393">
        <f t="shared" si="2767"/>
        <v>357484</v>
      </c>
      <c r="BV393" s="15">
        <v>37808</v>
      </c>
      <c r="BW393" s="15">
        <v>2914</v>
      </c>
      <c r="BX393" s="15">
        <v>9140</v>
      </c>
      <c r="BY393" s="15">
        <v>3164</v>
      </c>
      <c r="BZ393" s="15">
        <v>2144</v>
      </c>
      <c r="CA393" s="15">
        <v>638</v>
      </c>
      <c r="CB393">
        <f t="shared" si="3554"/>
        <v>12304</v>
      </c>
      <c r="CC393">
        <f t="shared" si="2769"/>
        <v>2782</v>
      </c>
      <c r="CD393" s="15">
        <v>28500</v>
      </c>
      <c r="CE393" s="15">
        <v>1712</v>
      </c>
      <c r="CF393" s="15">
        <v>5306</v>
      </c>
      <c r="CG393" s="15">
        <v>1736</v>
      </c>
      <c r="CH393" s="15">
        <v>1169</v>
      </c>
      <c r="CI393" s="15">
        <v>450</v>
      </c>
      <c r="CJ393">
        <f t="shared" si="3555"/>
        <v>7042</v>
      </c>
      <c r="CK393">
        <f t="shared" si="2771"/>
        <v>1619</v>
      </c>
      <c r="CL393" s="15">
        <v>206245</v>
      </c>
      <c r="CM393" s="15">
        <v>16885</v>
      </c>
      <c r="CN393" s="15">
        <v>65187</v>
      </c>
      <c r="CO393" s="15">
        <v>5110</v>
      </c>
      <c r="CP393" s="15">
        <v>14654</v>
      </c>
      <c r="CQ393" s="15">
        <v>820</v>
      </c>
      <c r="CR393">
        <f t="shared" si="3556"/>
        <v>70297</v>
      </c>
      <c r="CS393">
        <f t="shared" si="2773"/>
        <v>15474</v>
      </c>
    </row>
    <row r="394" spans="1:97" x14ac:dyDescent="0.35">
      <c r="A394" s="1">
        <f t="shared" si="2564"/>
        <v>44300</v>
      </c>
      <c r="B394">
        <f t="shared" si="3527"/>
        <v>1671928</v>
      </c>
      <c r="C394">
        <f t="shared" ref="C394" si="4049">BU394</f>
        <v>358139</v>
      </c>
      <c r="D394">
        <v>338577</v>
      </c>
      <c r="E394">
        <v>5857</v>
      </c>
      <c r="F394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050">-(J394-J393)+L394</f>
        <v>10</v>
      </c>
      <c r="N394">
        <f t="shared" ref="N394" si="4051">B394-C394</f>
        <v>1313789</v>
      </c>
      <c r="O394" s="3">
        <f t="shared" ref="O394" si="4052">C394/B394</f>
        <v>0.21420719074027111</v>
      </c>
      <c r="R394">
        <f t="shared" ref="R394" si="4053">C394-C393</f>
        <v>655</v>
      </c>
      <c r="S394">
        <f t="shared" ref="S394" si="4054">N394-N393</f>
        <v>2363</v>
      </c>
      <c r="T394" s="6">
        <f t="shared" ref="T394" si="4055">R394/V394</f>
        <v>0.21703114645460569</v>
      </c>
      <c r="U394" s="6">
        <f t="shared" ref="U394" si="4056">SUM(R388:R394)/SUM(V388:V394)</f>
        <v>0.2064978952985119</v>
      </c>
      <c r="V394">
        <f t="shared" ref="V394" si="4057">B394-B393</f>
        <v>3018</v>
      </c>
      <c r="W394">
        <f t="shared" ref="W394" si="4058">C394-D394-E394</f>
        <v>13705</v>
      </c>
      <c r="X394" s="3">
        <f t="shared" ref="X394" si="4059">F394/W394</f>
        <v>1.5906603429405326E-2</v>
      </c>
      <c r="Y394">
        <f t="shared" ref="Y394" si="4060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061">Z394-AC394-AF394</f>
        <v>46</v>
      </c>
      <c r="AJ394">
        <f t="shared" ref="AJ394" si="4062">AA394-AD394-AG394</f>
        <v>25</v>
      </c>
      <c r="AK394">
        <f t="shared" ref="AK394" si="4063">AB394-AE394-AH394</f>
        <v>367</v>
      </c>
      <c r="AL394">
        <v>1</v>
      </c>
      <c r="AM394">
        <v>1</v>
      </c>
      <c r="AN394">
        <v>9</v>
      </c>
      <c r="AT394">
        <f t="shared" ref="AT394" si="4064">BN394-BN393</f>
        <v>16516</v>
      </c>
      <c r="AU394">
        <f t="shared" ref="AU394" si="4065">BO394-BO393</f>
        <v>733</v>
      </c>
      <c r="AV394">
        <f t="shared" ref="AV394" si="4066">AU394/AT394</f>
        <v>4.4381206103172678E-2</v>
      </c>
      <c r="AW394">
        <f>IF(CB394="","",MAX(BV$1:BV394)-LARGE(BV$1:BV394,2))</f>
        <v>117</v>
      </c>
      <c r="AX394">
        <f>IF(CC394="","",MAX(BW$1:BW394)-LARGE(BW$1:BW394,2))</f>
        <v>1</v>
      </c>
      <c r="AY394">
        <f>MAX(CR$1:CR394)-LARGE(CR$1:CR394,2)</f>
        <v>124</v>
      </c>
      <c r="AZ394">
        <f>MAX(CS$1:CS394)-LARGE(CS$1:CS394,2)</f>
        <v>18</v>
      </c>
      <c r="BA394">
        <f>IF(CJ394="","",MAX(CD$1:CD394)-LARGE(CD$1:CD394,2))</f>
        <v>61</v>
      </c>
      <c r="BB394">
        <f>IF(CK394="","",MAX(CE$1:CE394)-LARGE(CE$1:CE394,2))</f>
        <v>2</v>
      </c>
      <c r="BC394">
        <f t="shared" ref="BC394" si="4067">AX394/AW394</f>
        <v>8.5470085470085479E-3</v>
      </c>
      <c r="BD394">
        <f t="shared" ref="BD394" si="4068">AZ394/AY394</f>
        <v>0.14516129032258066</v>
      </c>
      <c r="BE394">
        <f t="shared" si="3321"/>
        <v>3.2786885245901641E-2</v>
      </c>
      <c r="BF394">
        <f t="shared" ref="BF394" si="4069">SUM(AU388:AU394)/SUM(AT388:AT394)</f>
        <v>4.4391314842699342E-2</v>
      </c>
      <c r="BG394">
        <f t="shared" ref="BG394" si="4070">SUM(AU381:AU394)/SUM(AT381:AT394)</f>
        <v>4.5796744977242426E-2</v>
      </c>
      <c r="BH394">
        <f t="shared" ref="BH394" si="4071">SUM(AX388:AX394)/SUM(AW388:AW394)</f>
        <v>1.4619883040935672E-2</v>
      </c>
      <c r="BI394">
        <f t="shared" ref="BI394" si="4072">SUM(AZ388:AZ394)/SUM(AY388:AY394)</f>
        <v>0.18064516129032257</v>
      </c>
      <c r="BJ394">
        <f t="shared" ref="BJ394" si="4073">SUM(BB388:BB394)/SUM(BA388:BA394)</f>
        <v>2.7848101265822784E-2</v>
      </c>
      <c r="BN394" s="15">
        <v>4618575</v>
      </c>
      <c r="BO394" s="15">
        <v>387202</v>
      </c>
      <c r="BP394" s="15">
        <v>1397806</v>
      </c>
      <c r="BQ394" s="15">
        <v>274122</v>
      </c>
      <c r="BR394" s="15">
        <v>296010</v>
      </c>
      <c r="BS394" s="15">
        <v>62129</v>
      </c>
      <c r="BT394">
        <f t="shared" si="3553"/>
        <v>1671928</v>
      </c>
      <c r="BU394">
        <f t="shared" si="2767"/>
        <v>358139</v>
      </c>
      <c r="BV394" s="15">
        <v>37925</v>
      </c>
      <c r="BW394" s="15">
        <v>2915</v>
      </c>
      <c r="BX394" s="15">
        <v>9148</v>
      </c>
      <c r="BY394" s="15">
        <v>3175</v>
      </c>
      <c r="BZ394" s="15">
        <v>2147</v>
      </c>
      <c r="CA394" s="15">
        <v>638</v>
      </c>
      <c r="CB394">
        <f t="shared" si="3554"/>
        <v>12323</v>
      </c>
      <c r="CC394">
        <f t="shared" si="2769"/>
        <v>2785</v>
      </c>
      <c r="CD394" s="15">
        <v>28561</v>
      </c>
      <c r="CE394" s="15">
        <v>1714</v>
      </c>
      <c r="CF394" s="15">
        <v>5305</v>
      </c>
      <c r="CG394" s="15">
        <v>1741</v>
      </c>
      <c r="CH394" s="15">
        <v>1170</v>
      </c>
      <c r="CI394" s="15">
        <v>453</v>
      </c>
      <c r="CJ394">
        <f t="shared" si="3555"/>
        <v>7046</v>
      </c>
      <c r="CK394">
        <f t="shared" si="2771"/>
        <v>1623</v>
      </c>
      <c r="CL394" s="15">
        <v>206791</v>
      </c>
      <c r="CM394" s="15">
        <v>16909</v>
      </c>
      <c r="CN394" s="15">
        <v>65279</v>
      </c>
      <c r="CO394" s="15">
        <v>5142</v>
      </c>
      <c r="CP394" s="15">
        <v>14669</v>
      </c>
      <c r="CQ394" s="15">
        <v>823</v>
      </c>
      <c r="CR394">
        <f t="shared" si="3556"/>
        <v>70421</v>
      </c>
      <c r="CS394">
        <f t="shared" si="2773"/>
        <v>15492</v>
      </c>
    </row>
    <row r="395" spans="1:97" x14ac:dyDescent="0.35">
      <c r="A395" s="1">
        <f t="shared" si="2564"/>
        <v>44301</v>
      </c>
      <c r="B395">
        <f t="shared" si="3527"/>
        <v>1674868</v>
      </c>
      <c r="C395">
        <f t="shared" ref="C395" si="4074">BU395</f>
        <v>358677</v>
      </c>
      <c r="D395">
        <v>339587</v>
      </c>
      <c r="E395">
        <v>5857</v>
      </c>
      <c r="F395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075">-(J395-J394)+L395</f>
        <v>4</v>
      </c>
      <c r="N395">
        <f t="shared" ref="N395" si="4076">B395-C395</f>
        <v>1316191</v>
      </c>
      <c r="O395" s="3">
        <f t="shared" ref="O395" si="4077">C395/B395</f>
        <v>0.21415239887561288</v>
      </c>
      <c r="R395">
        <f t="shared" ref="R395" si="4078">C395-C394</f>
        <v>538</v>
      </c>
      <c r="S395">
        <f t="shared" ref="S395" si="4079">N395-N394</f>
        <v>2402</v>
      </c>
      <c r="T395" s="6">
        <f t="shared" ref="T395" si="4080">R395/V395</f>
        <v>0.18299319727891156</v>
      </c>
      <c r="U395" s="6">
        <f t="shared" ref="U395" si="4081">SUM(R389:R395)/SUM(V389:V395)</f>
        <v>0.19971375752877332</v>
      </c>
      <c r="V395">
        <f t="shared" ref="V395" si="4082">B395-B394</f>
        <v>2940</v>
      </c>
      <c r="W395">
        <f t="shared" ref="W395" si="4083">C395-D395-E395</f>
        <v>13233</v>
      </c>
      <c r="X395" s="3">
        <f t="shared" ref="X395" si="4084">F395/W395</f>
        <v>1.6247260636288067E-2</v>
      </c>
      <c r="Y395">
        <f t="shared" ref="Y395" si="4085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086">Z395-AC395-AF395</f>
        <v>45</v>
      </c>
      <c r="AJ395">
        <f t="shared" ref="AJ395" si="4087">AA395-AD395-AG395</f>
        <v>24</v>
      </c>
      <c r="AK395">
        <f t="shared" ref="AK395" si="4088">AB395-AE395-AH395</f>
        <v>357</v>
      </c>
      <c r="AL395">
        <v>2</v>
      </c>
      <c r="AM395">
        <v>2</v>
      </c>
      <c r="AN395">
        <v>18</v>
      </c>
      <c r="AT395">
        <f t="shared" ref="AT395" si="4089">BN395-BN394</f>
        <v>15098</v>
      </c>
      <c r="AU395">
        <f t="shared" ref="AU395" si="4090">BO395-BO394</f>
        <v>603</v>
      </c>
      <c r="AV395">
        <f t="shared" ref="AV395" si="4091">AU395/AT395</f>
        <v>3.9939064776791627E-2</v>
      </c>
      <c r="AW395">
        <f>IF(CB395="","",MAX(BV$1:BV395)-LARGE(BV$1:BV395,2))</f>
        <v>108</v>
      </c>
      <c r="AX395">
        <f>IF(CC395="","",MAX(BW$1:BW395)-LARGE(BW$1:BW395,2))</f>
        <v>2</v>
      </c>
      <c r="AY395">
        <f>MAX(CR$1:CR395)-LARGE(CR$1:CR395,2)</f>
        <v>103</v>
      </c>
      <c r="AZ395">
        <f>MAX(CS$1:CS395)-LARGE(CS$1:CS395,2)</f>
        <v>19</v>
      </c>
      <c r="BA395">
        <f>IF(CJ395="","",MAX(CD$1:CD395)-LARGE(CD$1:CD395,2))</f>
        <v>164</v>
      </c>
      <c r="BB395">
        <f>IF(CK395="","",MAX(CE$1:CE395)-LARGE(CE$1:CE395,2))</f>
        <v>1</v>
      </c>
      <c r="BC395">
        <f t="shared" ref="BC395" si="4092">AX395/AW395</f>
        <v>1.8518518518518517E-2</v>
      </c>
      <c r="BD395">
        <f t="shared" ref="BD395" si="4093">AZ395/AY395</f>
        <v>0.18446601941747573</v>
      </c>
      <c r="BE395">
        <f t="shared" si="3321"/>
        <v>6.0975609756097563E-3</v>
      </c>
      <c r="BF395">
        <f t="shared" ref="BF395" si="4094">SUM(AU389:AU395)/SUM(AT389:AT395)</f>
        <v>4.3358971415451725E-2</v>
      </c>
      <c r="BG395">
        <f t="shared" ref="BG395" si="4095">SUM(AU382:AU395)/SUM(AT382:AT395)</f>
        <v>4.4674057289885896E-2</v>
      </c>
      <c r="BH395">
        <f t="shared" ref="BH395" si="4096">SUM(AX389:AX395)/SUM(AW389:AW395)</f>
        <v>1.6442451420029897E-2</v>
      </c>
      <c r="BI395">
        <f t="shared" ref="BI395" si="4097">SUM(AZ389:AZ395)/SUM(AY389:AY395)</f>
        <v>0.16887417218543047</v>
      </c>
      <c r="BJ395">
        <f t="shared" ref="BJ395" si="4098">SUM(BB389:BB395)/SUM(BA389:BA395)</f>
        <v>2.231237322515213E-2</v>
      </c>
      <c r="BN395" s="15">
        <v>4633673</v>
      </c>
      <c r="BO395" s="15">
        <v>387805</v>
      </c>
      <c r="BP395" s="15">
        <v>1400057</v>
      </c>
      <c r="BQ395" s="15">
        <v>274811</v>
      </c>
      <c r="BR395" s="15">
        <v>296423</v>
      </c>
      <c r="BS395" s="15">
        <v>62254</v>
      </c>
      <c r="BT395">
        <f t="shared" si="3553"/>
        <v>1674868</v>
      </c>
      <c r="BU395">
        <f t="shared" si="2767"/>
        <v>358677</v>
      </c>
      <c r="BV395" s="15">
        <v>38033</v>
      </c>
      <c r="BW395" s="15">
        <v>2920</v>
      </c>
      <c r="BX395" s="15">
        <v>9161</v>
      </c>
      <c r="BY395" s="15">
        <v>3182</v>
      </c>
      <c r="BZ395" s="15">
        <v>2148</v>
      </c>
      <c r="CA395" s="15">
        <v>638</v>
      </c>
      <c r="CB395">
        <f t="shared" si="3554"/>
        <v>12343</v>
      </c>
      <c r="CC395">
        <f t="shared" si="2769"/>
        <v>2786</v>
      </c>
      <c r="CD395" s="15">
        <v>28725</v>
      </c>
      <c r="CE395" s="15">
        <v>1715</v>
      </c>
      <c r="CF395" s="15">
        <v>5321</v>
      </c>
      <c r="CG395" s="15">
        <v>1739</v>
      </c>
      <c r="CH395" s="15">
        <v>1171</v>
      </c>
      <c r="CI395" s="15">
        <v>453</v>
      </c>
      <c r="CJ395">
        <f t="shared" si="3555"/>
        <v>7060</v>
      </c>
      <c r="CK395">
        <f t="shared" si="2771"/>
        <v>1624</v>
      </c>
      <c r="CL395" s="15">
        <v>207422</v>
      </c>
      <c r="CM395" s="15">
        <v>16930</v>
      </c>
      <c r="CN395" s="15">
        <v>65391</v>
      </c>
      <c r="CO395" s="15">
        <v>5133</v>
      </c>
      <c r="CP395" s="15">
        <v>14686</v>
      </c>
      <c r="CQ395" s="15">
        <v>825</v>
      </c>
      <c r="CR395">
        <f t="shared" si="3556"/>
        <v>70524</v>
      </c>
      <c r="CS395">
        <f t="shared" si="2773"/>
        <v>15511</v>
      </c>
    </row>
    <row r="396" spans="1:97" x14ac:dyDescent="0.35">
      <c r="A396" s="1">
        <f t="shared" si="2564"/>
        <v>44302</v>
      </c>
      <c r="B396">
        <f t="shared" si="3527"/>
        <v>1677382</v>
      </c>
      <c r="C396">
        <f t="shared" ref="C396" si="4099">BU396</f>
        <v>359145</v>
      </c>
      <c r="D396">
        <v>339568</v>
      </c>
      <c r="E396">
        <v>5870</v>
      </c>
      <c r="F396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100">-(J396-J395)+L396</f>
        <v>5</v>
      </c>
      <c r="N396">
        <f t="shared" ref="N396" si="4101">B396-C396</f>
        <v>1318237</v>
      </c>
      <c r="O396" s="3">
        <f t="shared" ref="O396" si="4102">C396/B396</f>
        <v>0.21411044115174718</v>
      </c>
      <c r="R396">
        <f t="shared" ref="R396" si="4103">C396-C395</f>
        <v>468</v>
      </c>
      <c r="S396">
        <f t="shared" ref="S396" si="4104">N396-N395</f>
        <v>2046</v>
      </c>
      <c r="T396" s="6">
        <f t="shared" ref="T396" si="4105">R396/V396</f>
        <v>0.18615751789976134</v>
      </c>
      <c r="U396" s="6">
        <f t="shared" ref="U396" si="4106">SUM(R390:R396)/SUM(V390:V396)</f>
        <v>0.19756857108635764</v>
      </c>
      <c r="V396">
        <f t="shared" ref="V396" si="4107">B396-B395</f>
        <v>2514</v>
      </c>
      <c r="W396">
        <f t="shared" ref="W396" si="4108">C396-D396-E396</f>
        <v>13707</v>
      </c>
      <c r="X396" s="3">
        <f t="shared" ref="X396" si="4109">F396/W396</f>
        <v>1.6487925877288978E-2</v>
      </c>
      <c r="Y396">
        <f t="shared" ref="Y396" si="4110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111">Z396-AC396-AF396</f>
        <v>47</v>
      </c>
      <c r="AJ396">
        <f t="shared" ref="AJ396" si="4112">AA396-AD396-AG396</f>
        <v>25</v>
      </c>
      <c r="AK396">
        <f t="shared" ref="AK396" si="4113">AB396-AE396-AH396</f>
        <v>379</v>
      </c>
      <c r="AL396">
        <v>2</v>
      </c>
      <c r="AM396">
        <v>2</v>
      </c>
      <c r="AN396">
        <v>19</v>
      </c>
      <c r="AT396">
        <f t="shared" ref="AT396" si="4114">BN396-BN395</f>
        <v>9681</v>
      </c>
      <c r="AU396">
        <f t="shared" ref="AU396" si="4115">BO396-BO395</f>
        <v>428</v>
      </c>
      <c r="AV396">
        <f t="shared" ref="AV396" si="4116">AU396/AT396</f>
        <v>4.4210308852391279E-2</v>
      </c>
      <c r="AW396">
        <f>IF(CB396="","",MAX(BV$1:BV396)-LARGE(BV$1:BV396,2))</f>
        <v>65</v>
      </c>
      <c r="AX396">
        <f>IF(CC396="","",MAX(BW$1:BW396)-LARGE(BW$1:BW396,2))</f>
        <v>8</v>
      </c>
      <c r="AY396">
        <f>MAX(CR$1:CR396)-LARGE(CR$1:CR396,2)</f>
        <v>131</v>
      </c>
      <c r="AZ396">
        <f>MAX(CS$1:CS396)-LARGE(CS$1:CS396,2)</f>
        <v>15</v>
      </c>
      <c r="BA396">
        <f>IF(CJ396="","",MAX(CD$1:CD396)-LARGE(CD$1:CD396,2))</f>
        <v>97</v>
      </c>
      <c r="BB396">
        <f>IF(CK396="","",MAX(CE$1:CE396)-LARGE(CE$1:CE396,2))</f>
        <v>1</v>
      </c>
      <c r="BC396">
        <f t="shared" ref="BC396" si="4117">AX396/AW396</f>
        <v>0.12307692307692308</v>
      </c>
      <c r="BD396">
        <f t="shared" ref="BD396" si="4118">AZ396/AY396</f>
        <v>0.11450381679389313</v>
      </c>
      <c r="BE396">
        <f t="shared" si="3321"/>
        <v>1.0309278350515464E-2</v>
      </c>
      <c r="BF396">
        <f t="shared" ref="BF396" si="4119">SUM(AU390:AU396)/SUM(AT390:AT396)</f>
        <v>4.3742552090229543E-2</v>
      </c>
      <c r="BG396">
        <f t="shared" ref="BG396" si="4120">SUM(AU383:AU396)/SUM(AT383:AT396)</f>
        <v>4.4662907926800131E-2</v>
      </c>
      <c r="BH396">
        <f t="shared" ref="BH396" si="4121">SUM(AX390:AX396)/SUM(AW390:AW396)</f>
        <v>2.6186579378068741E-2</v>
      </c>
      <c r="BI396">
        <f t="shared" ref="BI396" si="4122">SUM(AZ390:AZ396)/SUM(AY390:AY396)</f>
        <v>0.15160796324655437</v>
      </c>
      <c r="BJ396">
        <f t="shared" ref="BJ396" si="4123">SUM(BB390:BB396)/SUM(BA390:BA396)</f>
        <v>2.1400778210116732E-2</v>
      </c>
      <c r="BN396" s="15">
        <v>4643354</v>
      </c>
      <c r="BO396" s="15">
        <v>388233</v>
      </c>
      <c r="BP396" s="15">
        <v>1402002</v>
      </c>
      <c r="BQ396" s="15">
        <v>275380</v>
      </c>
      <c r="BR396" s="15">
        <v>296800</v>
      </c>
      <c r="BS396" s="15">
        <v>62345</v>
      </c>
      <c r="BT396">
        <f t="shared" si="3553"/>
        <v>1677382</v>
      </c>
      <c r="BU396">
        <f t="shared" si="2767"/>
        <v>359145</v>
      </c>
      <c r="BV396" s="15">
        <v>38098</v>
      </c>
      <c r="BW396" s="15">
        <v>2928</v>
      </c>
      <c r="BX396" s="15">
        <v>9161</v>
      </c>
      <c r="BY396" s="15">
        <v>3202</v>
      </c>
      <c r="BZ396" s="15">
        <v>2151</v>
      </c>
      <c r="CA396" s="15">
        <v>640</v>
      </c>
      <c r="CB396">
        <f t="shared" si="3554"/>
        <v>12363</v>
      </c>
      <c r="CC396">
        <f t="shared" si="2769"/>
        <v>2791</v>
      </c>
      <c r="CD396" s="15">
        <v>28822</v>
      </c>
      <c r="CE396" s="15">
        <v>1713</v>
      </c>
      <c r="CF396" s="15">
        <v>5341</v>
      </c>
      <c r="CG396" s="15">
        <v>1731</v>
      </c>
      <c r="CH396" s="15">
        <v>1172</v>
      </c>
      <c r="CI396" s="15">
        <v>453</v>
      </c>
      <c r="CJ396">
        <f t="shared" si="3555"/>
        <v>7072</v>
      </c>
      <c r="CK396">
        <f t="shared" si="2771"/>
        <v>1625</v>
      </c>
      <c r="CL396" s="15">
        <v>207868</v>
      </c>
      <c r="CM396" s="15">
        <v>16949</v>
      </c>
      <c r="CN396" s="15">
        <v>65517</v>
      </c>
      <c r="CO396" s="15">
        <v>5138</v>
      </c>
      <c r="CP396" s="15">
        <v>14700</v>
      </c>
      <c r="CQ396" s="15">
        <v>826</v>
      </c>
      <c r="CR396">
        <f t="shared" si="3556"/>
        <v>70655</v>
      </c>
      <c r="CS396">
        <f t="shared" si="2773"/>
        <v>15526</v>
      </c>
    </row>
    <row r="397" spans="1:97" x14ac:dyDescent="0.35">
      <c r="A397" s="1">
        <f t="shared" si="2564"/>
        <v>44303</v>
      </c>
      <c r="B397">
        <f t="shared" si="3527"/>
        <v>1677920</v>
      </c>
      <c r="C397">
        <f t="shared" ref="C397" si="4124">BU397</f>
        <v>359260</v>
      </c>
      <c r="D397">
        <v>339990</v>
      </c>
      <c r="E397">
        <v>5878</v>
      </c>
      <c r="F397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125">-(J397-J396)+L397</f>
        <v>15</v>
      </c>
      <c r="N397">
        <f t="shared" ref="N397" si="4126">B397-C397</f>
        <v>1318660</v>
      </c>
      <c r="O397" s="3">
        <f t="shared" ref="O397" si="4127">C397/B397</f>
        <v>0.21411032707161248</v>
      </c>
      <c r="R397">
        <f t="shared" ref="R397" si="4128">C397-C396</f>
        <v>115</v>
      </c>
      <c r="S397">
        <f t="shared" ref="S397" si="4129">N397-N396</f>
        <v>423</v>
      </c>
      <c r="T397" s="6">
        <f t="shared" ref="T397" si="4130">R397/V397</f>
        <v>0.21375464684014869</v>
      </c>
      <c r="U397" s="6">
        <f t="shared" ref="U397" si="4131">SUM(R391:R397)/SUM(V391:V397)</f>
        <v>0.19669711876317639</v>
      </c>
      <c r="V397">
        <f t="shared" ref="V397" si="4132">B397-B396</f>
        <v>538</v>
      </c>
      <c r="W397">
        <f t="shared" ref="W397" si="4133">C397-D397-E397</f>
        <v>13392</v>
      </c>
      <c r="X397" s="3">
        <f t="shared" ref="X397" si="4134">F397/W397</f>
        <v>1.7398446833930704E-2</v>
      </c>
      <c r="Y397">
        <f t="shared" ref="Y397" si="4135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136">Z397-AC397-AF397</f>
        <v>52</v>
      </c>
      <c r="AJ397">
        <f t="shared" ref="AJ397" si="4137">AA397-AD397-AG397</f>
        <v>24</v>
      </c>
      <c r="AK397">
        <f t="shared" ref="AK397" si="4138">AB397-AE397-AH397</f>
        <v>384</v>
      </c>
      <c r="AL397">
        <v>1</v>
      </c>
      <c r="AM397">
        <v>1</v>
      </c>
      <c r="AN397">
        <v>16</v>
      </c>
      <c r="AT397">
        <f t="shared" ref="AT397" si="4139">BN397-BN396</f>
        <v>3799</v>
      </c>
      <c r="AU397">
        <f t="shared" ref="AU397" si="4140">BO397-BO396</f>
        <v>98</v>
      </c>
      <c r="AV397">
        <f t="shared" ref="AV397" si="4141">AU397/AT397</f>
        <v>2.5796262174256384E-2</v>
      </c>
      <c r="AW397">
        <f>IF(CB397="","",MAX(BV$1:BV397)-LARGE(BV$1:BV397,2))</f>
        <v>115</v>
      </c>
      <c r="AX397">
        <f>IF(CC397="","",MAX(BW$1:BW397)-LARGE(BW$1:BW397,2))</f>
        <v>3</v>
      </c>
      <c r="AY397">
        <f>MAX(CR$1:CR397)-LARGE(CR$1:CR397,2)</f>
        <v>15</v>
      </c>
      <c r="AZ397">
        <f>MAX(CS$1:CS397)-LARGE(CS$1:CS397,2)</f>
        <v>6</v>
      </c>
      <c r="BA397">
        <f>IF(CJ397="","",MAX(CD$1:CD397)-LARGE(CD$1:CD397,2))</f>
        <v>3</v>
      </c>
      <c r="BB397">
        <f>IF(CK397="","",MAX(CE$1:CE397)-LARGE(CE$1:CE397,2))</f>
        <v>1</v>
      </c>
      <c r="BC397">
        <f t="shared" ref="BC397" si="4142">AX397/AW397</f>
        <v>2.6086956521739129E-2</v>
      </c>
      <c r="BD397">
        <f t="shared" ref="BD397" si="4143">AZ397/AY397</f>
        <v>0.4</v>
      </c>
      <c r="BE397">
        <f t="shared" si="3321"/>
        <v>0.33333333333333331</v>
      </c>
      <c r="BF397">
        <f t="shared" ref="BF397" si="4144">SUM(AU391:AU397)/SUM(AT391:AT397)</f>
        <v>4.2345412234042555E-2</v>
      </c>
      <c r="BG397">
        <f t="shared" ref="BG397" si="4145">SUM(AU384:AU397)/SUM(AT384:AT397)</f>
        <v>4.3972363105500949E-2</v>
      </c>
      <c r="BH397">
        <f t="shared" ref="BH397" si="4146">SUM(AX391:AX397)/SUM(AW391:AW397)</f>
        <v>2.7732463295269169E-2</v>
      </c>
      <c r="BI397">
        <f t="shared" ref="BI397" si="4147">SUM(AZ391:AZ397)/SUM(AY391:AY397)</f>
        <v>0.15579710144927536</v>
      </c>
      <c r="BJ397">
        <f t="shared" ref="BJ397" si="4148">SUM(BB391:BB397)/SUM(BA391:BA397)</f>
        <v>2.7777777777777776E-2</v>
      </c>
      <c r="BN397" s="15">
        <v>4647153</v>
      </c>
      <c r="BO397" s="15">
        <v>388331</v>
      </c>
      <c r="BP397" s="15">
        <v>1402384</v>
      </c>
      <c r="BQ397" s="15">
        <v>275536</v>
      </c>
      <c r="BR397" s="15">
        <v>296897</v>
      </c>
      <c r="BS397" s="15">
        <v>62363</v>
      </c>
      <c r="BT397">
        <f t="shared" si="3553"/>
        <v>1677920</v>
      </c>
      <c r="BU397">
        <f t="shared" si="2767"/>
        <v>359260</v>
      </c>
      <c r="BV397" s="15">
        <v>38213</v>
      </c>
      <c r="BW397" s="15">
        <v>2931</v>
      </c>
      <c r="BX397" s="15">
        <v>9160</v>
      </c>
      <c r="BY397" s="15">
        <v>3210</v>
      </c>
      <c r="BZ397" s="15">
        <v>2151</v>
      </c>
      <c r="CA397" s="15">
        <v>640</v>
      </c>
      <c r="CB397">
        <f t="shared" si="3554"/>
        <v>12370</v>
      </c>
      <c r="CC397">
        <f t="shared" si="2769"/>
        <v>2791</v>
      </c>
      <c r="CD397" s="15">
        <v>28825</v>
      </c>
      <c r="CE397" s="15">
        <v>1712</v>
      </c>
      <c r="CF397" s="15">
        <v>5341</v>
      </c>
      <c r="CG397" s="15">
        <v>1730</v>
      </c>
      <c r="CH397" s="15">
        <v>1172</v>
      </c>
      <c r="CI397" s="15">
        <v>453</v>
      </c>
      <c r="CJ397">
        <f t="shared" si="3555"/>
        <v>7071</v>
      </c>
      <c r="CK397">
        <f t="shared" si="2771"/>
        <v>1625</v>
      </c>
      <c r="CL397" s="15">
        <v>207967</v>
      </c>
      <c r="CM397" s="15">
        <v>16948</v>
      </c>
      <c r="CN397" s="15">
        <v>65529</v>
      </c>
      <c r="CO397" s="15">
        <v>5141</v>
      </c>
      <c r="CP397" s="15">
        <v>14706</v>
      </c>
      <c r="CQ397" s="15">
        <v>826</v>
      </c>
      <c r="CR397">
        <f t="shared" si="3556"/>
        <v>70670</v>
      </c>
      <c r="CS397">
        <f t="shared" si="2773"/>
        <v>15532</v>
      </c>
    </row>
    <row r="398" spans="1:97" x14ac:dyDescent="0.35">
      <c r="A398" s="1">
        <f t="shared" si="2564"/>
        <v>44304</v>
      </c>
      <c r="B398">
        <f t="shared" si="3527"/>
        <v>1681849</v>
      </c>
      <c r="C398">
        <f t="shared" ref="C398" si="4149">BU398</f>
        <v>359966</v>
      </c>
      <c r="D398">
        <v>340679</v>
      </c>
      <c r="E398">
        <v>5881</v>
      </c>
      <c r="F398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150">-(J398-J397)+L398</f>
        <v>15</v>
      </c>
      <c r="N398">
        <f t="shared" ref="N398" si="4151">B398-C398</f>
        <v>1321883</v>
      </c>
      <c r="O398" s="3">
        <f t="shared" ref="O398" si="4152">C398/B398</f>
        <v>0.21402991588424405</v>
      </c>
      <c r="R398">
        <f t="shared" ref="R398" si="4153">C398-C397</f>
        <v>706</v>
      </c>
      <c r="S398">
        <f t="shared" ref="S398" si="4154">N398-N397</f>
        <v>3223</v>
      </c>
      <c r="T398" s="6">
        <f t="shared" ref="T398" si="4155">R398/V398</f>
        <v>0.17968948841944515</v>
      </c>
      <c r="U398" s="6">
        <f t="shared" ref="U398" si="4156">SUM(R392:R398)/SUM(V392:V398)</f>
        <v>0.18910769230769231</v>
      </c>
      <c r="V398">
        <f t="shared" ref="V398" si="4157">B398-B397</f>
        <v>3929</v>
      </c>
      <c r="W398">
        <f t="shared" ref="W398" si="4158">C398-D398-E398</f>
        <v>13406</v>
      </c>
      <c r="X398" s="3">
        <f t="shared" ref="X398" si="4159">F398/W398</f>
        <v>1.521706698493212E-2</v>
      </c>
      <c r="Y398">
        <f t="shared" ref="Y398" si="4160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161">Z398-AC398-AF398</f>
        <v>50</v>
      </c>
      <c r="AJ398">
        <f t="shared" ref="AJ398" si="4162">AA398-AD398-AG398</f>
        <v>24</v>
      </c>
      <c r="AK398">
        <f t="shared" ref="AK398" si="4163">AB398-AE398-AH398</f>
        <v>371</v>
      </c>
      <c r="AL398">
        <v>1</v>
      </c>
      <c r="AM398">
        <v>1</v>
      </c>
      <c r="AN398">
        <v>16</v>
      </c>
      <c r="AT398">
        <f t="shared" ref="AT398" si="4164">BN398-BN397</f>
        <v>18032</v>
      </c>
      <c r="AU398">
        <f t="shared" ref="AU398" si="4165">BO398-BO397</f>
        <v>841</v>
      </c>
      <c r="AV398">
        <f t="shared" ref="AV398" si="4166">AU398/AT398</f>
        <v>4.6639307897071873E-2</v>
      </c>
      <c r="AW398">
        <f>IF(CB398="","",MAX(BV$1:BV398)-LARGE(BV$1:BV398,2))</f>
        <v>69</v>
      </c>
      <c r="AX398">
        <f>IF(CC398="","",MAX(BW$1:BW398)-LARGE(BW$1:BW398,2))</f>
        <v>1</v>
      </c>
      <c r="AY398">
        <f>MAX(CR$1:CR398)-LARGE(CR$1:CR398,2)</f>
        <v>142</v>
      </c>
      <c r="AZ398">
        <f>MAX(CS$1:CS398)-LARGE(CS$1:CS398,2)</f>
        <v>27</v>
      </c>
      <c r="BA398">
        <f>IF(CJ398="","",MAX(CD$1:CD398)-LARGE(CD$1:CD398,2))</f>
        <v>52</v>
      </c>
      <c r="BB398">
        <f>IF(CK398="","",MAX(CE$1:CE398)-LARGE(CE$1:CE398,2))</f>
        <v>1</v>
      </c>
      <c r="BC398">
        <f t="shared" ref="BC398" si="4167">AX398/AW398</f>
        <v>1.4492753623188406E-2</v>
      </c>
      <c r="BD398">
        <f t="shared" ref="BD398" si="4168">AZ398/AY398</f>
        <v>0.19014084507042253</v>
      </c>
      <c r="BE398">
        <f t="shared" si="3321"/>
        <v>1.9230769230769232E-2</v>
      </c>
      <c r="BF398">
        <f t="shared" ref="BF398" si="4169">SUM(AU392:AU398)/SUM(AT392:AT398)</f>
        <v>4.1163655621486946E-2</v>
      </c>
      <c r="BG398">
        <f t="shared" ref="BG398" si="4170">SUM(AU385:AU398)/SUM(AT385:AT398)</f>
        <v>4.3305118144973911E-2</v>
      </c>
      <c r="BH398">
        <f t="shared" ref="BH398" si="4171">SUM(AX392:AX398)/SUM(AW392:AW398)</f>
        <v>2.5757575757575757E-2</v>
      </c>
      <c r="BI398">
        <f t="shared" ref="BI398" si="4172">SUM(AZ392:AZ398)/SUM(AY392:AY398)</f>
        <v>0.15503875968992248</v>
      </c>
      <c r="BJ398">
        <f t="shared" ref="BJ398" si="4173">SUM(BB392:BB398)/SUM(BA392:BA398)</f>
        <v>2.7906976744186046E-2</v>
      </c>
      <c r="BN398" s="15">
        <v>4665185</v>
      </c>
      <c r="BO398" s="15">
        <v>389172</v>
      </c>
      <c r="BP398" s="15">
        <v>1405571</v>
      </c>
      <c r="BQ398" s="15">
        <v>276278</v>
      </c>
      <c r="BR398" s="15">
        <v>297457</v>
      </c>
      <c r="BS398" s="15">
        <v>62509</v>
      </c>
      <c r="BT398">
        <f t="shared" si="3553"/>
        <v>1681849</v>
      </c>
      <c r="BU398">
        <f t="shared" si="2767"/>
        <v>359966</v>
      </c>
      <c r="BV398" s="15">
        <v>38282</v>
      </c>
      <c r="BW398" s="15">
        <v>2930</v>
      </c>
      <c r="BX398" s="15">
        <v>9172</v>
      </c>
      <c r="BY398" s="15">
        <v>3218</v>
      </c>
      <c r="BZ398" s="15">
        <v>2153</v>
      </c>
      <c r="CA398" s="15">
        <v>640</v>
      </c>
      <c r="CB398">
        <f t="shared" si="3554"/>
        <v>12390</v>
      </c>
      <c r="CC398">
        <f t="shared" si="2769"/>
        <v>2793</v>
      </c>
      <c r="CD398" s="15">
        <v>28877</v>
      </c>
      <c r="CE398" s="15">
        <v>1714</v>
      </c>
      <c r="CF398" s="15">
        <v>5349</v>
      </c>
      <c r="CG398" s="15">
        <v>1733</v>
      </c>
      <c r="CH398" s="15">
        <v>1172</v>
      </c>
      <c r="CI398" s="15">
        <v>453</v>
      </c>
      <c r="CJ398">
        <f t="shared" si="3555"/>
        <v>7082</v>
      </c>
      <c r="CK398">
        <f t="shared" si="2771"/>
        <v>1625</v>
      </c>
      <c r="CL398" s="15">
        <v>208720</v>
      </c>
      <c r="CM398" s="15">
        <v>16983</v>
      </c>
      <c r="CN398" s="15">
        <v>65664</v>
      </c>
      <c r="CO398" s="15">
        <v>5148</v>
      </c>
      <c r="CP398" s="15">
        <v>14729</v>
      </c>
      <c r="CQ398" s="15">
        <v>830</v>
      </c>
      <c r="CR398">
        <f t="shared" si="3556"/>
        <v>70812</v>
      </c>
      <c r="CS398">
        <f t="shared" si="2773"/>
        <v>15559</v>
      </c>
    </row>
    <row r="399" spans="1:97" x14ac:dyDescent="0.35">
      <c r="A399" s="1">
        <f t="shared" si="2564"/>
        <v>44305</v>
      </c>
      <c r="B399">
        <f t="shared" si="3527"/>
        <v>1682961</v>
      </c>
      <c r="C399">
        <f t="shared" ref="C399" si="4174">BU399</f>
        <v>360134</v>
      </c>
      <c r="D399">
        <v>340671</v>
      </c>
      <c r="E399">
        <v>5881</v>
      </c>
      <c r="F39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175">-(J399-J398)+L399</f>
        <v>2</v>
      </c>
      <c r="N399">
        <f t="shared" ref="N399" si="4176">B399-C399</f>
        <v>1322827</v>
      </c>
      <c r="O399" s="3">
        <f t="shared" ref="O399" si="4177">C399/B399</f>
        <v>0.21398832177335067</v>
      </c>
      <c r="R399">
        <f t="shared" ref="R399" si="4178">C399-C398</f>
        <v>168</v>
      </c>
      <c r="S399">
        <f t="shared" ref="S399" si="4179">N399-N398</f>
        <v>944</v>
      </c>
      <c r="T399" s="6">
        <f t="shared" ref="T399" si="4180">R399/V399</f>
        <v>0.15107913669064749</v>
      </c>
      <c r="U399" s="6">
        <f t="shared" ref="U399" si="4181">SUM(R393:R399)/SUM(V393:V399)</f>
        <v>0.18950009178241448</v>
      </c>
      <c r="V399">
        <f t="shared" ref="V399" si="4182">B399-B398</f>
        <v>1112</v>
      </c>
      <c r="W399">
        <f t="shared" ref="W399" si="4183">C399-D399-E399</f>
        <v>13582</v>
      </c>
      <c r="X399" s="3">
        <f t="shared" ref="X399" si="4184">F399/W399</f>
        <v>1.5093506111029303E-2</v>
      </c>
      <c r="Y399">
        <f t="shared" ref="Y399" si="4185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186">Z399-AC399-AF399</f>
        <v>52</v>
      </c>
      <c r="AJ399">
        <f t="shared" ref="AJ399" si="4187">AA399-AD399-AG399</f>
        <v>24</v>
      </c>
      <c r="AK399">
        <f t="shared" ref="AK399" si="4188">AB399-AE399-AH399</f>
        <v>396</v>
      </c>
      <c r="AL399">
        <v>1</v>
      </c>
      <c r="AM399">
        <v>1</v>
      </c>
      <c r="AN399">
        <v>16</v>
      </c>
      <c r="AT399">
        <f t="shared" ref="AT399" si="4189">BN399-BN398</f>
        <v>2526</v>
      </c>
      <c r="AU399">
        <f t="shared" ref="AU399" si="4190">BO399-BO398</f>
        <v>136</v>
      </c>
      <c r="AV399">
        <f t="shared" ref="AV399" si="4191">AU399/AT399</f>
        <v>5.3840063341250986E-2</v>
      </c>
      <c r="AW399">
        <f>IF(CB399="","",MAX(BV$1:BV399)-LARGE(BV$1:BV399,2))</f>
        <v>7</v>
      </c>
      <c r="AX399">
        <f>IF(CC399="","",MAX(BW$1:BW399)-LARGE(BW$1:BW399,2))</f>
        <v>1</v>
      </c>
      <c r="AY399">
        <f>MAX(CR$1:CR399)-LARGE(CR$1:CR399,2)</f>
        <v>27</v>
      </c>
      <c r="AZ399">
        <f>MAX(CS$1:CS399)-LARGE(CS$1:CS399,2)</f>
        <v>4</v>
      </c>
      <c r="BA399">
        <f>IF(CJ399="","",MAX(CD$1:CD399)-LARGE(CD$1:CD399,2))</f>
        <v>7</v>
      </c>
      <c r="BB399">
        <f>IF(CK399="","",MAX(CE$1:CE399)-LARGE(CE$1:CE399,2))</f>
        <v>1</v>
      </c>
      <c r="BC399">
        <f t="shared" ref="BC399" si="4192">AX399/AW399</f>
        <v>0.14285714285714285</v>
      </c>
      <c r="BD399">
        <f t="shared" ref="BD399" si="4193">AZ399/AY399</f>
        <v>0.14814814814814814</v>
      </c>
      <c r="BE399">
        <f t="shared" si="3321"/>
        <v>0.14285714285714285</v>
      </c>
      <c r="BF399">
        <f t="shared" ref="BF399" si="4194">SUM(AU393:AU399)/SUM(AT393:AT399)</f>
        <v>4.198971178222452E-2</v>
      </c>
      <c r="BG399">
        <f t="shared" ref="BG399" si="4195">SUM(AU386:AU399)/SUM(AT386:AT399)</f>
        <v>4.3214722043521628E-2</v>
      </c>
      <c r="BH399">
        <f t="shared" ref="BH399" si="4196">SUM(AX393:AX399)/SUM(AW393:AW399)</f>
        <v>2.6073619631901839E-2</v>
      </c>
      <c r="BI399">
        <f t="shared" ref="BI399" si="4197">SUM(AZ393:AZ399)/SUM(AY393:AY399)</f>
        <v>0.15</v>
      </c>
      <c r="BJ399">
        <f t="shared" ref="BJ399" si="4198">SUM(BB393:BB399)/SUM(BA393:BA399)</f>
        <v>3.0162412993039442E-2</v>
      </c>
      <c r="BN399" s="15">
        <v>4667711</v>
      </c>
      <c r="BO399" s="15">
        <v>389308</v>
      </c>
      <c r="BP399" s="15">
        <v>1406588</v>
      </c>
      <c r="BQ399" s="15">
        <v>276373</v>
      </c>
      <c r="BR399" s="15">
        <v>297594</v>
      </c>
      <c r="BS399" s="15">
        <v>62540</v>
      </c>
      <c r="BT399">
        <f t="shared" si="3553"/>
        <v>1682961</v>
      </c>
      <c r="BU399">
        <f t="shared" si="2767"/>
        <v>360134</v>
      </c>
      <c r="BV399" s="15">
        <v>38289</v>
      </c>
      <c r="BW399" s="15">
        <v>2926</v>
      </c>
      <c r="BX399" s="15">
        <v>9175</v>
      </c>
      <c r="BY399" s="15">
        <v>3218</v>
      </c>
      <c r="BZ399" s="15">
        <v>2153</v>
      </c>
      <c r="CA399" s="15">
        <v>640</v>
      </c>
      <c r="CB399">
        <f t="shared" si="3554"/>
        <v>12393</v>
      </c>
      <c r="CC399">
        <f t="shared" si="2769"/>
        <v>2793</v>
      </c>
      <c r="CD399" s="15">
        <v>28884</v>
      </c>
      <c r="CE399" s="15">
        <v>1713</v>
      </c>
      <c r="CF399" s="15">
        <v>5353</v>
      </c>
      <c r="CG399" s="15">
        <v>1730</v>
      </c>
      <c r="CH399" s="15">
        <v>1172</v>
      </c>
      <c r="CI399" s="15">
        <v>453</v>
      </c>
      <c r="CJ399">
        <f t="shared" si="3555"/>
        <v>7083</v>
      </c>
      <c r="CK399">
        <f t="shared" si="2771"/>
        <v>1625</v>
      </c>
      <c r="CL399" s="15">
        <v>208777</v>
      </c>
      <c r="CM399" s="15">
        <v>16988</v>
      </c>
      <c r="CN399" s="15">
        <v>65691</v>
      </c>
      <c r="CO399" s="15">
        <v>5148</v>
      </c>
      <c r="CP399" s="15">
        <v>14733</v>
      </c>
      <c r="CQ399" s="15">
        <v>830</v>
      </c>
      <c r="CR399">
        <f t="shared" si="3556"/>
        <v>70839</v>
      </c>
      <c r="CS399">
        <f t="shared" si="2773"/>
        <v>15563</v>
      </c>
    </row>
    <row r="400" spans="1:97" x14ac:dyDescent="0.35">
      <c r="A400" s="1">
        <f t="shared" si="2564"/>
        <v>44306</v>
      </c>
      <c r="B400">
        <f t="shared" si="3527"/>
        <v>1686043</v>
      </c>
      <c r="C400">
        <f t="shared" ref="C400" si="4199">BU400</f>
        <v>360683</v>
      </c>
      <c r="D400">
        <v>341772</v>
      </c>
      <c r="E400">
        <v>5886</v>
      </c>
      <c r="F400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200">-(J400-J399)+L400</f>
        <v>6</v>
      </c>
      <c r="N400">
        <f t="shared" ref="N400" si="4201">B400-C400</f>
        <v>1325360</v>
      </c>
      <c r="O400" s="3">
        <f t="shared" ref="O400" si="4202">C400/B400</f>
        <v>0.21392277658398984</v>
      </c>
      <c r="R400">
        <f t="shared" ref="R400" si="4203">C400-C399</f>
        <v>549</v>
      </c>
      <c r="S400">
        <f t="shared" ref="S400" si="4204">N400-N399</f>
        <v>2533</v>
      </c>
      <c r="T400" s="6">
        <f t="shared" ref="T400" si="4205">R400/V400</f>
        <v>0.17813108371187542</v>
      </c>
      <c r="U400" s="6">
        <f t="shared" ref="U400" si="4206">SUM(R394:R400)/SUM(V394:V400)</f>
        <v>0.18671569485787662</v>
      </c>
      <c r="V400">
        <f t="shared" ref="V400" si="4207">B400-B399</f>
        <v>3082</v>
      </c>
      <c r="W400">
        <f t="shared" ref="W400" si="4208">C400-D400-E400</f>
        <v>13025</v>
      </c>
      <c r="X400" s="3">
        <f t="shared" ref="X400" si="4209">F400/W400</f>
        <v>1.6506717850287907E-2</v>
      </c>
      <c r="Y400">
        <f t="shared" ref="Y400" si="4210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211">Z400-AC400-AF400</f>
        <v>47</v>
      </c>
      <c r="AJ400">
        <f t="shared" ref="AJ400:AJ401" si="4212">AA400-AD400-AG400</f>
        <v>22</v>
      </c>
      <c r="AK400">
        <f t="shared" ref="AK400:AK401" si="4213">AB400-AE400-AH400</f>
        <v>369</v>
      </c>
      <c r="AL400">
        <v>1</v>
      </c>
      <c r="AM400">
        <v>1</v>
      </c>
      <c r="AN400">
        <v>14</v>
      </c>
      <c r="AT400">
        <f t="shared" ref="AT400" si="4214">BN400-BN399</f>
        <v>16979</v>
      </c>
      <c r="AU400">
        <f t="shared" ref="AU400" si="4215">BO400-BO399</f>
        <v>595</v>
      </c>
      <c r="AV400">
        <f t="shared" ref="AV400" si="4216">AU400/AT400</f>
        <v>3.504328876847871E-2</v>
      </c>
      <c r="AW400">
        <f>IF(CB400="","",MAX(BV$1:BV400)-LARGE(BV$1:BV400,2))</f>
        <v>324</v>
      </c>
      <c r="AX400">
        <f>IF(CC400="","",MAX(BW$1:BW400)-LARGE(BW$1:BW400,2))</f>
        <v>2</v>
      </c>
      <c r="AY400">
        <f>MAX(CR$1:CR400)-LARGE(CR$1:CR400,2)</f>
        <v>133</v>
      </c>
      <c r="AZ400">
        <f>MAX(CS$1:CS400)-LARGE(CS$1:CS400,2)</f>
        <v>20</v>
      </c>
      <c r="BA400">
        <f>IF(CJ400="","",MAX(CD$1:CD400)-LARGE(CD$1:CD400,2))</f>
        <v>111</v>
      </c>
      <c r="BB400">
        <f>IF(CK400="","",MAX(CE$1:CE400)-LARGE(CE$1:CE400,2))</f>
        <v>0</v>
      </c>
      <c r="BC400">
        <f t="shared" ref="BC400" si="4217">AX400/AW400</f>
        <v>6.1728395061728392E-3</v>
      </c>
      <c r="BD400">
        <f t="shared" ref="BD400" si="4218">AZ400/AY400</f>
        <v>0.15037593984962405</v>
      </c>
      <c r="BE400">
        <f t="shared" si="3321"/>
        <v>0</v>
      </c>
      <c r="BF400">
        <f t="shared" ref="BF400" si="4219">SUM(AU394:AU400)/SUM(AT394:AT400)</f>
        <v>4.1558252955912429E-2</v>
      </c>
      <c r="BG400">
        <f t="shared" ref="BG400" si="4220">SUM(AU387:AU400)/SUM(AT387:AT400)</f>
        <v>4.2879429981837656E-2</v>
      </c>
      <c r="BH400">
        <f t="shared" ref="BH400" si="4221">SUM(AX394:AX400)/SUM(AW394:AW400)</f>
        <v>2.236024844720497E-2</v>
      </c>
      <c r="BI400">
        <f t="shared" ref="BI400" si="4222">SUM(AZ394:AZ400)/SUM(AY394:AY400)</f>
        <v>0.16148148148148148</v>
      </c>
      <c r="BJ400">
        <f t="shared" ref="BJ400" si="4223">SUM(BB394:BB400)/SUM(BA394:BA400)</f>
        <v>1.4141414141414142E-2</v>
      </c>
      <c r="BN400" s="15">
        <v>4684690</v>
      </c>
      <c r="BO400" s="15">
        <v>389903</v>
      </c>
      <c r="BP400" s="15">
        <v>1408623</v>
      </c>
      <c r="BQ400" s="15">
        <v>277420</v>
      </c>
      <c r="BR400" s="15">
        <v>298002</v>
      </c>
      <c r="BS400" s="15">
        <v>62681</v>
      </c>
      <c r="BT400">
        <f t="shared" si="3553"/>
        <v>1686043</v>
      </c>
      <c r="BU400">
        <f t="shared" si="2767"/>
        <v>360683</v>
      </c>
      <c r="BV400" s="15">
        <v>38613</v>
      </c>
      <c r="BW400" s="15">
        <v>2933</v>
      </c>
      <c r="BX400" s="15">
        <v>9189</v>
      </c>
      <c r="BY400" s="15">
        <v>3234</v>
      </c>
      <c r="BZ400" s="15">
        <v>2158</v>
      </c>
      <c r="CA400" s="15">
        <v>640</v>
      </c>
      <c r="CB400">
        <f t="shared" si="3554"/>
        <v>12423</v>
      </c>
      <c r="CC400">
        <f t="shared" si="2769"/>
        <v>2798</v>
      </c>
      <c r="CD400" s="15">
        <v>28995</v>
      </c>
      <c r="CE400" s="15">
        <v>1715</v>
      </c>
      <c r="CF400" s="15">
        <v>5320</v>
      </c>
      <c r="CG400" s="15">
        <v>1775</v>
      </c>
      <c r="CH400" s="15">
        <v>1172</v>
      </c>
      <c r="CI400" s="15">
        <v>453</v>
      </c>
      <c r="CJ400">
        <f t="shared" si="3555"/>
        <v>7095</v>
      </c>
      <c r="CK400">
        <f t="shared" si="2771"/>
        <v>1625</v>
      </c>
      <c r="CL400" s="15">
        <v>209367</v>
      </c>
      <c r="CM400" s="15">
        <v>17006</v>
      </c>
      <c r="CN400" s="15">
        <v>65813</v>
      </c>
      <c r="CO400" s="15">
        <v>5159</v>
      </c>
      <c r="CP400" s="15">
        <v>14753</v>
      </c>
      <c r="CQ400" s="15">
        <v>830</v>
      </c>
      <c r="CR400">
        <f t="shared" si="3556"/>
        <v>70972</v>
      </c>
      <c r="CS400">
        <f t="shared" si="2773"/>
        <v>15583</v>
      </c>
    </row>
    <row r="401" spans="1:97" x14ac:dyDescent="0.35">
      <c r="A401" s="1">
        <f t="shared" si="2564"/>
        <v>44307</v>
      </c>
      <c r="B401">
        <f t="shared" si="3527"/>
        <v>1688663</v>
      </c>
      <c r="C401">
        <f t="shared" ref="C401" si="4224">BU401</f>
        <v>361184</v>
      </c>
      <c r="D401">
        <v>342399</v>
      </c>
      <c r="E401">
        <v>5893</v>
      </c>
      <c r="F401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225">-(J401-J400)+L401</f>
        <v>6</v>
      </c>
      <c r="N401">
        <f t="shared" ref="N401" si="4226">B401-C401</f>
        <v>1327479</v>
      </c>
      <c r="O401" s="3">
        <f t="shared" ref="O401" si="4227">C401/B401</f>
        <v>0.21388755482887942</v>
      </c>
      <c r="R401">
        <f t="shared" ref="R401" si="4228">C401-C400</f>
        <v>501</v>
      </c>
      <c r="S401">
        <f t="shared" ref="S401" si="4229">N401-N400</f>
        <v>2119</v>
      </c>
      <c r="T401" s="6">
        <f t="shared" ref="T401" si="4230">R401/V401</f>
        <v>0.19122137404580153</v>
      </c>
      <c r="U401" s="6">
        <f t="shared" ref="U401" si="4231">SUM(R395:R401)/SUM(V395:V401)</f>
        <v>0.18195398864654916</v>
      </c>
      <c r="V401">
        <f t="shared" ref="V401" si="4232">B401-B400</f>
        <v>2620</v>
      </c>
      <c r="W401">
        <f t="shared" ref="W401" si="4233">C401-D401-E401</f>
        <v>12892</v>
      </c>
      <c r="X401" s="3">
        <f t="shared" ref="X401" si="4234">F401/W401</f>
        <v>1.6987278932671424E-2</v>
      </c>
      <c r="Y401">
        <f t="shared" ref="Y401" si="4235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211"/>
        <v>51</v>
      </c>
      <c r="AJ401">
        <f t="shared" si="4212"/>
        <v>21</v>
      </c>
      <c r="AK401">
        <f t="shared" si="4213"/>
        <v>376</v>
      </c>
      <c r="AL401">
        <v>1</v>
      </c>
      <c r="AM401">
        <v>1</v>
      </c>
      <c r="AN401">
        <v>15</v>
      </c>
      <c r="AT401">
        <f t="shared" ref="AT401" si="4236">BN401-BN400</f>
        <v>12553</v>
      </c>
      <c r="AU401">
        <f t="shared" ref="AU401" si="4237">BO401-BO400</f>
        <v>579</v>
      </c>
      <c r="AV401">
        <f t="shared" ref="AV401" si="4238">AU401/AT401</f>
        <v>4.6124432406596035E-2</v>
      </c>
      <c r="AW401">
        <f>IF(CB401="","",MAX(BV$1:BV401)-LARGE(BV$1:BV401,2))</f>
        <v>80</v>
      </c>
      <c r="AX401">
        <f>IF(CC401="","",MAX(BW$1:BW401)-LARGE(BW$1:BW401,2))</f>
        <v>3</v>
      </c>
      <c r="AY401">
        <f>MAX(CR$1:CR401)-LARGE(CR$1:CR401,2)</f>
        <v>124</v>
      </c>
      <c r="AZ401">
        <f>MAX(CS$1:CS401)-LARGE(CS$1:CS401,2)</f>
        <v>10</v>
      </c>
      <c r="BA401">
        <f>IF(CJ401="","",MAX(CD$1:CD401)-LARGE(CD$1:CD401,2))</f>
        <v>95</v>
      </c>
      <c r="BB401">
        <f>IF(CK401="","",MAX(CE$1:CE401)-LARGE(CE$1:CE401,2))</f>
        <v>0</v>
      </c>
      <c r="BC401">
        <f t="shared" ref="BC401" si="4239">AX401/AW401</f>
        <v>3.7499999999999999E-2</v>
      </c>
      <c r="BD401">
        <f t="shared" ref="BD401" si="4240">AZ401/AY401</f>
        <v>8.0645161290322578E-2</v>
      </c>
      <c r="BE401">
        <f t="shared" si="3321"/>
        <v>0</v>
      </c>
      <c r="BF401">
        <f t="shared" ref="BF401" si="4241">SUM(AU395:AU401)/SUM(AT395:AT401)</f>
        <v>4.1694208572736056E-2</v>
      </c>
      <c r="BG401">
        <f t="shared" ref="BG401" si="4242">SUM(AU388:AU401)/SUM(AT388:AT401)</f>
        <v>4.311057724229931E-2</v>
      </c>
      <c r="BH401">
        <f t="shared" ref="BH401" si="4243">SUM(AX395:AX401)/SUM(AW395:AW401)</f>
        <v>2.6041666666666668E-2</v>
      </c>
      <c r="BI401">
        <f t="shared" ref="BI401" si="4244">SUM(AZ395:AZ401)/SUM(AY395:AY401)</f>
        <v>0.14962962962962964</v>
      </c>
      <c r="BJ401">
        <f t="shared" ref="BJ401" si="4245">SUM(BB395:BB401)/SUM(BA395:BA401)</f>
        <v>9.4517958412098299E-3</v>
      </c>
      <c r="BN401" s="15">
        <v>4697243</v>
      </c>
      <c r="BO401" s="15">
        <v>390482</v>
      </c>
      <c r="BP401" s="15">
        <v>1410421</v>
      </c>
      <c r="BQ401" s="15">
        <v>278242</v>
      </c>
      <c r="BR401" s="15">
        <v>298376</v>
      </c>
      <c r="BS401" s="15">
        <v>62808</v>
      </c>
      <c r="BT401">
        <f t="shared" si="3553"/>
        <v>1688663</v>
      </c>
      <c r="BU401">
        <f t="shared" si="2767"/>
        <v>361184</v>
      </c>
      <c r="BV401" s="15">
        <v>38693</v>
      </c>
      <c r="BW401" s="15">
        <v>2936</v>
      </c>
      <c r="BX401" s="15">
        <v>9199</v>
      </c>
      <c r="BY401" s="15">
        <v>3237</v>
      </c>
      <c r="BZ401" s="15">
        <v>2158</v>
      </c>
      <c r="CA401" s="15">
        <v>640</v>
      </c>
      <c r="CB401">
        <f t="shared" si="3554"/>
        <v>12436</v>
      </c>
      <c r="CC401">
        <f t="shared" si="2769"/>
        <v>2798</v>
      </c>
      <c r="CD401" s="15">
        <v>29090</v>
      </c>
      <c r="CE401" s="15">
        <v>1715</v>
      </c>
      <c r="CF401" s="15">
        <v>5337</v>
      </c>
      <c r="CG401" s="15">
        <v>1782</v>
      </c>
      <c r="CH401" s="15">
        <v>1172</v>
      </c>
      <c r="CI401" s="15">
        <v>454</v>
      </c>
      <c r="CJ401">
        <f t="shared" si="3555"/>
        <v>7119</v>
      </c>
      <c r="CK401">
        <f t="shared" si="2771"/>
        <v>1626</v>
      </c>
      <c r="CL401" s="15">
        <v>209881</v>
      </c>
      <c r="CM401" s="15">
        <v>17021</v>
      </c>
      <c r="CN401" s="15">
        <v>65944</v>
      </c>
      <c r="CO401" s="15">
        <v>5152</v>
      </c>
      <c r="CP401" s="15">
        <v>14761</v>
      </c>
      <c r="CQ401" s="15">
        <v>832</v>
      </c>
      <c r="CR401">
        <f t="shared" si="3556"/>
        <v>71096</v>
      </c>
      <c r="CS401">
        <f t="shared" si="2773"/>
        <v>15593</v>
      </c>
    </row>
    <row r="402" spans="1:97" x14ac:dyDescent="0.35">
      <c r="A402" s="1">
        <f t="shared" si="2564"/>
        <v>44308</v>
      </c>
      <c r="B402">
        <f t="shared" si="3527"/>
        <v>1689313</v>
      </c>
      <c r="C402">
        <f t="shared" ref="C402" si="4246">BU402</f>
        <v>361312</v>
      </c>
      <c r="D402">
        <v>343077</v>
      </c>
      <c r="E402">
        <v>5899</v>
      </c>
      <c r="F402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4247">-(J402-J401)+L402</f>
        <v>9</v>
      </c>
      <c r="N402">
        <f t="shared" ref="N402" si="4248">B402-C402</f>
        <v>1328001</v>
      </c>
      <c r="O402" s="3">
        <f t="shared" ref="O402" si="4249">C402/B402</f>
        <v>0.21388102737621742</v>
      </c>
      <c r="R402">
        <f t="shared" ref="R402" si="4250">C402-C401</f>
        <v>128</v>
      </c>
      <c r="S402">
        <f t="shared" ref="S402" si="4251">N402-N401</f>
        <v>522</v>
      </c>
      <c r="T402" s="6">
        <f t="shared" ref="T402" si="4252">R402/V402</f>
        <v>0.19692307692307692</v>
      </c>
      <c r="U402" s="6">
        <f t="shared" ref="U402" si="4253">SUM(R396:R402)/SUM(V396:V402)</f>
        <v>0.18241606092073381</v>
      </c>
      <c r="V402">
        <f t="shared" ref="V402" si="4254">B402-B401</f>
        <v>650</v>
      </c>
      <c r="W402">
        <f t="shared" ref="W402" si="4255">C402-D402-E402</f>
        <v>12336</v>
      </c>
      <c r="X402" s="3">
        <f t="shared" ref="X402" si="4256">F402/W402</f>
        <v>1.9049935149156941E-2</v>
      </c>
      <c r="Y402">
        <f t="shared" ref="Y402" si="4257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4258">Z402-AC402-AF402</f>
        <v>47</v>
      </c>
      <c r="AJ402">
        <f t="shared" ref="AJ402" si="4259">AA402-AD402-AG402</f>
        <v>20</v>
      </c>
      <c r="AK402">
        <f t="shared" ref="AK402" si="4260">AB402-AE402-AH402</f>
        <v>371</v>
      </c>
      <c r="AL402">
        <v>1</v>
      </c>
      <c r="AM402">
        <v>1</v>
      </c>
      <c r="AN402">
        <v>14</v>
      </c>
      <c r="AT402">
        <f t="shared" ref="AT402" si="4261">BN402-BN401</f>
        <v>4517</v>
      </c>
      <c r="AU402">
        <f t="shared" ref="AU402" si="4262">BO402-BO401</f>
        <v>109</v>
      </c>
      <c r="AV402">
        <f t="shared" ref="AV402" si="4263">AU402/AT402</f>
        <v>2.4131060438344034E-2</v>
      </c>
      <c r="AW402">
        <f>IF(CB402="","",MAX(BV$1:BV402)-LARGE(BV$1:BV402,2))</f>
        <v>102</v>
      </c>
      <c r="AX402">
        <f>IF(CC402="","",MAX(BW$1:BW402)-LARGE(BW$1:BW402,2))</f>
        <v>1</v>
      </c>
      <c r="AY402">
        <f>MAX(CR$1:CR402)-LARGE(CR$1:CR402,2)</f>
        <v>98</v>
      </c>
      <c r="AZ402">
        <f>MAX(CS$1:CS402)-LARGE(CS$1:CS402,2)</f>
        <v>25</v>
      </c>
      <c r="BA402">
        <f>IF(CJ402="","",MAX(CD$1:CD402)-LARGE(CD$1:CD402,2))</f>
        <v>41</v>
      </c>
      <c r="BB402">
        <f>IF(CK402="","",MAX(CE$1:CE402)-LARGE(CE$1:CE402,2))</f>
        <v>1</v>
      </c>
      <c r="BC402">
        <f t="shared" ref="BC402" si="4264">AX402/AW402</f>
        <v>9.8039215686274508E-3</v>
      </c>
      <c r="BD402">
        <f t="shared" ref="BD402" si="4265">AZ402/AY402</f>
        <v>0.25510204081632654</v>
      </c>
      <c r="BE402">
        <f t="shared" si="3321"/>
        <v>2.4390243902439025E-2</v>
      </c>
      <c r="BF402">
        <f t="shared" ref="BF402" si="4266">SUM(AU396:AU402)/SUM(AT396:AT402)</f>
        <v>4.0918236961534508E-2</v>
      </c>
      <c r="BG402">
        <f t="shared" ref="BG402" si="4267">SUM(AU389:AU402)/SUM(AT389:AT402)</f>
        <v>4.2288188560345885E-2</v>
      </c>
      <c r="BH402">
        <f t="shared" ref="BH402" si="4268">SUM(AX396:AX402)/SUM(AW396:AW402)</f>
        <v>2.4934383202099737E-2</v>
      </c>
      <c r="BI402">
        <f t="shared" ref="BI402" si="4269">SUM(AZ396:AZ402)/SUM(AY396:AY402)</f>
        <v>0.15970149253731344</v>
      </c>
      <c r="BJ402">
        <f t="shared" ref="BJ402" si="4270">SUM(BB396:BB402)/SUM(BA396:BA402)</f>
        <v>1.2315270935960592E-2</v>
      </c>
      <c r="BN402" s="15">
        <v>4701760</v>
      </c>
      <c r="BO402" s="15">
        <v>390591</v>
      </c>
      <c r="BP402" s="15">
        <v>1410833</v>
      </c>
      <c r="BQ402" s="15">
        <v>278480</v>
      </c>
      <c r="BR402" s="15">
        <v>298453</v>
      </c>
      <c r="BS402" s="15">
        <v>62859</v>
      </c>
      <c r="BT402">
        <f t="shared" si="3553"/>
        <v>1689313</v>
      </c>
      <c r="BU402">
        <f t="shared" si="2767"/>
        <v>361312</v>
      </c>
      <c r="BV402" s="15">
        <v>38795</v>
      </c>
      <c r="BW402" s="15">
        <v>2935</v>
      </c>
      <c r="BX402" s="15">
        <v>9216</v>
      </c>
      <c r="BY402" s="15">
        <v>3237</v>
      </c>
      <c r="BZ402" s="15">
        <v>2159</v>
      </c>
      <c r="CA402" s="15">
        <v>640</v>
      </c>
      <c r="CB402">
        <f t="shared" si="3554"/>
        <v>12453</v>
      </c>
      <c r="CC402">
        <f t="shared" si="2769"/>
        <v>2799</v>
      </c>
      <c r="CD402" s="15">
        <v>29131</v>
      </c>
      <c r="CE402" s="15">
        <v>1716</v>
      </c>
      <c r="CF402" s="15">
        <v>5342</v>
      </c>
      <c r="CG402" s="15">
        <v>1787</v>
      </c>
      <c r="CH402" s="15">
        <v>1172</v>
      </c>
      <c r="CI402" s="15">
        <v>455</v>
      </c>
      <c r="CJ402">
        <f t="shared" si="3555"/>
        <v>7129</v>
      </c>
      <c r="CK402">
        <f t="shared" si="2771"/>
        <v>1627</v>
      </c>
      <c r="CL402" s="15">
        <v>210378</v>
      </c>
      <c r="CM402" s="15">
        <v>17047</v>
      </c>
      <c r="CN402" s="15">
        <v>66040</v>
      </c>
      <c r="CO402" s="15">
        <v>5154</v>
      </c>
      <c r="CP402" s="15">
        <v>14771</v>
      </c>
      <c r="CQ402" s="15">
        <v>847</v>
      </c>
      <c r="CR402">
        <f t="shared" si="3556"/>
        <v>71194</v>
      </c>
      <c r="CS402">
        <f t="shared" si="2773"/>
        <v>15618</v>
      </c>
    </row>
    <row r="403" spans="1:97" x14ac:dyDescent="0.35">
      <c r="A403" s="1">
        <f t="shared" si="2564"/>
        <v>44309</v>
      </c>
      <c r="B403">
        <f t="shared" si="3527"/>
        <v>1694543</v>
      </c>
      <c r="C403">
        <f t="shared" ref="C403" si="4271">BU403</f>
        <v>362242</v>
      </c>
      <c r="D403">
        <v>343617</v>
      </c>
      <c r="E403">
        <v>5904</v>
      </c>
      <c r="F403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4272">-(J403-J402)+L403</f>
        <v>11</v>
      </c>
      <c r="N403">
        <f t="shared" ref="N403" si="4273">B403-C403</f>
        <v>1332301</v>
      </c>
      <c r="O403" s="3">
        <f t="shared" ref="O403" si="4274">C403/B403</f>
        <v>0.21376973024585388</v>
      </c>
      <c r="R403">
        <f t="shared" ref="R403" si="4275">C403-C402</f>
        <v>930</v>
      </c>
      <c r="S403">
        <f t="shared" ref="S403" si="4276">N403-N402</f>
        <v>4300</v>
      </c>
      <c r="T403" s="6">
        <f t="shared" ref="T403" si="4277">R403/V403</f>
        <v>0.17782026768642448</v>
      </c>
      <c r="U403" s="6">
        <f t="shared" ref="U403" si="4278">SUM(R397:R403)/SUM(V397:V403)</f>
        <v>0.18046733873317405</v>
      </c>
      <c r="V403">
        <f t="shared" ref="V403" si="4279">B403-B402</f>
        <v>5230</v>
      </c>
      <c r="W403">
        <f t="shared" ref="W403" si="4280">C403-D403-E403</f>
        <v>12721</v>
      </c>
      <c r="X403" s="3">
        <f t="shared" ref="X403" si="4281">F403/W403</f>
        <v>1.7058407357912114E-2</v>
      </c>
      <c r="Y403">
        <f t="shared" ref="Y403" si="4282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4283">Z403-AC403-AF403</f>
        <v>46</v>
      </c>
      <c r="AJ403">
        <f t="shared" ref="AJ403" si="4284">AA403-AD403-AG403</f>
        <v>20</v>
      </c>
      <c r="AK403">
        <f t="shared" ref="AK403" si="4285">AB403-AE403-AH403</f>
        <v>371</v>
      </c>
      <c r="AL403">
        <v>1</v>
      </c>
      <c r="AM403">
        <v>1</v>
      </c>
      <c r="AN403">
        <v>16</v>
      </c>
      <c r="AT403">
        <f t="shared" ref="AT403" si="4286">BN403-BN402</f>
        <v>27642</v>
      </c>
      <c r="AU403">
        <f t="shared" ref="AU403" si="4287">BO403-BO402</f>
        <v>1025</v>
      </c>
      <c r="AV403">
        <f t="shared" ref="AV403" si="4288">AU403/AT403</f>
        <v>3.7081253165472831E-2</v>
      </c>
      <c r="AW403">
        <f>IF(CB403="","",MAX(BV$1:BV403)-LARGE(BV$1:BV403,2))</f>
        <v>169</v>
      </c>
      <c r="AX403">
        <f>IF(CC403="","",MAX(BW$1:BW403)-LARGE(BW$1:BW403,2))</f>
        <v>3</v>
      </c>
      <c r="AY403">
        <f>MAX(CR$1:CR403)-LARGE(CR$1:CR403,2)</f>
        <v>116</v>
      </c>
      <c r="AZ403">
        <f>MAX(CS$1:CS403)-LARGE(CS$1:CS403,2)</f>
        <v>11</v>
      </c>
      <c r="BA403">
        <f>IF(CJ403="","",MAX(CD$1:CD403)-LARGE(CD$1:CD403,2))</f>
        <v>49</v>
      </c>
      <c r="BB403">
        <f>IF(CK403="","",MAX(CE$1:CE403)-LARGE(CE$1:CE403,2))</f>
        <v>0</v>
      </c>
      <c r="BC403">
        <f t="shared" ref="BC403" si="4289">AX403/AW403</f>
        <v>1.7751479289940829E-2</v>
      </c>
      <c r="BD403">
        <f t="shared" ref="BD403" si="4290">AZ403/AY403</f>
        <v>9.4827586206896547E-2</v>
      </c>
      <c r="BE403">
        <f t="shared" si="3321"/>
        <v>0</v>
      </c>
      <c r="BF403">
        <f t="shared" ref="BF403" si="4291">SUM(AU397:AU403)/SUM(AT397:AT403)</f>
        <v>3.9315265898103385E-2</v>
      </c>
      <c r="BG403">
        <f t="shared" ref="BG403" si="4292">SUM(AU390:AU403)/SUM(AT390:AT403)</f>
        <v>4.1490022172949004E-2</v>
      </c>
      <c r="BH403">
        <f t="shared" ref="BH403" si="4293">SUM(AX397:AX403)/SUM(AW397:AW403)</f>
        <v>1.6166281755196306E-2</v>
      </c>
      <c r="BI403">
        <f t="shared" ref="BI403" si="4294">SUM(AZ397:AZ403)/SUM(AY397:AY403)</f>
        <v>0.15725190839694655</v>
      </c>
      <c r="BJ403">
        <f t="shared" ref="BJ403" si="4295">SUM(BB397:BB403)/SUM(BA397:BA403)</f>
        <v>1.11731843575419E-2</v>
      </c>
      <c r="BN403" s="15">
        <v>4729402</v>
      </c>
      <c r="BO403" s="15">
        <v>391616</v>
      </c>
      <c r="BP403" s="15">
        <v>1414820</v>
      </c>
      <c r="BQ403" s="15">
        <v>279723</v>
      </c>
      <c r="BR403" s="15">
        <v>299179</v>
      </c>
      <c r="BS403" s="15">
        <v>63063</v>
      </c>
      <c r="BT403">
        <f t="shared" si="3553"/>
        <v>1694543</v>
      </c>
      <c r="BU403">
        <f t="shared" si="2767"/>
        <v>362242</v>
      </c>
      <c r="BV403" s="15">
        <v>38964</v>
      </c>
      <c r="BW403" s="15">
        <v>2939</v>
      </c>
      <c r="BX403" s="15">
        <v>9222</v>
      </c>
      <c r="BY403" s="15">
        <v>3255</v>
      </c>
      <c r="BZ403" s="15">
        <v>2161</v>
      </c>
      <c r="CA403" s="15">
        <v>640</v>
      </c>
      <c r="CB403">
        <f t="shared" si="3554"/>
        <v>12477</v>
      </c>
      <c r="CC403">
        <f t="shared" si="2769"/>
        <v>2801</v>
      </c>
      <c r="CD403" s="15">
        <v>29180</v>
      </c>
      <c r="CE403" s="15">
        <v>1716</v>
      </c>
      <c r="CF403" s="15">
        <v>5349</v>
      </c>
      <c r="CG403" s="15">
        <v>1791</v>
      </c>
      <c r="CH403" s="15">
        <v>1172</v>
      </c>
      <c r="CI403" s="15">
        <v>455</v>
      </c>
      <c r="CJ403">
        <f t="shared" si="3555"/>
        <v>7140</v>
      </c>
      <c r="CK403">
        <f t="shared" si="2771"/>
        <v>1627</v>
      </c>
      <c r="CL403" s="15">
        <v>210959</v>
      </c>
      <c r="CM403" s="15">
        <v>17062</v>
      </c>
      <c r="CN403" s="15">
        <v>66171</v>
      </c>
      <c r="CO403" s="15">
        <v>5139</v>
      </c>
      <c r="CP403" s="15">
        <v>14781</v>
      </c>
      <c r="CQ403" s="15">
        <v>848</v>
      </c>
      <c r="CR403">
        <f t="shared" si="3556"/>
        <v>71310</v>
      </c>
      <c r="CS403">
        <f t="shared" si="2773"/>
        <v>15629</v>
      </c>
    </row>
    <row r="404" spans="1:97" x14ac:dyDescent="0.35">
      <c r="A404" s="1">
        <f t="shared" si="2564"/>
        <v>44310</v>
      </c>
      <c r="B404">
        <f t="shared" si="3527"/>
        <v>1697048</v>
      </c>
      <c r="C404">
        <f t="shared" ref="C404" si="4296">BU404</f>
        <v>362678</v>
      </c>
      <c r="D404">
        <v>344133</v>
      </c>
      <c r="E404">
        <v>5907</v>
      </c>
      <c r="F404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4297">-(J404-J403)+L404</f>
        <v>5</v>
      </c>
      <c r="N404">
        <f t="shared" ref="N404" si="4298">B404-C404</f>
        <v>1334370</v>
      </c>
      <c r="O404" s="3">
        <f t="shared" ref="O404" si="4299">C404/B404</f>
        <v>0.21371110304481664</v>
      </c>
      <c r="R404">
        <f t="shared" ref="R404" si="4300">C404-C403</f>
        <v>436</v>
      </c>
      <c r="S404">
        <f t="shared" ref="S404" si="4301">N404-N403</f>
        <v>2069</v>
      </c>
      <c r="T404" s="6">
        <f t="shared" ref="T404" si="4302">R404/V404</f>
        <v>0.17405189620758482</v>
      </c>
      <c r="U404" s="6">
        <f t="shared" ref="U404" si="4303">SUM(R398:R404)/SUM(V398:V404)</f>
        <v>0.17869092429945629</v>
      </c>
      <c r="V404">
        <f t="shared" ref="V404" si="4304">B404-B403</f>
        <v>2505</v>
      </c>
      <c r="W404">
        <f t="shared" ref="W404" si="4305">C404-D404-E404</f>
        <v>12638</v>
      </c>
      <c r="X404" s="3">
        <f t="shared" ref="X404" si="4306">F404/W404</f>
        <v>1.6537426808039248E-2</v>
      </c>
      <c r="Y404">
        <f t="shared" ref="Y404" si="4307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4308">Z404-AC404-AF404</f>
        <v>46</v>
      </c>
      <c r="AJ404">
        <f t="shared" ref="AJ404" si="4309">AA404-AD404-AG404</f>
        <v>20</v>
      </c>
      <c r="AK404">
        <f t="shared" ref="AK404" si="4310">AB404-AE404-AH404</f>
        <v>364</v>
      </c>
      <c r="AL404">
        <v>1</v>
      </c>
      <c r="AM404">
        <v>1</v>
      </c>
      <c r="AN404">
        <v>13</v>
      </c>
      <c r="AT404">
        <f t="shared" ref="AT404" si="4311">BN404-BN403</f>
        <v>12506</v>
      </c>
      <c r="AU404">
        <f t="shared" ref="AU404" si="4312">BO404-BO403</f>
        <v>489</v>
      </c>
      <c r="AV404">
        <f t="shared" ref="AV404" si="4313">AU404/AT404</f>
        <v>3.9101231408923715E-2</v>
      </c>
      <c r="AW404">
        <f>IF(CB404="","",MAX(BV$1:BV404)-LARGE(BV$1:BV404,2))</f>
        <v>106</v>
      </c>
      <c r="AX404">
        <f>IF(CC404="","",MAX(BW$1:BW404)-LARGE(BW$1:BW404,2))</f>
        <v>0</v>
      </c>
      <c r="AY404">
        <f>MAX(CR$1:CR404)-LARGE(CR$1:CR404,2)</f>
        <v>108</v>
      </c>
      <c r="AZ404">
        <f>MAX(CS$1:CS404)-LARGE(CS$1:CS404,2)</f>
        <v>13</v>
      </c>
      <c r="BA404">
        <f>IF(CJ404="","",MAX(CD$1:CD404)-LARGE(CD$1:CD404,2))</f>
        <v>133</v>
      </c>
      <c r="BB404">
        <f>IF(CK404="","",MAX(CE$1:CE404)-LARGE(CE$1:CE404,2))</f>
        <v>3</v>
      </c>
      <c r="BC404">
        <f t="shared" ref="BC404" si="4314">AX404/AW404</f>
        <v>0</v>
      </c>
      <c r="BD404">
        <f t="shared" ref="BD404" si="4315">AZ404/AY404</f>
        <v>0.12037037037037036</v>
      </c>
      <c r="BE404">
        <f t="shared" si="3321"/>
        <v>2.2556390977443608E-2</v>
      </c>
      <c r="BF404">
        <f t="shared" ref="BF404" si="4316">SUM(AU398:AU404)/SUM(AT398:AT404)</f>
        <v>3.9829032768719332E-2</v>
      </c>
      <c r="BG404">
        <f t="shared" ref="BG404" si="4317">SUM(AU391:AU404)/SUM(AT391:AT404)</f>
        <v>4.0917177307768331E-2</v>
      </c>
      <c r="BH404">
        <f t="shared" ref="BH404" si="4318">SUM(AX398:AX404)/SUM(AW398:AW404)</f>
        <v>1.2835472578763127E-2</v>
      </c>
      <c r="BI404">
        <f t="shared" ref="BI404" si="4319">SUM(AZ398:AZ404)/SUM(AY398:AY404)</f>
        <v>0.14705882352941177</v>
      </c>
      <c r="BJ404">
        <f t="shared" ref="BJ404" si="4320">SUM(BB398:BB404)/SUM(BA398:BA404)</f>
        <v>1.2295081967213115E-2</v>
      </c>
      <c r="BN404" s="15">
        <v>4741908</v>
      </c>
      <c r="BO404" s="15">
        <v>392105</v>
      </c>
      <c r="BP404" s="15">
        <v>1416865</v>
      </c>
      <c r="BQ404" s="15">
        <v>280183</v>
      </c>
      <c r="BR404" s="15">
        <v>299515</v>
      </c>
      <c r="BS404" s="15">
        <v>63163</v>
      </c>
      <c r="BT404">
        <f t="shared" si="3553"/>
        <v>1697048</v>
      </c>
      <c r="BU404">
        <f t="shared" si="2767"/>
        <v>362678</v>
      </c>
      <c r="BV404" s="15">
        <v>39070</v>
      </c>
      <c r="BW404" s="15">
        <v>2939</v>
      </c>
      <c r="BX404" s="15">
        <v>9230</v>
      </c>
      <c r="BY404" s="15">
        <v>3260</v>
      </c>
      <c r="BZ404" s="15">
        <v>2164</v>
      </c>
      <c r="CA404" s="15">
        <v>642</v>
      </c>
      <c r="CB404">
        <f t="shared" si="3554"/>
        <v>12490</v>
      </c>
      <c r="CC404">
        <f t="shared" si="2769"/>
        <v>2806</v>
      </c>
      <c r="CD404" s="15">
        <v>29313</v>
      </c>
      <c r="CE404" s="15">
        <v>1719</v>
      </c>
      <c r="CF404" s="15">
        <v>5400</v>
      </c>
      <c r="CG404" s="15">
        <v>1754</v>
      </c>
      <c r="CH404" s="15">
        <v>1172</v>
      </c>
      <c r="CI404" s="15">
        <v>456</v>
      </c>
      <c r="CJ404">
        <f t="shared" si="3555"/>
        <v>7154</v>
      </c>
      <c r="CK404">
        <f t="shared" si="2771"/>
        <v>1628</v>
      </c>
      <c r="CL404" s="15">
        <v>211556</v>
      </c>
      <c r="CM404" s="15">
        <v>17076</v>
      </c>
      <c r="CN404" s="15">
        <v>66289</v>
      </c>
      <c r="CO404" s="15">
        <v>5129</v>
      </c>
      <c r="CP404" s="15">
        <v>14793</v>
      </c>
      <c r="CQ404" s="15">
        <v>849</v>
      </c>
      <c r="CR404">
        <f t="shared" si="3556"/>
        <v>71418</v>
      </c>
      <c r="CS404">
        <f t="shared" si="2773"/>
        <v>15642</v>
      </c>
    </row>
    <row r="405" spans="1:97" x14ac:dyDescent="0.35">
      <c r="A405" s="1">
        <f t="shared" si="2564"/>
        <v>44311</v>
      </c>
      <c r="B405">
        <f t="shared" ref="B405:B436" si="4321">BT405</f>
        <v>1697974</v>
      </c>
      <c r="C405">
        <f t="shared" ref="C405" si="4322">BU405</f>
        <v>362851</v>
      </c>
      <c r="D405">
        <v>344349</v>
      </c>
      <c r="E405">
        <v>5927</v>
      </c>
      <c r="F405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4323">-(J405-J404)+L405</f>
        <v>10</v>
      </c>
      <c r="N405">
        <f t="shared" ref="N405" si="4324">B405-C405</f>
        <v>1335123</v>
      </c>
      <c r="O405" s="3">
        <f t="shared" ref="O405" si="4325">C405/B405</f>
        <v>0.21369644058154011</v>
      </c>
      <c r="R405">
        <f t="shared" ref="R405" si="4326">C405-C404</f>
        <v>173</v>
      </c>
      <c r="S405">
        <f t="shared" ref="S405" si="4327">N405-N404</f>
        <v>753</v>
      </c>
      <c r="T405" s="6">
        <f t="shared" ref="T405" si="4328">R405/V405</f>
        <v>0.18682505399568033</v>
      </c>
      <c r="U405" s="6">
        <f t="shared" ref="U405" si="4329">SUM(R399:R405)/SUM(V399:V405)</f>
        <v>0.17891472868217054</v>
      </c>
      <c r="V405">
        <f t="shared" ref="V405" si="4330">B405-B404</f>
        <v>926</v>
      </c>
      <c r="W405">
        <f t="shared" ref="W405" si="4331">C405-D405-E405</f>
        <v>12575</v>
      </c>
      <c r="X405" s="3">
        <f t="shared" ref="X405" si="4332">F405/W405</f>
        <v>1.4870775347912524E-2</v>
      </c>
      <c r="Y405">
        <f t="shared" ref="Y405" si="4333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4334">Z405-AC405-AF405</f>
        <v>50</v>
      </c>
      <c r="AJ405">
        <f t="shared" ref="AJ405" si="4335">AA405-AD405-AG405</f>
        <v>21</v>
      </c>
      <c r="AK405">
        <f t="shared" ref="AK405" si="4336">AB405-AE405-AH405</f>
        <v>371</v>
      </c>
      <c r="AL405">
        <v>1</v>
      </c>
      <c r="AM405">
        <v>1</v>
      </c>
      <c r="AN405">
        <v>13</v>
      </c>
      <c r="AT405">
        <f t="shared" ref="AT405" si="4337">BN405-BN404</f>
        <v>3951</v>
      </c>
      <c r="AU405">
        <f t="shared" ref="AU405" si="4338">BO405-BO404</f>
        <v>192</v>
      </c>
      <c r="AV405">
        <f t="shared" ref="AV405" si="4339">AU405/AT405</f>
        <v>4.8595292331055431E-2</v>
      </c>
      <c r="AW405">
        <f>IF(CB405="","",MAX(BV$1:BV405)-LARGE(BV$1:BV405,2))</f>
        <v>6</v>
      </c>
      <c r="AX405">
        <f>IF(CC405="","",MAX(BW$1:BW405)-LARGE(BW$1:BW405,2))</f>
        <v>0</v>
      </c>
      <c r="AY405">
        <f>MAX(CR$1:CR405)-LARGE(CR$1:CR405,2)</f>
        <v>23</v>
      </c>
      <c r="AZ405">
        <f>MAX(CS$1:CS405)-LARGE(CS$1:CS405,2)</f>
        <v>5</v>
      </c>
      <c r="BA405">
        <f>IF(CJ405="","",MAX(CD$1:CD405)-LARGE(CD$1:CD405,2))</f>
        <v>11</v>
      </c>
      <c r="BB405">
        <f>IF(CK405="","",MAX(CE$1:CE405)-LARGE(CE$1:CE405,2))</f>
        <v>0</v>
      </c>
      <c r="BC405">
        <f t="shared" ref="BC405" si="4340">AX405/AW405</f>
        <v>0</v>
      </c>
      <c r="BD405">
        <f t="shared" ref="BD405" si="4341">AZ405/AY405</f>
        <v>0.21739130434782608</v>
      </c>
      <c r="BE405">
        <f t="shared" si="3321"/>
        <v>0</v>
      </c>
      <c r="BF405">
        <f t="shared" ref="BF405" si="4342">SUM(AU399:AU405)/SUM(AT399:AT405)</f>
        <v>3.8736147953491833E-2</v>
      </c>
      <c r="BG405">
        <f t="shared" ref="BG405" si="4343">SUM(AU392:AU405)/SUM(AT392:AT405)</f>
        <v>3.9967757103513135E-2</v>
      </c>
      <c r="BH405">
        <f t="shared" ref="BH405" si="4344">SUM(AX399:AX405)/SUM(AW399:AW405)</f>
        <v>1.2594458438287154E-2</v>
      </c>
      <c r="BI405">
        <f t="shared" ref="BI405" si="4345">SUM(AZ399:AZ405)/SUM(AY399:AY405)</f>
        <v>0.13990461049284578</v>
      </c>
      <c r="BJ405">
        <f t="shared" ref="BJ405" si="4346">SUM(BB399:BB405)/SUM(BA399:BA405)</f>
        <v>1.1185682326621925E-2</v>
      </c>
      <c r="BN405" s="15">
        <v>4745859</v>
      </c>
      <c r="BO405" s="15">
        <v>392297</v>
      </c>
      <c r="BP405" s="15">
        <v>1417737</v>
      </c>
      <c r="BQ405" s="15">
        <v>280237</v>
      </c>
      <c r="BR405" s="15">
        <v>299670</v>
      </c>
      <c r="BS405" s="15">
        <v>63181</v>
      </c>
      <c r="BT405">
        <f t="shared" ref="BT405:BT436" si="4347">SUM(BP405:BQ405)</f>
        <v>1697974</v>
      </c>
      <c r="BU405">
        <f t="shared" si="2767"/>
        <v>362851</v>
      </c>
      <c r="BV405" s="15">
        <v>39076</v>
      </c>
      <c r="BW405" s="15">
        <v>2939</v>
      </c>
      <c r="BX405" s="15">
        <v>9233</v>
      </c>
      <c r="BY405" s="15">
        <v>3260</v>
      </c>
      <c r="BZ405" s="15">
        <v>2165</v>
      </c>
      <c r="CA405" s="15">
        <v>642</v>
      </c>
      <c r="CB405">
        <f t="shared" ref="CB405:CB436" si="4348">SUM(BX405:BY405)</f>
        <v>12493</v>
      </c>
      <c r="CC405">
        <f t="shared" si="2769"/>
        <v>2807</v>
      </c>
      <c r="CD405" s="15">
        <v>29324</v>
      </c>
      <c r="CE405" s="15">
        <v>1719</v>
      </c>
      <c r="CF405" s="15">
        <v>5399</v>
      </c>
      <c r="CG405" s="15">
        <v>1757</v>
      </c>
      <c r="CH405" s="15">
        <v>1172</v>
      </c>
      <c r="CI405" s="15">
        <v>456</v>
      </c>
      <c r="CJ405">
        <f t="shared" ref="CJ405:CJ436" si="4349">SUM(CF405:CG405)</f>
        <v>7156</v>
      </c>
      <c r="CK405">
        <f t="shared" si="2771"/>
        <v>1628</v>
      </c>
      <c r="CL405" s="15">
        <v>211657</v>
      </c>
      <c r="CM405" s="15">
        <v>17089</v>
      </c>
      <c r="CN405" s="15">
        <v>66315</v>
      </c>
      <c r="CO405" s="15">
        <v>5126</v>
      </c>
      <c r="CP405" s="15">
        <v>14798</v>
      </c>
      <c r="CQ405" s="15">
        <v>849</v>
      </c>
      <c r="CR405">
        <f t="shared" ref="CR405:CR436" si="4350">SUM(CN405:CO405)</f>
        <v>71441</v>
      </c>
      <c r="CS405">
        <f t="shared" si="2773"/>
        <v>15647</v>
      </c>
    </row>
    <row r="406" spans="1:97" x14ac:dyDescent="0.35">
      <c r="A406" s="1">
        <f t="shared" si="2564"/>
        <v>44312</v>
      </c>
      <c r="B406">
        <f t="shared" si="4321"/>
        <v>1698324</v>
      </c>
      <c r="C406">
        <f t="shared" ref="C406" si="4351">BU406</f>
        <v>362898</v>
      </c>
      <c r="D406">
        <v>344566</v>
      </c>
      <c r="E406">
        <v>5927</v>
      </c>
      <c r="F406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4352">-(J406-J405)+L406</f>
        <v>5</v>
      </c>
      <c r="N406">
        <f t="shared" ref="N406" si="4353">B406-C406</f>
        <v>1335426</v>
      </c>
      <c r="O406" s="3">
        <f t="shared" ref="O406" si="4354">C406/B406</f>
        <v>0.21368007518000098</v>
      </c>
      <c r="R406">
        <f t="shared" ref="R406" si="4355">C406-C405</f>
        <v>47</v>
      </c>
      <c r="S406">
        <f t="shared" ref="S406" si="4356">N406-N405</f>
        <v>303</v>
      </c>
      <c r="T406" s="6">
        <f t="shared" ref="T406" si="4357">R406/V406</f>
        <v>0.13428571428571429</v>
      </c>
      <c r="U406" s="6">
        <f t="shared" ref="U406" si="4358">SUM(R400:R406)/SUM(V400:V406)</f>
        <v>0.17991277745232051</v>
      </c>
      <c r="V406">
        <f t="shared" ref="V406" si="4359">B406-B405</f>
        <v>350</v>
      </c>
      <c r="W406">
        <f t="shared" ref="W406" si="4360">C406-D406-E406</f>
        <v>12405</v>
      </c>
      <c r="X406" s="3">
        <f t="shared" ref="X406" si="4361">F406/W406</f>
        <v>1.4429665457476823E-2</v>
      </c>
      <c r="Y406">
        <f t="shared" ref="Y406" si="4362">E406-E405</f>
        <v>0</v>
      </c>
      <c r="Z406">
        <v>2808</v>
      </c>
      <c r="AA406">
        <v>1628</v>
      </c>
      <c r="AB406">
        <v>15645</v>
      </c>
      <c r="AC406">
        <v>2697</v>
      </c>
      <c r="AD406">
        <v>1574</v>
      </c>
      <c r="AE406">
        <v>14972</v>
      </c>
      <c r="AF406">
        <v>60</v>
      </c>
      <c r="AG406">
        <v>34</v>
      </c>
      <c r="AH406">
        <v>306</v>
      </c>
      <c r="AI406">
        <f t="shared" ref="AI406" si="4363">Z406-AC406-AF406</f>
        <v>51</v>
      </c>
      <c r="AJ406">
        <f t="shared" ref="AJ406" si="4364">AA406-AD406-AG406</f>
        <v>20</v>
      </c>
      <c r="AK406">
        <f t="shared" ref="AK406" si="4365">AB406-AE406-AH406</f>
        <v>367</v>
      </c>
      <c r="AL406">
        <v>1</v>
      </c>
      <c r="AM406">
        <v>1</v>
      </c>
      <c r="AN406">
        <v>13</v>
      </c>
      <c r="AT406">
        <f t="shared" ref="AT406" si="4366">BN406-BN405</f>
        <v>1261</v>
      </c>
      <c r="AU406">
        <f t="shared" ref="AU406" si="4367">BO406-BO405</f>
        <v>74</v>
      </c>
      <c r="AV406">
        <f t="shared" ref="AV406" si="4368">AU406/AT406</f>
        <v>5.8683584456780333E-2</v>
      </c>
      <c r="AW406">
        <f>IF(CB406="","",MAX(BV$1:BV406)-LARGE(BV$1:BV406,2))</f>
        <v>7</v>
      </c>
      <c r="AX406">
        <f>IF(CC406="","",MAX(BW$1:BW406)-LARGE(BW$1:BW406,2))</f>
        <v>0</v>
      </c>
      <c r="AY406">
        <f>MAX(CR$1:CR406)-LARGE(CR$1:CR406,2)</f>
        <v>37</v>
      </c>
      <c r="AZ406">
        <f>MAX(CS$1:CS406)-LARGE(CS$1:CS406,2)</f>
        <v>3</v>
      </c>
      <c r="BA406">
        <f>IF(CJ406="","",MAX(CD$1:CD406)-LARGE(CD$1:CD406,2))</f>
        <v>15</v>
      </c>
      <c r="BB406">
        <f>IF(CK406="","",MAX(CE$1:CE406)-LARGE(CE$1:CE406,2))</f>
        <v>0</v>
      </c>
      <c r="BC406">
        <f t="shared" ref="BC406" si="4369">AX406/AW406</f>
        <v>0</v>
      </c>
      <c r="BD406">
        <f t="shared" ref="BD406" si="4370">AZ406/AY406</f>
        <v>8.1081081081081086E-2</v>
      </c>
      <c r="BE406">
        <f t="shared" si="3321"/>
        <v>0</v>
      </c>
      <c r="BF406">
        <f t="shared" ref="BF406" si="4371">SUM(AU400:AU406)/SUM(AT400:AT406)</f>
        <v>3.8572454003954211E-2</v>
      </c>
      <c r="BG406">
        <f t="shared" ref="BG406" si="4372">SUM(AU393:AU406)/SUM(AT393:AT406)</f>
        <v>4.0300746264011901E-2</v>
      </c>
      <c r="BH406">
        <f t="shared" ref="BH406" si="4373">SUM(AX400:AX406)/SUM(AW400:AW406)</f>
        <v>1.1335012594458438E-2</v>
      </c>
      <c r="BI406">
        <f t="shared" ref="BI406" si="4374">SUM(AZ400:AZ406)/SUM(AY400:AY406)</f>
        <v>0.13615023474178403</v>
      </c>
      <c r="BJ406">
        <f t="shared" ref="BJ406" si="4375">SUM(BB400:BB406)/SUM(BA400:BA406)</f>
        <v>8.7912087912087912E-3</v>
      </c>
      <c r="BN406" s="15">
        <v>4747120</v>
      </c>
      <c r="BO406" s="15">
        <v>392371</v>
      </c>
      <c r="BP406" s="15">
        <v>1417968</v>
      </c>
      <c r="BQ406" s="15">
        <v>280356</v>
      </c>
      <c r="BR406" s="15">
        <v>299702</v>
      </c>
      <c r="BS406" s="15">
        <v>63196</v>
      </c>
      <c r="BT406">
        <f t="shared" si="4347"/>
        <v>1698324</v>
      </c>
      <c r="BU406">
        <f t="shared" si="2767"/>
        <v>362898</v>
      </c>
      <c r="BV406" s="15">
        <v>39083</v>
      </c>
      <c r="BW406" s="15">
        <v>2939</v>
      </c>
      <c r="BX406" s="15">
        <v>9238</v>
      </c>
      <c r="BY406" s="15">
        <v>3260</v>
      </c>
      <c r="BZ406" s="15">
        <v>2166</v>
      </c>
      <c r="CA406" s="15">
        <v>642</v>
      </c>
      <c r="CB406">
        <f t="shared" si="4348"/>
        <v>12498</v>
      </c>
      <c r="CC406">
        <f t="shared" si="2769"/>
        <v>2808</v>
      </c>
      <c r="CD406" s="15">
        <v>29339</v>
      </c>
      <c r="CE406" s="15">
        <v>1719</v>
      </c>
      <c r="CF406" s="15">
        <v>5403</v>
      </c>
      <c r="CG406" s="15">
        <v>1758</v>
      </c>
      <c r="CH406" s="15">
        <v>1172</v>
      </c>
      <c r="CI406" s="15">
        <v>456</v>
      </c>
      <c r="CJ406">
        <f t="shared" si="4349"/>
        <v>7161</v>
      </c>
      <c r="CK406">
        <f t="shared" si="2771"/>
        <v>1628</v>
      </c>
      <c r="CL406" s="15">
        <v>211765</v>
      </c>
      <c r="CM406" s="15">
        <v>17085</v>
      </c>
      <c r="CN406" s="15">
        <v>66347</v>
      </c>
      <c r="CO406" s="15">
        <v>5131</v>
      </c>
      <c r="CP406" s="15">
        <v>14801</v>
      </c>
      <c r="CQ406" s="15">
        <v>849</v>
      </c>
      <c r="CR406">
        <f t="shared" si="4350"/>
        <v>71478</v>
      </c>
      <c r="CS406">
        <f t="shared" si="2773"/>
        <v>15650</v>
      </c>
    </row>
    <row r="407" spans="1:97" x14ac:dyDescent="0.35">
      <c r="A407" s="1">
        <f t="shared" si="2564"/>
        <v>44313</v>
      </c>
      <c r="B407">
        <f t="shared" si="4321"/>
        <v>1701544</v>
      </c>
      <c r="C407">
        <f t="shared" ref="C407" si="4376">BU407</f>
        <v>363375</v>
      </c>
      <c r="D407">
        <v>345401</v>
      </c>
      <c r="E407">
        <v>5927</v>
      </c>
      <c r="F407">
        <v>184</v>
      </c>
      <c r="H407">
        <v>35</v>
      </c>
      <c r="I407">
        <v>18</v>
      </c>
      <c r="J407">
        <v>22</v>
      </c>
      <c r="K407">
        <v>1</v>
      </c>
      <c r="L407">
        <v>2</v>
      </c>
      <c r="M407">
        <f t="shared" ref="M407" si="4377">-(J407-J406)+L407</f>
        <v>1</v>
      </c>
      <c r="N407">
        <f t="shared" ref="N407" si="4378">B407-C407</f>
        <v>1338169</v>
      </c>
      <c r="O407" s="3">
        <f t="shared" ref="O407" si="4379">C407/B407</f>
        <v>0.21355604086641308</v>
      </c>
      <c r="R407">
        <f t="shared" ref="R407" si="4380">C407-C406</f>
        <v>477</v>
      </c>
      <c r="S407">
        <f t="shared" ref="S407" si="4381">N407-N406</f>
        <v>2743</v>
      </c>
      <c r="T407" s="6">
        <f t="shared" ref="T407" si="4382">R407/V407</f>
        <v>0.14813664596273293</v>
      </c>
      <c r="U407" s="6">
        <f t="shared" ref="U407" si="4383">SUM(R401:R407)/SUM(V401:V407)</f>
        <v>0.17366621508289787</v>
      </c>
      <c r="V407">
        <f t="shared" ref="V407" si="4384">B407-B406</f>
        <v>3220</v>
      </c>
      <c r="W407">
        <f t="shared" ref="W407" si="4385">C407-D407-E407</f>
        <v>12047</v>
      </c>
      <c r="X407" s="3">
        <f t="shared" ref="X407" si="4386">F407/W407</f>
        <v>1.5273512077695691E-2</v>
      </c>
      <c r="Y407">
        <f t="shared" ref="Y407" si="4387">E407-E406</f>
        <v>0</v>
      </c>
      <c r="Z407">
        <v>2808</v>
      </c>
      <c r="AA407">
        <v>1628</v>
      </c>
      <c r="AB407">
        <v>15650</v>
      </c>
      <c r="AC407">
        <v>2699</v>
      </c>
      <c r="AD407">
        <v>1574</v>
      </c>
      <c r="AE407">
        <v>14997</v>
      </c>
      <c r="AF407">
        <v>60</v>
      </c>
      <c r="AG407">
        <v>34</v>
      </c>
      <c r="AH407">
        <v>306</v>
      </c>
      <c r="AI407">
        <f t="shared" ref="AI407" si="4388">Z407-AC407-AF407</f>
        <v>49</v>
      </c>
      <c r="AJ407">
        <f t="shared" ref="AJ407" si="4389">AA407-AD407-AG407</f>
        <v>20</v>
      </c>
      <c r="AK407">
        <f t="shared" ref="AK407" si="4390">AB407-AE407-AH407</f>
        <v>347</v>
      </c>
      <c r="AL407">
        <v>1</v>
      </c>
      <c r="AM407">
        <v>1</v>
      </c>
      <c r="AN407">
        <v>13</v>
      </c>
      <c r="AT407">
        <f t="shared" ref="AT407" si="4391">BN407-BN406</f>
        <v>14422</v>
      </c>
      <c r="AU407">
        <f t="shared" ref="AU407" si="4392">BO407-BO406</f>
        <v>496</v>
      </c>
      <c r="AV407">
        <f t="shared" ref="AV407" si="4393">AU407/AT407</f>
        <v>3.4391901261960893E-2</v>
      </c>
      <c r="AW407">
        <f>IF(CB407="","",MAX(BV$1:BV407)-LARGE(BV$1:BV407,2))</f>
        <v>83</v>
      </c>
      <c r="AX407">
        <f>IF(CC407="","",MAX(BW$1:BW407)-LARGE(BW$1:BW407,2))</f>
        <v>4</v>
      </c>
      <c r="AY407">
        <f>MAX(CR$1:CR407)-LARGE(CR$1:CR407,2)</f>
        <v>100</v>
      </c>
      <c r="AZ407">
        <f>MAX(CS$1:CS407)-LARGE(CS$1:CS407,2)</f>
        <v>10</v>
      </c>
      <c r="BA407">
        <f>IF(CJ407="","",MAX(CD$1:CD407)-LARGE(CD$1:CD407,2))</f>
        <v>48</v>
      </c>
      <c r="BB407">
        <f>IF(CK407="","",MAX(CE$1:CE407)-LARGE(CE$1:CE407,2))</f>
        <v>0</v>
      </c>
      <c r="BC407">
        <f t="shared" ref="BC407" si="4394">AX407/AW407</f>
        <v>4.8192771084337352E-2</v>
      </c>
      <c r="BD407">
        <f t="shared" ref="BD407" si="4395">AZ407/AY407</f>
        <v>0.1</v>
      </c>
      <c r="BE407">
        <f t="shared" si="3321"/>
        <v>0</v>
      </c>
      <c r="BF407">
        <f t="shared" ref="BF407" si="4396">SUM(AU401:AU407)/SUM(AT401:AT407)</f>
        <v>3.8567636496122416E-2</v>
      </c>
      <c r="BG407">
        <f t="shared" ref="BG407" si="4397">SUM(AU394:AU407)/SUM(AT394:AT407)</f>
        <v>4.0117128471373123E-2</v>
      </c>
      <c r="BH407">
        <f t="shared" ref="BH407" si="4398">SUM(AX401:AX407)/SUM(AW401:AW407)</f>
        <v>1.9891500904159132E-2</v>
      </c>
      <c r="BI407">
        <f t="shared" ref="BI407" si="4399">SUM(AZ401:AZ407)/SUM(AY401:AY407)</f>
        <v>0.12706270627062707</v>
      </c>
      <c r="BJ407">
        <f t="shared" ref="BJ407" si="4400">SUM(BB401:BB407)/SUM(BA401:BA407)</f>
        <v>1.020408163265306E-2</v>
      </c>
      <c r="BN407" s="15">
        <v>4761542</v>
      </c>
      <c r="BO407" s="15">
        <v>392867</v>
      </c>
      <c r="BP407" s="15">
        <v>1420417</v>
      </c>
      <c r="BQ407" s="15">
        <v>281127</v>
      </c>
      <c r="BR407" s="15">
        <v>300053</v>
      </c>
      <c r="BS407" s="15">
        <v>63322</v>
      </c>
      <c r="BT407">
        <f t="shared" si="4347"/>
        <v>1701544</v>
      </c>
      <c r="BU407">
        <f t="shared" si="2767"/>
        <v>363375</v>
      </c>
      <c r="BV407" s="15">
        <v>39166</v>
      </c>
      <c r="BW407" s="15">
        <v>2943</v>
      </c>
      <c r="BX407" s="15">
        <v>9248</v>
      </c>
      <c r="BY407" s="15">
        <v>3267</v>
      </c>
      <c r="BZ407" s="15">
        <v>2166</v>
      </c>
      <c r="CA407" s="15">
        <v>642</v>
      </c>
      <c r="CB407">
        <f t="shared" si="4348"/>
        <v>12515</v>
      </c>
      <c r="CC407">
        <f t="shared" si="2769"/>
        <v>2808</v>
      </c>
      <c r="CD407" s="15">
        <v>29387</v>
      </c>
      <c r="CE407" s="15">
        <v>1717</v>
      </c>
      <c r="CF407" s="15">
        <v>5410</v>
      </c>
      <c r="CG407" s="15">
        <v>1761</v>
      </c>
      <c r="CH407" s="15">
        <v>1172</v>
      </c>
      <c r="CI407" s="15">
        <v>456</v>
      </c>
      <c r="CJ407">
        <f t="shared" si="4349"/>
        <v>7171</v>
      </c>
      <c r="CK407">
        <f t="shared" si="2771"/>
        <v>1628</v>
      </c>
      <c r="CL407" s="15">
        <v>212211</v>
      </c>
      <c r="CM407" s="15">
        <v>17100</v>
      </c>
      <c r="CN407" s="15">
        <v>66434</v>
      </c>
      <c r="CO407" s="15">
        <v>5144</v>
      </c>
      <c r="CP407" s="15">
        <v>14811</v>
      </c>
      <c r="CQ407" s="15">
        <v>849</v>
      </c>
      <c r="CR407">
        <f t="shared" si="4350"/>
        <v>71578</v>
      </c>
      <c r="CS407">
        <f t="shared" si="2773"/>
        <v>15660</v>
      </c>
    </row>
    <row r="408" spans="1:97" x14ac:dyDescent="0.35">
      <c r="A408" s="1">
        <f t="shared" si="2564"/>
        <v>44314</v>
      </c>
      <c r="B408">
        <f t="shared" si="4321"/>
        <v>1704202</v>
      </c>
      <c r="C408">
        <f t="shared" ref="C408" si="4401">BU408</f>
        <v>363843</v>
      </c>
      <c r="D408">
        <v>345976</v>
      </c>
      <c r="E408">
        <v>5930</v>
      </c>
      <c r="F408">
        <v>184</v>
      </c>
      <c r="H408">
        <v>37</v>
      </c>
      <c r="I408">
        <v>38</v>
      </c>
      <c r="J408">
        <v>28</v>
      </c>
      <c r="K408">
        <v>2</v>
      </c>
      <c r="L408">
        <v>8</v>
      </c>
      <c r="M408">
        <f t="shared" ref="M408" si="4402">-(J408-J407)+L408</f>
        <v>2</v>
      </c>
      <c r="N408">
        <f t="shared" ref="N408" si="4403">B408-C408</f>
        <v>1340359</v>
      </c>
      <c r="O408" s="3">
        <f t="shared" ref="O408" si="4404">C408/B408</f>
        <v>0.21349757833871807</v>
      </c>
      <c r="R408">
        <f t="shared" ref="R408" si="4405">C408-C407</f>
        <v>468</v>
      </c>
      <c r="S408">
        <f t="shared" ref="S408" si="4406">N408-N407</f>
        <v>2190</v>
      </c>
      <c r="T408" s="6">
        <f t="shared" ref="T408" si="4407">R408/V408</f>
        <v>0.17607223476297967</v>
      </c>
      <c r="U408" s="6">
        <f t="shared" ref="U408" si="4408">SUM(R402:R408)/SUM(V402:V408)</f>
        <v>0.17111783255035717</v>
      </c>
      <c r="V408">
        <f t="shared" ref="V408" si="4409">B408-B407</f>
        <v>2658</v>
      </c>
      <c r="W408">
        <f t="shared" ref="W408" si="4410">C408-D408-E408</f>
        <v>11937</v>
      </c>
      <c r="X408" s="3">
        <f t="shared" ref="X408" si="4411">F408/W408</f>
        <v>1.5414258188824663E-2</v>
      </c>
      <c r="Y408">
        <f t="shared" ref="Y408" si="4412">E408-E407</f>
        <v>3</v>
      </c>
      <c r="Z408">
        <v>2808</v>
      </c>
      <c r="AA408">
        <v>1628</v>
      </c>
      <c r="AB408">
        <v>15660</v>
      </c>
      <c r="AC408">
        <v>2702</v>
      </c>
      <c r="AD408">
        <v>1575</v>
      </c>
      <c r="AE408">
        <v>15016</v>
      </c>
      <c r="AF408">
        <v>60</v>
      </c>
      <c r="AG408">
        <v>34</v>
      </c>
      <c r="AH408">
        <v>306</v>
      </c>
      <c r="AI408">
        <f t="shared" ref="AI408" si="4413">Z408-AC408-AF408</f>
        <v>46</v>
      </c>
      <c r="AJ408">
        <f t="shared" ref="AJ408" si="4414">AA408-AD408-AG408</f>
        <v>19</v>
      </c>
      <c r="AK408">
        <f t="shared" ref="AK408" si="4415">AB408-AE408-AH408</f>
        <v>338</v>
      </c>
      <c r="AL408">
        <v>1</v>
      </c>
      <c r="AM408">
        <v>1</v>
      </c>
      <c r="AN408">
        <v>13</v>
      </c>
      <c r="AT408">
        <f t="shared" ref="AT408" si="4416">BN408-BN407</f>
        <v>14471</v>
      </c>
      <c r="AU408">
        <f t="shared" ref="AU408" si="4417">BO408-BO407</f>
        <v>516</v>
      </c>
      <c r="AV408">
        <f t="shared" ref="AV408" si="4418">AU408/AT408</f>
        <v>3.565752194043259E-2</v>
      </c>
      <c r="AW408">
        <f>IF(CB408="","",MAX(BV$1:BV408)-LARGE(BV$1:BV408,2))</f>
        <v>100</v>
      </c>
      <c r="AX408">
        <f>IF(CC408="","",MAX(BW$1:BW408)-LARGE(BW$1:BW408,2))</f>
        <v>3</v>
      </c>
      <c r="AY408">
        <f>MAX(CR$1:CR408)-LARGE(CR$1:CR408,2)</f>
        <v>94</v>
      </c>
      <c r="AZ408">
        <f>MAX(CS$1:CS408)-LARGE(CS$1:CS408,2)</f>
        <v>14</v>
      </c>
      <c r="BA408">
        <f>IF(CJ408="","",MAX(CD$1:CD408)-LARGE(CD$1:CD408,2))</f>
        <v>103</v>
      </c>
      <c r="BB408">
        <f>IF(CK408="","",MAX(CE$1:CE408)-LARGE(CE$1:CE408,2))</f>
        <v>0</v>
      </c>
      <c r="BC408">
        <f t="shared" ref="BC408" si="4419">AX408/AW408</f>
        <v>0.03</v>
      </c>
      <c r="BD408">
        <f t="shared" ref="BD408" si="4420">AZ408/AY408</f>
        <v>0.14893617021276595</v>
      </c>
      <c r="BE408">
        <f t="shared" si="3321"/>
        <v>0</v>
      </c>
      <c r="BF408">
        <f t="shared" ref="BF408" si="4421">SUM(AU402:AU408)/SUM(AT402:AT408)</f>
        <v>3.6828741906817314E-2</v>
      </c>
      <c r="BG408">
        <f t="shared" ref="BG408" si="4422">SUM(AU395:AU408)/SUM(AT395:AT408)</f>
        <v>3.9259899134897545E-2</v>
      </c>
      <c r="BH408">
        <f t="shared" ref="BH408" si="4423">SUM(AX402:AX408)/SUM(AW402:AW408)</f>
        <v>1.9197207678883072E-2</v>
      </c>
      <c r="BI408">
        <f t="shared" ref="BI408" si="4424">SUM(AZ402:AZ408)/SUM(AY402:AY408)</f>
        <v>0.140625</v>
      </c>
      <c r="BJ408">
        <f t="shared" ref="BJ408" si="4425">SUM(BB402:BB408)/SUM(BA402:BA408)</f>
        <v>0.01</v>
      </c>
      <c r="BN408" s="15">
        <v>4776013</v>
      </c>
      <c r="BO408" s="15">
        <v>393383</v>
      </c>
      <c r="BP408" s="15">
        <v>1422284</v>
      </c>
      <c r="BQ408" s="15">
        <v>281918</v>
      </c>
      <c r="BR408" s="15">
        <v>300426</v>
      </c>
      <c r="BS408" s="15">
        <v>63417</v>
      </c>
      <c r="BT408">
        <f t="shared" si="4347"/>
        <v>1704202</v>
      </c>
      <c r="BU408">
        <f t="shared" si="2767"/>
        <v>363843</v>
      </c>
      <c r="BV408" s="15">
        <v>39266</v>
      </c>
      <c r="BW408" s="15">
        <v>2946</v>
      </c>
      <c r="BX408" s="15">
        <v>9261</v>
      </c>
      <c r="BY408" s="15">
        <v>3273</v>
      </c>
      <c r="BZ408" s="15">
        <v>2167</v>
      </c>
      <c r="CA408" s="15">
        <v>643</v>
      </c>
      <c r="CB408">
        <f t="shared" si="4348"/>
        <v>12534</v>
      </c>
      <c r="CC408">
        <f t="shared" si="2769"/>
        <v>2810</v>
      </c>
      <c r="CD408" s="15">
        <v>29490</v>
      </c>
      <c r="CE408" s="15">
        <v>1717</v>
      </c>
      <c r="CF408" s="15">
        <v>5416</v>
      </c>
      <c r="CG408" s="15">
        <v>1771</v>
      </c>
      <c r="CH408" s="15">
        <v>1172</v>
      </c>
      <c r="CI408" s="15">
        <v>456</v>
      </c>
      <c r="CJ408">
        <f t="shared" si="4349"/>
        <v>7187</v>
      </c>
      <c r="CK408">
        <f t="shared" si="2771"/>
        <v>1628</v>
      </c>
      <c r="CL408" s="15">
        <v>212711</v>
      </c>
      <c r="CM408" s="15">
        <v>17113</v>
      </c>
      <c r="CN408" s="15">
        <v>66517</v>
      </c>
      <c r="CO408" s="15">
        <v>5155</v>
      </c>
      <c r="CP408" s="15">
        <v>14824</v>
      </c>
      <c r="CQ408" s="15">
        <v>850</v>
      </c>
      <c r="CR408">
        <f t="shared" si="4350"/>
        <v>71672</v>
      </c>
      <c r="CS408">
        <f t="shared" si="2773"/>
        <v>15674</v>
      </c>
    </row>
    <row r="409" spans="1:97" x14ac:dyDescent="0.35">
      <c r="A409" s="1">
        <f t="shared" si="2564"/>
        <v>44315</v>
      </c>
      <c r="B409">
        <f t="shared" si="4321"/>
        <v>1707371</v>
      </c>
      <c r="C409">
        <f t="shared" ref="C409" si="4426">BU409</f>
        <v>364403</v>
      </c>
      <c r="D409">
        <v>346608</v>
      </c>
      <c r="E409">
        <v>5931</v>
      </c>
      <c r="F409">
        <v>184</v>
      </c>
      <c r="H409">
        <v>44</v>
      </c>
      <c r="I409">
        <v>37</v>
      </c>
      <c r="J409">
        <v>30</v>
      </c>
      <c r="K409">
        <v>4</v>
      </c>
      <c r="L409">
        <v>10</v>
      </c>
      <c r="M409">
        <f t="shared" ref="M409" si="4427">-(J409-J408)+L409</f>
        <v>8</v>
      </c>
      <c r="N409">
        <f t="shared" ref="N409" si="4428">B409-C409</f>
        <v>1342968</v>
      </c>
      <c r="O409" s="3">
        <f t="shared" ref="O409" si="4429">C409/B409</f>
        <v>0.2134293015402042</v>
      </c>
      <c r="R409">
        <f t="shared" ref="R409" si="4430">C409-C408</f>
        <v>560</v>
      </c>
      <c r="S409">
        <f t="shared" ref="S409" si="4431">N409-N408</f>
        <v>2609</v>
      </c>
      <c r="T409" s="6">
        <f t="shared" ref="T409" si="4432">R409/V409</f>
        <v>0.17671189649731778</v>
      </c>
      <c r="U409" s="6">
        <f t="shared" ref="U409" si="4433">SUM(R403:R409)/SUM(V403:V409)</f>
        <v>0.17117067227821464</v>
      </c>
      <c r="V409">
        <f t="shared" ref="V409" si="4434">B409-B408</f>
        <v>3169</v>
      </c>
      <c r="W409">
        <f t="shared" ref="W409" si="4435">C409-D409-E409</f>
        <v>11864</v>
      </c>
      <c r="X409" s="3">
        <f t="shared" ref="X409" si="4436">F409/W409</f>
        <v>1.5509103169251517E-2</v>
      </c>
      <c r="Y409">
        <f t="shared" ref="Y409" si="4437">E409-E408</f>
        <v>1</v>
      </c>
      <c r="Z409">
        <v>2811</v>
      </c>
      <c r="AA409">
        <v>1628</v>
      </c>
      <c r="AB409">
        <v>15678</v>
      </c>
      <c r="AC409">
        <v>2705</v>
      </c>
      <c r="AD409">
        <v>1576</v>
      </c>
      <c r="AE409">
        <v>15029</v>
      </c>
      <c r="AF409">
        <v>60</v>
      </c>
      <c r="AG409">
        <v>34</v>
      </c>
      <c r="AH409">
        <v>307</v>
      </c>
      <c r="AI409">
        <f t="shared" ref="AI409" si="4438">Z409-AC409-AF409</f>
        <v>46</v>
      </c>
      <c r="AJ409">
        <f t="shared" ref="AJ409" si="4439">AA409-AD409-AG409</f>
        <v>18</v>
      </c>
      <c r="AK409">
        <f t="shared" ref="AK409" si="4440">AB409-AE409-AH409</f>
        <v>342</v>
      </c>
      <c r="AL409">
        <v>1</v>
      </c>
      <c r="AM409">
        <v>1</v>
      </c>
      <c r="AN409">
        <v>13</v>
      </c>
      <c r="AT409">
        <f t="shared" ref="AT409" si="4441">BN409-BN408</f>
        <v>17153</v>
      </c>
      <c r="AU409">
        <f t="shared" ref="AU409" si="4442">BO409-BO408</f>
        <v>618</v>
      </c>
      <c r="AV409">
        <f t="shared" ref="AV409" si="4443">AU409/AT409</f>
        <v>3.6028683029207718E-2</v>
      </c>
      <c r="AW409">
        <f>IF(CB409="","",MAX(BV$1:BV409)-LARGE(BV$1:BV409,2))</f>
        <v>104</v>
      </c>
      <c r="AX409">
        <f>IF(CC409="","",MAX(BW$1:BW409)-LARGE(BW$1:BW409,2))</f>
        <v>1</v>
      </c>
      <c r="AY409">
        <f>MAX(CR$1:CR409)-LARGE(CR$1:CR409,2)</f>
        <v>105</v>
      </c>
      <c r="AZ409">
        <f>MAX(CS$1:CS409)-LARGE(CS$1:CS409,2)</f>
        <v>14</v>
      </c>
      <c r="BA409">
        <f>IF(CJ409="","",MAX(CD$1:CD409)-LARGE(CD$1:CD409,2))</f>
        <v>67</v>
      </c>
      <c r="BB409">
        <f>IF(CK409="","",MAX(CE$1:CE409)-LARGE(CE$1:CE409,2))</f>
        <v>1</v>
      </c>
      <c r="BC409">
        <f t="shared" ref="BC409" si="4444">AX409/AW409</f>
        <v>9.6153846153846159E-3</v>
      </c>
      <c r="BD409">
        <f t="shared" ref="BD409" si="4445">AZ409/AY409</f>
        <v>0.13333333333333333</v>
      </c>
      <c r="BE409">
        <f t="shared" si="3321"/>
        <v>1.4925373134328358E-2</v>
      </c>
      <c r="BF409">
        <f t="shared" ref="BF409" si="4446">SUM(AU403:AU409)/SUM(AT403:AT409)</f>
        <v>3.7306084939719493E-2</v>
      </c>
      <c r="BG409">
        <f t="shared" ref="BG409" si="4447">SUM(AU396:AU409)/SUM(AT396:AT409)</f>
        <v>3.8848099916610764E-2</v>
      </c>
      <c r="BH409">
        <f t="shared" ref="BH409" si="4448">SUM(AX403:AX409)/SUM(AW403:AW409)</f>
        <v>1.9130434782608695E-2</v>
      </c>
      <c r="BI409">
        <f t="shared" ref="BI409" si="4449">SUM(AZ403:AZ409)/SUM(AY403:AY409)</f>
        <v>0.12006861063464837</v>
      </c>
      <c r="BJ409">
        <f t="shared" ref="BJ409" si="4450">SUM(BB403:BB409)/SUM(BA403:BA409)</f>
        <v>9.3896713615023476E-3</v>
      </c>
      <c r="BN409" s="15">
        <v>4793166</v>
      </c>
      <c r="BO409" s="15">
        <v>394001</v>
      </c>
      <c r="BP409" s="15">
        <v>1424600</v>
      </c>
      <c r="BQ409" s="15">
        <v>282771</v>
      </c>
      <c r="BR409" s="15">
        <v>300851</v>
      </c>
      <c r="BS409" s="15">
        <v>63552</v>
      </c>
      <c r="BT409">
        <f t="shared" si="4347"/>
        <v>1707371</v>
      </c>
      <c r="BU409">
        <f t="shared" si="2767"/>
        <v>364403</v>
      </c>
      <c r="BV409" s="15">
        <v>39370</v>
      </c>
      <c r="BW409" s="15">
        <v>2947</v>
      </c>
      <c r="BX409" s="15">
        <v>9275</v>
      </c>
      <c r="BY409" s="15">
        <v>3270</v>
      </c>
      <c r="BZ409" s="15">
        <v>2169</v>
      </c>
      <c r="CA409" s="15">
        <v>643</v>
      </c>
      <c r="CB409">
        <f t="shared" si="4348"/>
        <v>12545</v>
      </c>
      <c r="CC409">
        <f t="shared" si="2769"/>
        <v>2812</v>
      </c>
      <c r="CD409" s="15">
        <v>29557</v>
      </c>
      <c r="CE409" s="15">
        <v>1720</v>
      </c>
      <c r="CF409" s="15">
        <v>5422</v>
      </c>
      <c r="CG409" s="15">
        <v>1780</v>
      </c>
      <c r="CH409" s="15">
        <v>1173</v>
      </c>
      <c r="CI409" s="15">
        <v>456</v>
      </c>
      <c r="CJ409">
        <f t="shared" si="4349"/>
        <v>7202</v>
      </c>
      <c r="CK409">
        <f t="shared" si="2771"/>
        <v>1629</v>
      </c>
      <c r="CL409" s="15">
        <v>213386</v>
      </c>
      <c r="CM409" s="15">
        <v>17137</v>
      </c>
      <c r="CN409" s="15">
        <v>66623</v>
      </c>
      <c r="CO409" s="15">
        <v>5154</v>
      </c>
      <c r="CP409" s="15">
        <v>14837</v>
      </c>
      <c r="CQ409" s="15">
        <v>851</v>
      </c>
      <c r="CR409">
        <f t="shared" si="4350"/>
        <v>71777</v>
      </c>
      <c r="CS409">
        <f t="shared" si="2773"/>
        <v>15688</v>
      </c>
    </row>
    <row r="410" spans="1:97" x14ac:dyDescent="0.35">
      <c r="A410" s="1">
        <f t="shared" si="2564"/>
        <v>44316</v>
      </c>
      <c r="B410">
        <f t="shared" si="4321"/>
        <v>1709631</v>
      </c>
      <c r="C410">
        <f t="shared" ref="C410" si="4451">BU410</f>
        <v>364689</v>
      </c>
      <c r="D410">
        <v>347195</v>
      </c>
      <c r="E410">
        <v>5931</v>
      </c>
      <c r="F410">
        <v>191</v>
      </c>
      <c r="H410">
        <v>45</v>
      </c>
      <c r="I410">
        <v>34</v>
      </c>
      <c r="J410">
        <v>37</v>
      </c>
      <c r="K410">
        <v>5</v>
      </c>
      <c r="L410">
        <v>12</v>
      </c>
      <c r="M410">
        <f t="shared" ref="M410" si="4452">-(J410-J409)+L410</f>
        <v>5</v>
      </c>
      <c r="N410">
        <f t="shared" ref="N410" si="4453">B410-C410</f>
        <v>1344942</v>
      </c>
      <c r="O410" s="3">
        <f t="shared" ref="O410" si="4454">C410/B410</f>
        <v>0.21331445206597213</v>
      </c>
      <c r="R410">
        <f t="shared" ref="R410" si="4455">C410-C409</f>
        <v>286</v>
      </c>
      <c r="S410">
        <f t="shared" ref="S410" si="4456">N410-N409</f>
        <v>1974</v>
      </c>
      <c r="T410" s="6">
        <f t="shared" ref="T410" si="4457">R410/V410</f>
        <v>0.12654867256637167</v>
      </c>
      <c r="U410" s="6">
        <f t="shared" ref="U410" si="4458">SUM(R404:R410)/SUM(V404:V410)</f>
        <v>0.16218186638388124</v>
      </c>
      <c r="V410">
        <f t="shared" ref="V410" si="4459">B410-B409</f>
        <v>2260</v>
      </c>
      <c r="W410">
        <f t="shared" ref="W410" si="4460">C410-D410-E410</f>
        <v>11563</v>
      </c>
      <c r="X410" s="3">
        <f t="shared" ref="X410" si="4461">F410/W410</f>
        <v>1.6518204618178673E-2</v>
      </c>
      <c r="Y410">
        <f t="shared" ref="Y410" si="4462">E410-E409</f>
        <v>0</v>
      </c>
      <c r="Z410">
        <v>2812</v>
      </c>
      <c r="AA410">
        <v>1629</v>
      </c>
      <c r="AB410">
        <v>15688</v>
      </c>
      <c r="AC410">
        <v>2707</v>
      </c>
      <c r="AD410">
        <v>1576</v>
      </c>
      <c r="AE410">
        <v>15043</v>
      </c>
      <c r="AF410">
        <v>60</v>
      </c>
      <c r="AG410">
        <v>34</v>
      </c>
      <c r="AH410">
        <v>307</v>
      </c>
      <c r="AI410">
        <f t="shared" ref="AI410" si="4463">Z410-AC410-AF410</f>
        <v>45</v>
      </c>
      <c r="AJ410">
        <f t="shared" ref="AJ410" si="4464">AA410-AD410-AG410</f>
        <v>19</v>
      </c>
      <c r="AK410">
        <f t="shared" ref="AK410" si="4465">AB410-AE410-AH410</f>
        <v>338</v>
      </c>
      <c r="AL410">
        <v>0</v>
      </c>
      <c r="AM410">
        <v>0</v>
      </c>
      <c r="AN410">
        <v>3</v>
      </c>
      <c r="AT410">
        <f t="shared" ref="AT410" si="4466">BN410-BN409</f>
        <v>8764</v>
      </c>
      <c r="AU410">
        <f t="shared" ref="AU410" si="4467">BO410-BO409</f>
        <v>309</v>
      </c>
      <c r="AV410">
        <f t="shared" ref="AV410" si="4468">AU410/AT410</f>
        <v>3.5257873117298034E-2</v>
      </c>
      <c r="AW410">
        <f>IF(CB410="","",MAX(BV$1:BV410)-LARGE(BV$1:BV410,2))</f>
        <v>48</v>
      </c>
      <c r="AX410">
        <f>IF(CC410="","",MAX(BW$1:BW410)-LARGE(BW$1:BW410,2))</f>
        <v>0</v>
      </c>
      <c r="AY410">
        <f>MAX(CR$1:CR410)-LARGE(CR$1:CR410,2)</f>
        <v>58</v>
      </c>
      <c r="AZ410">
        <f>MAX(CS$1:CS410)-LARGE(CS$1:CS410,2)</f>
        <v>6</v>
      </c>
      <c r="BA410">
        <f>IF(CJ410="","",MAX(CD$1:CD410)-LARGE(CD$1:CD410,2))</f>
        <v>29</v>
      </c>
      <c r="BB410">
        <f>IF(CK410="","",MAX(CE$1:CE410)-LARGE(CE$1:CE410,2))</f>
        <v>2</v>
      </c>
      <c r="BC410">
        <f t="shared" ref="BC410" si="4469">AX410/AW410</f>
        <v>0</v>
      </c>
      <c r="BD410">
        <f t="shared" ref="BD410" si="4470">AZ410/AY410</f>
        <v>0.10344827586206896</v>
      </c>
      <c r="BE410">
        <f t="shared" si="3321"/>
        <v>6.8965517241379309E-2</v>
      </c>
      <c r="BF410">
        <f t="shared" ref="BF410" si="4471">SUM(AU404:AU410)/SUM(AT404:AT410)</f>
        <v>3.7144275314361347E-2</v>
      </c>
      <c r="BG410">
        <f t="shared" ref="BG410" si="4472">SUM(AU397:AU410)/SUM(AT397:AT410)</f>
        <v>3.8322318635859144E-2</v>
      </c>
      <c r="BH410">
        <f t="shared" ref="BH410" si="4473">SUM(AX404:AX410)/SUM(AW404:AW410)</f>
        <v>1.7621145374449341E-2</v>
      </c>
      <c r="BI410">
        <f t="shared" ref="BI410" si="4474">SUM(AZ404:AZ410)/SUM(AY404:AY410)</f>
        <v>0.12380952380952381</v>
      </c>
      <c r="BJ410">
        <f t="shared" ref="BJ410" si="4475">SUM(BB404:BB410)/SUM(BA404:BA410)</f>
        <v>1.4778325123152709E-2</v>
      </c>
      <c r="BN410" s="15">
        <v>4801930</v>
      </c>
      <c r="BO410" s="15">
        <v>394310</v>
      </c>
      <c r="BP410" s="15">
        <v>1426465</v>
      </c>
      <c r="BQ410" s="15">
        <v>283166</v>
      </c>
      <c r="BR410" s="15">
        <v>301072</v>
      </c>
      <c r="BS410" s="15">
        <v>63617</v>
      </c>
      <c r="BT410">
        <f t="shared" si="4347"/>
        <v>1709631</v>
      </c>
      <c r="BU410">
        <f t="shared" si="2767"/>
        <v>364689</v>
      </c>
      <c r="BV410" s="15">
        <v>39418</v>
      </c>
      <c r="BW410" s="15">
        <v>2947</v>
      </c>
      <c r="BX410" s="15">
        <v>9279</v>
      </c>
      <c r="BY410" s="15">
        <v>3277</v>
      </c>
      <c r="BZ410" s="15">
        <v>2170</v>
      </c>
      <c r="CA410" s="15">
        <v>644</v>
      </c>
      <c r="CB410">
        <f t="shared" si="4348"/>
        <v>12556</v>
      </c>
      <c r="CC410">
        <f t="shared" si="2769"/>
        <v>2814</v>
      </c>
      <c r="CD410" s="15">
        <v>29586</v>
      </c>
      <c r="CE410" s="15">
        <v>1722</v>
      </c>
      <c r="CF410" s="15">
        <v>5426</v>
      </c>
      <c r="CG410" s="15">
        <v>1783</v>
      </c>
      <c r="CH410" s="15">
        <v>1175</v>
      </c>
      <c r="CI410" s="15">
        <v>456</v>
      </c>
      <c r="CJ410">
        <f t="shared" si="4349"/>
        <v>7209</v>
      </c>
      <c r="CK410">
        <f t="shared" si="2771"/>
        <v>1631</v>
      </c>
      <c r="CL410" s="15">
        <v>213681</v>
      </c>
      <c r="CM410" s="15">
        <v>17141</v>
      </c>
      <c r="CN410" s="15">
        <v>66678</v>
      </c>
      <c r="CO410" s="15">
        <v>5157</v>
      </c>
      <c r="CP410" s="15">
        <v>14843</v>
      </c>
      <c r="CQ410" s="15">
        <v>851</v>
      </c>
      <c r="CR410">
        <f t="shared" si="4350"/>
        <v>71835</v>
      </c>
      <c r="CS410">
        <f t="shared" si="2773"/>
        <v>15694</v>
      </c>
    </row>
    <row r="411" spans="1:97" x14ac:dyDescent="0.35">
      <c r="A411" s="1">
        <f t="shared" si="2564"/>
        <v>44317</v>
      </c>
      <c r="B411">
        <f t="shared" si="4321"/>
        <v>1712154</v>
      </c>
      <c r="C411">
        <f t="shared" ref="C411" si="4476">BU411</f>
        <v>365164</v>
      </c>
      <c r="D411">
        <v>347713</v>
      </c>
      <c r="E411">
        <v>5950</v>
      </c>
      <c r="F411">
        <v>189</v>
      </c>
      <c r="H411">
        <v>44</v>
      </c>
      <c r="I411">
        <v>33</v>
      </c>
      <c r="J411">
        <v>35</v>
      </c>
      <c r="K411">
        <v>5</v>
      </c>
      <c r="L411">
        <v>7</v>
      </c>
      <c r="M411">
        <f t="shared" ref="M411" si="4477">-(J411-J410)+L411</f>
        <v>9</v>
      </c>
      <c r="N411">
        <f t="shared" ref="N411" si="4478">B411-C411</f>
        <v>1346990</v>
      </c>
      <c r="O411" s="3">
        <f t="shared" ref="O411" si="4479">C411/B411</f>
        <v>0.21327754395924667</v>
      </c>
      <c r="R411">
        <f t="shared" ref="R411" si="4480">C411-C410</f>
        <v>475</v>
      </c>
      <c r="S411">
        <f t="shared" ref="S411" si="4481">N411-N410</f>
        <v>2048</v>
      </c>
      <c r="T411" s="6">
        <f t="shared" ref="T411" si="4482">R411/V411</f>
        <v>0.18826793499801822</v>
      </c>
      <c r="U411" s="6">
        <f t="shared" ref="U411" si="4483">SUM(R405:R411)/SUM(V405:V411)</f>
        <v>0.1645703693896465</v>
      </c>
      <c r="V411">
        <f t="shared" ref="V411" si="4484">B411-B410</f>
        <v>2523</v>
      </c>
      <c r="W411">
        <f t="shared" ref="W411" si="4485">C411-D411-E411</f>
        <v>11501</v>
      </c>
      <c r="X411" s="3">
        <f t="shared" ref="X411" si="4486">F411/W411</f>
        <v>1.6433353621424222E-2</v>
      </c>
      <c r="Y411">
        <f t="shared" ref="Y411" si="4487">E411-E410</f>
        <v>19</v>
      </c>
      <c r="Z411">
        <v>2813</v>
      </c>
      <c r="AA411">
        <v>1631</v>
      </c>
      <c r="AB411">
        <v>15698</v>
      </c>
      <c r="AC411">
        <v>2706</v>
      </c>
      <c r="AD411">
        <v>1576</v>
      </c>
      <c r="AE411">
        <v>15050</v>
      </c>
      <c r="AF411">
        <v>60</v>
      </c>
      <c r="AG411">
        <v>34</v>
      </c>
      <c r="AH411">
        <v>307</v>
      </c>
      <c r="AI411">
        <f t="shared" ref="AI411" si="4488">Z411-AC411-AF411</f>
        <v>47</v>
      </c>
      <c r="AJ411">
        <f t="shared" ref="AJ411" si="4489">AA411-AD411-AG411</f>
        <v>21</v>
      </c>
      <c r="AK411">
        <f t="shared" ref="AK411" si="4490">AB411-AE411-AH411</f>
        <v>341</v>
      </c>
      <c r="AL411">
        <v>0</v>
      </c>
      <c r="AM411">
        <v>0</v>
      </c>
      <c r="AN411">
        <v>3</v>
      </c>
      <c r="AT411">
        <f t="shared" ref="AT411" si="4491">BN411-BN410</f>
        <v>14588</v>
      </c>
      <c r="AU411">
        <f t="shared" ref="AU411" si="4492">BO411-BO410</f>
        <v>510</v>
      </c>
      <c r="AV411">
        <f t="shared" ref="AV411" si="4493">AU411/AT411</f>
        <v>3.496024129421442E-2</v>
      </c>
      <c r="AW411">
        <f>IF(CB411="","",MAX(BV$1:BV411)-LARGE(BV$1:BV411,2))</f>
        <v>72</v>
      </c>
      <c r="AX411">
        <f>IF(CC411="","",MAX(BW$1:BW411)-LARGE(BW$1:BW411,2))</f>
        <v>6</v>
      </c>
      <c r="AY411">
        <f>MAX(CR$1:CR411)-LARGE(CR$1:CR411,2)</f>
        <v>105</v>
      </c>
      <c r="AZ411">
        <f>MAX(CS$1:CS411)-LARGE(CS$1:CS411,2)</f>
        <v>20</v>
      </c>
      <c r="BA411">
        <f>IF(CJ411="","",MAX(CD$1:CD411)-LARGE(CD$1:CD411,2))</f>
        <v>52</v>
      </c>
      <c r="BB411">
        <f>IF(CK411="","",MAX(CE$1:CE411)-LARGE(CE$1:CE411,2))</f>
        <v>1</v>
      </c>
      <c r="BC411">
        <f t="shared" ref="BC411" si="4494">AX411/AW411</f>
        <v>8.3333333333333329E-2</v>
      </c>
      <c r="BD411">
        <f t="shared" ref="BD411" si="4495">AZ411/AY411</f>
        <v>0.19047619047619047</v>
      </c>
      <c r="BE411">
        <f t="shared" si="3321"/>
        <v>1.9230769230769232E-2</v>
      </c>
      <c r="BF411">
        <f t="shared" ref="BF411" si="4496">SUM(AU405:AU411)/SUM(AT405:AT411)</f>
        <v>3.6389223964616003E-2</v>
      </c>
      <c r="BG411">
        <f t="shared" ref="BG411" si="4497">SUM(AU398:AU411)/SUM(AT398:AT411)</f>
        <v>3.8313701177929323E-2</v>
      </c>
      <c r="BH411">
        <f t="shared" ref="BH411" si="4498">SUM(AX405:AX411)/SUM(AW405:AW411)</f>
        <v>3.3333333333333333E-2</v>
      </c>
      <c r="BI411">
        <f t="shared" ref="BI411" si="4499">SUM(AZ405:AZ411)/SUM(AY405:AY411)</f>
        <v>0.13793103448275862</v>
      </c>
      <c r="BJ411">
        <f t="shared" ref="BJ411" si="4500">SUM(BB405:BB411)/SUM(BA405:BA411)</f>
        <v>1.2307692307692308E-2</v>
      </c>
      <c r="BN411" s="15">
        <v>4816518</v>
      </c>
      <c r="BO411" s="15">
        <v>394820</v>
      </c>
      <c r="BP411" s="15">
        <v>1428279</v>
      </c>
      <c r="BQ411" s="15">
        <v>283875</v>
      </c>
      <c r="BR411" s="15">
        <v>301411</v>
      </c>
      <c r="BS411" s="15">
        <v>63753</v>
      </c>
      <c r="BT411">
        <f t="shared" si="4347"/>
        <v>1712154</v>
      </c>
      <c r="BU411">
        <f t="shared" si="2767"/>
        <v>365164</v>
      </c>
      <c r="BV411" s="15">
        <v>39490</v>
      </c>
      <c r="BW411" s="15">
        <v>2953</v>
      </c>
      <c r="BX411" s="15">
        <v>9283</v>
      </c>
      <c r="BY411" s="15">
        <v>3286</v>
      </c>
      <c r="BZ411" s="15">
        <v>2172</v>
      </c>
      <c r="CA411" s="15">
        <v>644</v>
      </c>
      <c r="CB411">
        <f t="shared" si="4348"/>
        <v>12569</v>
      </c>
      <c r="CC411">
        <f t="shared" si="2769"/>
        <v>2816</v>
      </c>
      <c r="CD411" s="15">
        <v>29638</v>
      </c>
      <c r="CE411" s="15">
        <v>1723</v>
      </c>
      <c r="CF411" s="15">
        <v>5429</v>
      </c>
      <c r="CG411" s="15">
        <v>1789</v>
      </c>
      <c r="CH411" s="15">
        <v>1176</v>
      </c>
      <c r="CI411" s="15">
        <v>457</v>
      </c>
      <c r="CJ411">
        <f t="shared" si="4349"/>
        <v>7218</v>
      </c>
      <c r="CK411">
        <f t="shared" si="2771"/>
        <v>1633</v>
      </c>
      <c r="CL411" s="15">
        <v>214329</v>
      </c>
      <c r="CM411" s="15">
        <v>17162</v>
      </c>
      <c r="CN411" s="15">
        <v>66804</v>
      </c>
      <c r="CO411" s="15">
        <v>5136</v>
      </c>
      <c r="CP411" s="15">
        <v>14859</v>
      </c>
      <c r="CQ411" s="15">
        <v>855</v>
      </c>
      <c r="CR411">
        <f t="shared" si="4350"/>
        <v>71940</v>
      </c>
      <c r="CS411">
        <f t="shared" si="2773"/>
        <v>15714</v>
      </c>
    </row>
    <row r="412" spans="1:97" x14ac:dyDescent="0.35">
      <c r="A412" s="1">
        <f t="shared" si="2564"/>
        <v>44318</v>
      </c>
      <c r="B412">
        <f t="shared" si="4321"/>
        <v>1713817</v>
      </c>
      <c r="C412">
        <f t="shared" ref="C412" si="4501">BU412</f>
        <v>365490</v>
      </c>
      <c r="D412">
        <v>347966</v>
      </c>
      <c r="E412">
        <v>5952</v>
      </c>
      <c r="F412">
        <v>179</v>
      </c>
      <c r="H412">
        <v>42</v>
      </c>
      <c r="I412">
        <v>26</v>
      </c>
      <c r="J412">
        <v>35</v>
      </c>
      <c r="K412">
        <v>5</v>
      </c>
      <c r="L412">
        <v>7</v>
      </c>
      <c r="M412">
        <f t="shared" ref="M412" si="4502">-(J412-J411)+L412</f>
        <v>7</v>
      </c>
      <c r="N412">
        <f t="shared" ref="N412" si="4503">B412-C412</f>
        <v>1348327</v>
      </c>
      <c r="O412" s="3">
        <f t="shared" ref="O412" si="4504">C412/B412</f>
        <v>0.2132608090595437</v>
      </c>
      <c r="R412">
        <f t="shared" ref="R412" si="4505">C412-C411</f>
        <v>326</v>
      </c>
      <c r="S412">
        <f t="shared" ref="S412" si="4506">N412-N411</f>
        <v>1337</v>
      </c>
      <c r="T412" s="6">
        <f t="shared" ref="T412" si="4507">R412/V412</f>
        <v>0.19603126879134095</v>
      </c>
      <c r="U412" s="6">
        <f t="shared" ref="U412" si="4508">SUM(R406:R412)/SUM(V406:V412)</f>
        <v>0.1665719876286057</v>
      </c>
      <c r="V412">
        <f t="shared" ref="V412" si="4509">B412-B411</f>
        <v>1663</v>
      </c>
      <c r="W412">
        <f t="shared" ref="W412" si="4510">C412-D412-E412</f>
        <v>11572</v>
      </c>
      <c r="X412" s="3">
        <f t="shared" ref="X412" si="4511">F412/W412</f>
        <v>1.5468371932250259E-2</v>
      </c>
      <c r="Y412">
        <f t="shared" ref="Y412" si="4512">E412-E411</f>
        <v>2</v>
      </c>
      <c r="Z412">
        <v>2816</v>
      </c>
      <c r="AA412">
        <v>1633</v>
      </c>
      <c r="AB412">
        <v>15714</v>
      </c>
      <c r="AC412">
        <v>2707</v>
      </c>
      <c r="AD412">
        <v>1577</v>
      </c>
      <c r="AE412">
        <v>15057</v>
      </c>
      <c r="AF412">
        <v>60</v>
      </c>
      <c r="AG412">
        <v>34</v>
      </c>
      <c r="AH412">
        <v>307</v>
      </c>
      <c r="AI412">
        <f t="shared" ref="AI412" si="4513">Z412-AC412-AF412</f>
        <v>49</v>
      </c>
      <c r="AJ412">
        <f t="shared" ref="AJ412" si="4514">AA412-AD412-AG412</f>
        <v>22</v>
      </c>
      <c r="AK412">
        <f t="shared" ref="AK412" si="4515">AB412-AE412-AH412</f>
        <v>350</v>
      </c>
      <c r="AL412">
        <v>0</v>
      </c>
      <c r="AM412">
        <v>0</v>
      </c>
      <c r="AN412">
        <v>3</v>
      </c>
      <c r="AT412">
        <f t="shared" ref="AT412" si="4516">BN412-BN411</f>
        <v>5784</v>
      </c>
      <c r="AU412">
        <f t="shared" ref="AU412" si="4517">BO412-BO411</f>
        <v>369</v>
      </c>
      <c r="AV412">
        <f t="shared" ref="AV412" si="4518">AU412/AT412</f>
        <v>6.3796680497925307E-2</v>
      </c>
      <c r="AW412">
        <f>IF(CB412="","",MAX(BV$1:BV412)-LARGE(BV$1:BV412,2))</f>
        <v>22</v>
      </c>
      <c r="AX412">
        <f>IF(CC412="","",MAX(BW$1:BW412)-LARGE(BW$1:BW412,2))</f>
        <v>0</v>
      </c>
      <c r="AY412">
        <f>MAX(CR$1:CR412)-LARGE(CR$1:CR412,2)</f>
        <v>0</v>
      </c>
      <c r="AZ412">
        <f>MAX(CS$1:CS412)-LARGE(CS$1:CS412,2)</f>
        <v>0</v>
      </c>
      <c r="BA412">
        <f>IF(CJ412="","",MAX(CD$1:CD412)-LARGE(CD$1:CD412,2))</f>
        <v>15</v>
      </c>
      <c r="BB412">
        <f>IF(CK412="","",MAX(CE$1:CE412)-LARGE(CE$1:CE412,2))</f>
        <v>3</v>
      </c>
      <c r="BC412">
        <f t="shared" ref="BC412" si="4519">AX412/AW412</f>
        <v>0</v>
      </c>
      <c r="BD412" t="e">
        <f t="shared" ref="BD412" si="4520">AZ412/AY412</f>
        <v>#DIV/0!</v>
      </c>
      <c r="BE412">
        <f t="shared" si="3321"/>
        <v>0.2</v>
      </c>
      <c r="BF412">
        <f t="shared" ref="BF412" si="4521">SUM(AU406:AU412)/SUM(AT406:AT412)</f>
        <v>3.7832110199756679E-2</v>
      </c>
      <c r="BG412">
        <f t="shared" ref="BG412" si="4522">SUM(AU399:AU412)/SUM(AT399:AT412)</f>
        <v>3.8296301482334823E-2</v>
      </c>
      <c r="BH412">
        <f t="shared" ref="BH412" si="4523">SUM(AX406:AX412)/SUM(AW406:AW412)</f>
        <v>3.2110091743119268E-2</v>
      </c>
      <c r="BI412">
        <f t="shared" ref="BI412" si="4524">SUM(AZ406:AZ412)/SUM(AY406:AY412)</f>
        <v>0.13426853707414829</v>
      </c>
      <c r="BJ412">
        <f t="shared" ref="BJ412" si="4525">SUM(BB406:BB412)/SUM(BA406:BA412)</f>
        <v>2.1276595744680851E-2</v>
      </c>
      <c r="BN412" s="15">
        <v>4822302</v>
      </c>
      <c r="BO412" s="15">
        <v>395189</v>
      </c>
      <c r="BP412" s="15">
        <v>1429927</v>
      </c>
      <c r="BQ412" s="15">
        <v>283890</v>
      </c>
      <c r="BR412" s="15">
        <v>301724</v>
      </c>
      <c r="BS412" s="15">
        <v>63766</v>
      </c>
      <c r="BT412">
        <f t="shared" si="4347"/>
        <v>1713817</v>
      </c>
      <c r="BU412">
        <f t="shared" si="2767"/>
        <v>365490</v>
      </c>
      <c r="BV412" s="15">
        <v>39512</v>
      </c>
      <c r="BW412" s="15">
        <v>2953</v>
      </c>
      <c r="BX412" s="15">
        <v>9292</v>
      </c>
      <c r="BY412" s="15">
        <v>3285</v>
      </c>
      <c r="BZ412" s="15">
        <v>2174</v>
      </c>
      <c r="CA412" s="15">
        <v>643</v>
      </c>
      <c r="CB412">
        <f t="shared" si="4348"/>
        <v>12577</v>
      </c>
      <c r="CC412">
        <f t="shared" si="2769"/>
        <v>2817</v>
      </c>
      <c r="CD412" s="15">
        <v>29653</v>
      </c>
      <c r="CE412" s="15">
        <v>1726</v>
      </c>
      <c r="CF412" s="15">
        <v>5437</v>
      </c>
      <c r="CG412" s="15">
        <v>1788</v>
      </c>
      <c r="CH412" s="15">
        <v>1178</v>
      </c>
      <c r="CI412" s="15">
        <v>457</v>
      </c>
      <c r="CJ412">
        <f t="shared" si="4349"/>
        <v>7225</v>
      </c>
      <c r="CK412">
        <f t="shared" si="2771"/>
        <v>1635</v>
      </c>
      <c r="CL412" s="15">
        <v>214329</v>
      </c>
      <c r="CM412" s="15">
        <v>17162</v>
      </c>
      <c r="CN412" s="15">
        <v>66804</v>
      </c>
      <c r="CO412" s="15">
        <v>5136</v>
      </c>
      <c r="CP412" s="15">
        <v>14859</v>
      </c>
      <c r="CQ412" s="15">
        <v>855</v>
      </c>
      <c r="CR412">
        <f t="shared" si="4350"/>
        <v>71940</v>
      </c>
      <c r="CS412">
        <f t="shared" ref="CS412:CS479" si="4526">SUM(CP412:CQ412)</f>
        <v>15714</v>
      </c>
    </row>
    <row r="413" spans="1:97" x14ac:dyDescent="0.35">
      <c r="A413" s="1">
        <f t="shared" si="2564"/>
        <v>44319</v>
      </c>
      <c r="B413">
        <f t="shared" si="4321"/>
        <v>1714601</v>
      </c>
      <c r="C413">
        <f t="shared" ref="C413" si="4527">BU413</f>
        <v>365591</v>
      </c>
      <c r="D413">
        <v>348102</v>
      </c>
      <c r="E413">
        <v>5959</v>
      </c>
      <c r="F413">
        <v>181</v>
      </c>
      <c r="H413">
        <v>45</v>
      </c>
      <c r="I413">
        <v>30</v>
      </c>
      <c r="J413">
        <v>43</v>
      </c>
      <c r="K413">
        <v>8</v>
      </c>
      <c r="L413">
        <v>9</v>
      </c>
      <c r="M413">
        <f t="shared" ref="M413" si="4528">-(J413-J412)+L413</f>
        <v>1</v>
      </c>
      <c r="N413">
        <f t="shared" ref="N413" si="4529">B413-C413</f>
        <v>1349010</v>
      </c>
      <c r="O413" s="3">
        <f t="shared" ref="O413" si="4530">C413/B413</f>
        <v>0.21322220155009824</v>
      </c>
      <c r="R413">
        <f t="shared" ref="R413" si="4531">C413-C412</f>
        <v>101</v>
      </c>
      <c r="S413">
        <f t="shared" ref="S413" si="4532">N413-N412</f>
        <v>683</v>
      </c>
      <c r="T413" s="6">
        <f t="shared" ref="T413" si="4533">R413/V413</f>
        <v>0.12882653061224489</v>
      </c>
      <c r="U413" s="6">
        <f t="shared" ref="U413" si="4534">SUM(R407:R413)/SUM(V407:V413)</f>
        <v>0.16544817841125514</v>
      </c>
      <c r="V413">
        <f t="shared" ref="V413" si="4535">B413-B412</f>
        <v>784</v>
      </c>
      <c r="W413">
        <f t="shared" ref="W413" si="4536">C413-D413-E413</f>
        <v>11530</v>
      </c>
      <c r="X413" s="3">
        <f t="shared" ref="X413" si="4537">F413/W413</f>
        <v>1.569817866435386E-2</v>
      </c>
      <c r="Y413">
        <f t="shared" ref="Y413" si="4538">E413-E412</f>
        <v>7</v>
      </c>
      <c r="Z413">
        <v>2817</v>
      </c>
      <c r="AA413">
        <v>1635</v>
      </c>
      <c r="AB413">
        <v>15724</v>
      </c>
      <c r="AC413">
        <v>2709</v>
      </c>
      <c r="AD413">
        <v>1577</v>
      </c>
      <c r="AE413">
        <v>15063</v>
      </c>
      <c r="AF413">
        <v>60</v>
      </c>
      <c r="AG413">
        <v>34</v>
      </c>
      <c r="AH413">
        <v>307</v>
      </c>
      <c r="AI413">
        <f t="shared" ref="AI413" si="4539">Z413-AC413-AF413</f>
        <v>48</v>
      </c>
      <c r="AJ413">
        <f t="shared" ref="AJ413" si="4540">AA413-AD413-AG413</f>
        <v>24</v>
      </c>
      <c r="AK413">
        <f t="shared" ref="AK413" si="4541">AB413-AE413-AH413</f>
        <v>354</v>
      </c>
      <c r="AL413">
        <v>0</v>
      </c>
      <c r="AM413">
        <v>0</v>
      </c>
      <c r="AN413">
        <v>3</v>
      </c>
      <c r="AT413">
        <f t="shared" ref="AT413" si="4542">BN413-BN412</f>
        <v>2394</v>
      </c>
      <c r="AU413">
        <f t="shared" ref="AU413" si="4543">BO413-BO412</f>
        <v>126</v>
      </c>
      <c r="AV413">
        <f t="shared" ref="AV413" si="4544">AU413/AT413</f>
        <v>5.2631578947368418E-2</v>
      </c>
      <c r="AW413">
        <f>IF(CB413="","",MAX(BV$1:BV413)-LARGE(BV$1:BV413,2))</f>
        <v>2</v>
      </c>
      <c r="AX413">
        <f>IF(CC413="","",MAX(BW$1:BW413)-LARGE(BW$1:BW413,2))</f>
        <v>0</v>
      </c>
      <c r="AY413">
        <f>MAX(CR$1:CR413)-LARGE(CR$1:CR413,2)</f>
        <v>83</v>
      </c>
      <c r="AZ413">
        <f>MAX(CS$1:CS413)-LARGE(CS$1:CS413,2)</f>
        <v>14</v>
      </c>
      <c r="BA413">
        <f>IF(CJ413="","",MAX(CD$1:CD413)-LARGE(CD$1:CD413,2))</f>
        <v>8</v>
      </c>
      <c r="BB413">
        <f>IF(CK413="","",MAX(CE$1:CE413)-LARGE(CE$1:CE413,2))</f>
        <v>1</v>
      </c>
      <c r="BC413">
        <f t="shared" ref="BC413" si="4545">AX413/AW413</f>
        <v>0</v>
      </c>
      <c r="BD413">
        <f t="shared" ref="BD413" si="4546">AZ413/AY413</f>
        <v>0.16867469879518071</v>
      </c>
      <c r="BE413">
        <f t="shared" si="3321"/>
        <v>0.125</v>
      </c>
      <c r="BF413">
        <f t="shared" ref="BF413" si="4547">SUM(AU407:AU413)/SUM(AT407:AT413)</f>
        <v>3.7949881406620603E-2</v>
      </c>
      <c r="BG413">
        <f t="shared" ref="BG413" si="4548">SUM(AU400:AU413)/SUM(AT400:AT413)</f>
        <v>3.8264802369653149E-2</v>
      </c>
      <c r="BH413">
        <f t="shared" ref="BH413" si="4549">SUM(AX407:AX413)/SUM(AW407:AW413)</f>
        <v>3.248259860788863E-2</v>
      </c>
      <c r="BI413">
        <f t="shared" ref="BI413" si="4550">SUM(AZ407:AZ413)/SUM(AY407:AY413)</f>
        <v>0.14311926605504588</v>
      </c>
      <c r="BJ413">
        <f t="shared" ref="BJ413" si="4551">SUM(BB407:BB413)/SUM(BA407:BA413)</f>
        <v>2.4844720496894408E-2</v>
      </c>
      <c r="BN413" s="15">
        <v>4824696</v>
      </c>
      <c r="BO413" s="15">
        <v>395315</v>
      </c>
      <c r="BP413" s="15">
        <v>1430665</v>
      </c>
      <c r="BQ413" s="15">
        <v>283936</v>
      </c>
      <c r="BR413" s="15">
        <v>301809</v>
      </c>
      <c r="BS413" s="15">
        <v>63782</v>
      </c>
      <c r="BT413">
        <f t="shared" si="4347"/>
        <v>1714601</v>
      </c>
      <c r="BU413">
        <f t="shared" si="2767"/>
        <v>365591</v>
      </c>
      <c r="BV413" s="15">
        <v>39514</v>
      </c>
      <c r="BW413" s="15">
        <v>2953</v>
      </c>
      <c r="BX413" s="15">
        <v>9291</v>
      </c>
      <c r="BY413" s="15">
        <v>3284</v>
      </c>
      <c r="BZ413" s="15">
        <v>2176</v>
      </c>
      <c r="CA413" s="15">
        <v>643</v>
      </c>
      <c r="CB413">
        <f t="shared" si="4348"/>
        <v>12575</v>
      </c>
      <c r="CC413">
        <f t="shared" si="2769"/>
        <v>2819</v>
      </c>
      <c r="CD413" s="15">
        <v>29661</v>
      </c>
      <c r="CE413" s="15">
        <v>1727</v>
      </c>
      <c r="CF413" s="15">
        <v>5436</v>
      </c>
      <c r="CG413" s="15">
        <v>1788</v>
      </c>
      <c r="CH413" s="15">
        <v>1178</v>
      </c>
      <c r="CI413" s="15">
        <v>457</v>
      </c>
      <c r="CJ413">
        <f t="shared" si="4349"/>
        <v>7224</v>
      </c>
      <c r="CK413">
        <f t="shared" si="2771"/>
        <v>1635</v>
      </c>
      <c r="CL413" s="15">
        <v>214791</v>
      </c>
      <c r="CM413" s="15">
        <v>17182</v>
      </c>
      <c r="CN413" s="15">
        <v>66910</v>
      </c>
      <c r="CO413" s="15">
        <v>5113</v>
      </c>
      <c r="CP413" s="15">
        <v>14873</v>
      </c>
      <c r="CQ413" s="15">
        <v>855</v>
      </c>
      <c r="CR413">
        <f t="shared" si="4350"/>
        <v>72023</v>
      </c>
      <c r="CS413">
        <f t="shared" si="4526"/>
        <v>15728</v>
      </c>
    </row>
    <row r="414" spans="1:97" x14ac:dyDescent="0.35">
      <c r="A414" s="1">
        <f t="shared" si="2564"/>
        <v>44320</v>
      </c>
      <c r="B414">
        <f t="shared" si="4321"/>
        <v>1717165</v>
      </c>
      <c r="C414">
        <f t="shared" ref="C414" si="4552">BU414</f>
        <v>365993</v>
      </c>
      <c r="D414">
        <v>349008</v>
      </c>
      <c r="E414">
        <v>5959</v>
      </c>
      <c r="F414">
        <v>195</v>
      </c>
      <c r="H414">
        <v>48</v>
      </c>
      <c r="I414">
        <v>34</v>
      </c>
      <c r="J414">
        <v>45</v>
      </c>
      <c r="K414">
        <v>9</v>
      </c>
      <c r="L414">
        <v>6</v>
      </c>
      <c r="M414">
        <f t="shared" ref="M414" si="4553">-(J414-J413)+L414</f>
        <v>4</v>
      </c>
      <c r="N414">
        <f t="shared" ref="N414" si="4554">B414-C414</f>
        <v>1351172</v>
      </c>
      <c r="O414" s="3">
        <f t="shared" ref="O414" si="4555">C414/B414</f>
        <v>0.21313793374544671</v>
      </c>
      <c r="R414">
        <f t="shared" ref="R414" si="4556">C414-C413</f>
        <v>402</v>
      </c>
      <c r="S414">
        <f t="shared" ref="S414" si="4557">N414-N413</f>
        <v>2162</v>
      </c>
      <c r="T414" s="6">
        <f t="shared" ref="T414" si="4558">R414/V414</f>
        <v>0.15678627145085802</v>
      </c>
      <c r="U414" s="6">
        <f t="shared" ref="U414" si="4559">SUM(R408:R414)/SUM(V408:V414)</f>
        <v>0.16759490429549964</v>
      </c>
      <c r="V414">
        <f t="shared" ref="V414" si="4560">B414-B413</f>
        <v>2564</v>
      </c>
      <c r="W414">
        <f t="shared" ref="W414" si="4561">C414-D414-E414</f>
        <v>11026</v>
      </c>
      <c r="X414" s="3">
        <f t="shared" ref="X414" si="4562">F414/W414</f>
        <v>1.7685470705604934E-2</v>
      </c>
      <c r="Y414">
        <f t="shared" ref="Y414" si="4563">E414-E413</f>
        <v>0</v>
      </c>
      <c r="Z414">
        <v>2818</v>
      </c>
      <c r="AA414">
        <v>1635</v>
      </c>
      <c r="AB414">
        <v>15728</v>
      </c>
      <c r="AC414">
        <v>2713</v>
      </c>
      <c r="AD414">
        <v>1579</v>
      </c>
      <c r="AE414">
        <v>15092</v>
      </c>
      <c r="AF414">
        <v>60</v>
      </c>
      <c r="AG414">
        <v>34</v>
      </c>
      <c r="AH414">
        <v>307</v>
      </c>
      <c r="AI414">
        <f t="shared" ref="AI414" si="4564">Z414-AC414-AF414</f>
        <v>45</v>
      </c>
      <c r="AJ414">
        <f t="shared" ref="AJ414" si="4565">AA414-AD414-AG414</f>
        <v>22</v>
      </c>
      <c r="AK414">
        <f t="shared" ref="AK414" si="4566">AB414-AE414-AH414</f>
        <v>329</v>
      </c>
      <c r="AL414">
        <v>0</v>
      </c>
      <c r="AM414">
        <v>0</v>
      </c>
      <c r="AN414">
        <v>2</v>
      </c>
      <c r="AT414">
        <f t="shared" ref="AT414" si="4567">BN414-BN413</f>
        <v>13812</v>
      </c>
      <c r="AU414">
        <f t="shared" ref="AU414" si="4568">BO414-BO413</f>
        <v>423</v>
      </c>
      <c r="AV414">
        <f t="shared" ref="AV414" si="4569">AU414/AT414</f>
        <v>3.0625543006081668E-2</v>
      </c>
      <c r="AW414">
        <f>IF(CB414="","",MAX(BV$1:BV414)-LARGE(BV$1:BV414,2))</f>
        <v>100</v>
      </c>
      <c r="AX414">
        <f>IF(CC414="","",MAX(BW$1:BW414)-LARGE(BW$1:BW414,2))</f>
        <v>4</v>
      </c>
      <c r="AY414">
        <f>MAX(CR$1:CR414)-LARGE(CR$1:CR414,2)</f>
        <v>92</v>
      </c>
      <c r="AZ414">
        <f>MAX(CS$1:CS414)-LARGE(CS$1:CS414,2)</f>
        <v>5</v>
      </c>
      <c r="BA414">
        <f>IF(CJ414="","",MAX(CD$1:CD414)-LARGE(CD$1:CD414,2))</f>
        <v>73</v>
      </c>
      <c r="BB414">
        <f>IF(CK414="","",MAX(CE$1:CE414)-LARGE(CE$1:CE414,2))</f>
        <v>1</v>
      </c>
      <c r="BC414">
        <f t="shared" ref="BC414" si="4570">AX414/AW414</f>
        <v>0.04</v>
      </c>
      <c r="BD414">
        <f t="shared" ref="BD414" si="4571">AZ414/AY414</f>
        <v>5.434782608695652E-2</v>
      </c>
      <c r="BE414">
        <f t="shared" si="3321"/>
        <v>1.3698630136986301E-2</v>
      </c>
      <c r="BF414">
        <f t="shared" ref="BF414" si="4572">SUM(AU408:AU414)/SUM(AT408:AT414)</f>
        <v>3.7302185380557649E-2</v>
      </c>
      <c r="BG414">
        <f t="shared" ref="BG414" si="4573">SUM(AU401:AU414)/SUM(AT401:AT414)</f>
        <v>3.793444200288653E-2</v>
      </c>
      <c r="BH414">
        <f t="shared" ref="BH414" si="4574">SUM(AX408:AX414)/SUM(AW408:AW414)</f>
        <v>3.125E-2</v>
      </c>
      <c r="BI414">
        <f t="shared" ref="BI414" si="4575">SUM(AZ408:AZ414)/SUM(AY408:AY414)</f>
        <v>0.13594040968342644</v>
      </c>
      <c r="BJ414">
        <f t="shared" ref="BJ414" si="4576">SUM(BB408:BB414)/SUM(BA408:BA414)</f>
        <v>2.5936599423631124E-2</v>
      </c>
      <c r="BN414" s="15">
        <v>4838508</v>
      </c>
      <c r="BO414" s="15">
        <v>395738</v>
      </c>
      <c r="BP414" s="15">
        <v>1432543</v>
      </c>
      <c r="BQ414" s="15">
        <v>284622</v>
      </c>
      <c r="BR414" s="15">
        <v>302090</v>
      </c>
      <c r="BS414" s="15">
        <v>63903</v>
      </c>
      <c r="BT414">
        <f t="shared" si="4347"/>
        <v>1717165</v>
      </c>
      <c r="BU414">
        <f t="shared" si="2767"/>
        <v>365993</v>
      </c>
      <c r="BV414" s="15">
        <v>39614</v>
      </c>
      <c r="BW414" s="15">
        <v>2957</v>
      </c>
      <c r="BX414" s="15">
        <v>9304</v>
      </c>
      <c r="BY414" s="15">
        <v>3293</v>
      </c>
      <c r="BZ414" s="15">
        <v>2177</v>
      </c>
      <c r="CA414" s="15">
        <v>645</v>
      </c>
      <c r="CB414">
        <f t="shared" si="4348"/>
        <v>12597</v>
      </c>
      <c r="CC414">
        <f t="shared" si="2769"/>
        <v>2822</v>
      </c>
      <c r="CD414" s="15">
        <v>29734</v>
      </c>
      <c r="CE414" s="15">
        <v>1726</v>
      </c>
      <c r="CF414" s="15">
        <v>5440</v>
      </c>
      <c r="CG414" s="15">
        <v>1799</v>
      </c>
      <c r="CH414" s="15">
        <v>1179</v>
      </c>
      <c r="CI414" s="15">
        <v>457</v>
      </c>
      <c r="CJ414">
        <f t="shared" si="4349"/>
        <v>7239</v>
      </c>
      <c r="CK414">
        <f t="shared" si="2771"/>
        <v>1636</v>
      </c>
      <c r="CL414" s="15">
        <v>215633</v>
      </c>
      <c r="CM414" s="15">
        <v>17191</v>
      </c>
      <c r="CN414" s="15">
        <v>66944</v>
      </c>
      <c r="CO414" s="15">
        <v>5171</v>
      </c>
      <c r="CP414" s="15">
        <v>14877</v>
      </c>
      <c r="CQ414" s="15">
        <v>856</v>
      </c>
      <c r="CR414">
        <f t="shared" si="4350"/>
        <v>72115</v>
      </c>
      <c r="CS414">
        <f t="shared" si="4526"/>
        <v>15733</v>
      </c>
    </row>
    <row r="415" spans="1:97" x14ac:dyDescent="0.35">
      <c r="A415" s="1">
        <f t="shared" si="2564"/>
        <v>44321</v>
      </c>
      <c r="B415">
        <f t="shared" si="4321"/>
        <v>1717914</v>
      </c>
      <c r="C415">
        <f t="shared" ref="C415" si="4577">BU415</f>
        <v>366131</v>
      </c>
      <c r="D415">
        <v>349013</v>
      </c>
      <c r="E415">
        <v>5960</v>
      </c>
      <c r="F415">
        <v>192</v>
      </c>
      <c r="H415">
        <v>47</v>
      </c>
      <c r="I415">
        <v>36</v>
      </c>
      <c r="J415">
        <v>37</v>
      </c>
      <c r="K415">
        <v>8</v>
      </c>
      <c r="L415">
        <v>4</v>
      </c>
      <c r="M415">
        <f t="shared" ref="M415" si="4578">-(J415-J414)+L415</f>
        <v>12</v>
      </c>
      <c r="N415">
        <f t="shared" ref="N415" si="4579">B415-C415</f>
        <v>1351783</v>
      </c>
      <c r="O415" s="3">
        <f t="shared" ref="O415" si="4580">C415/B415</f>
        <v>0.21312533689113658</v>
      </c>
      <c r="R415">
        <f t="shared" ref="R415" si="4581">C415-C414</f>
        <v>138</v>
      </c>
      <c r="S415">
        <f t="shared" ref="S415" si="4582">N415-N414</f>
        <v>611</v>
      </c>
      <c r="T415" s="6">
        <f t="shared" ref="T415" si="4583">R415/V415</f>
        <v>0.18424566088117489</v>
      </c>
      <c r="U415" s="6">
        <f t="shared" ref="U415" si="4584">SUM(R409:R415)/SUM(V409:V415)</f>
        <v>0.16686114352392065</v>
      </c>
      <c r="V415">
        <f t="shared" ref="V415" si="4585">B415-B414</f>
        <v>749</v>
      </c>
      <c r="W415">
        <f t="shared" ref="W415" si="4586">C415-D415-E415</f>
        <v>11158</v>
      </c>
      <c r="X415" s="3">
        <f t="shared" ref="X415" si="4587">F415/W415</f>
        <v>1.7207384835992115E-2</v>
      </c>
      <c r="Y415">
        <f t="shared" ref="Y415" si="4588">E415-E414</f>
        <v>1</v>
      </c>
      <c r="Z415">
        <v>2822</v>
      </c>
      <c r="AA415">
        <v>1636</v>
      </c>
      <c r="AB415">
        <v>15733</v>
      </c>
      <c r="AC415">
        <v>2714</v>
      </c>
      <c r="AD415">
        <v>1579</v>
      </c>
      <c r="AE415">
        <v>15091</v>
      </c>
      <c r="AF415">
        <v>60</v>
      </c>
      <c r="AG415">
        <v>34</v>
      </c>
      <c r="AH415">
        <v>307</v>
      </c>
      <c r="AI415">
        <f t="shared" ref="AI415" si="4589">Z415-AC415-AF415</f>
        <v>48</v>
      </c>
      <c r="AJ415">
        <f t="shared" ref="AJ415" si="4590">AA415-AD415-AG415</f>
        <v>23</v>
      </c>
      <c r="AK415">
        <f t="shared" ref="AK415" si="4591">AB415-AE415-AH415</f>
        <v>335</v>
      </c>
      <c r="AL415">
        <v>0</v>
      </c>
      <c r="AM415">
        <v>0</v>
      </c>
      <c r="AN415">
        <v>3</v>
      </c>
      <c r="AT415">
        <f t="shared" ref="AT415" si="4592">BN415-BN414</f>
        <v>2252</v>
      </c>
      <c r="AU415">
        <f t="shared" ref="AU415" si="4593">BO415-BO414</f>
        <v>172</v>
      </c>
      <c r="AV415">
        <f t="shared" ref="AV415" si="4594">AU415/AT415</f>
        <v>7.6376554174067496E-2</v>
      </c>
      <c r="AW415">
        <f>IF(CB415="","",MAX(BV$1:BV415)-LARGE(BV$1:BV415,2))</f>
        <v>20</v>
      </c>
      <c r="AX415">
        <f>IF(CC415="","",MAX(BW$1:BW415)-LARGE(BW$1:BW415,2))</f>
        <v>1</v>
      </c>
      <c r="AY415">
        <f>MAX(CR$1:CR415)-LARGE(CR$1:CR415,2)</f>
        <v>8</v>
      </c>
      <c r="AZ415">
        <f>MAX(CS$1:CS415)-LARGE(CS$1:CS415,2)</f>
        <v>1</v>
      </c>
      <c r="BA415">
        <f>IF(CJ415="","",MAX(CD$1:CD415)-LARGE(CD$1:CD415,2))</f>
        <v>24</v>
      </c>
      <c r="BB415">
        <f>IF(CK415="","",MAX(CE$1:CE415)-LARGE(CE$1:CE415,2))</f>
        <v>3</v>
      </c>
      <c r="BC415">
        <f t="shared" ref="BC415" si="4595">AX415/AW415</f>
        <v>0.05</v>
      </c>
      <c r="BD415">
        <f t="shared" ref="BD415" si="4596">AZ415/AY415</f>
        <v>0.125</v>
      </c>
      <c r="BE415">
        <f t="shared" si="3321"/>
        <v>0.125</v>
      </c>
      <c r="BF415">
        <f t="shared" ref="BF415" si="4597">SUM(AU409:AU415)/SUM(AT409:AT415)</f>
        <v>3.9028835312833028E-2</v>
      </c>
      <c r="BG415">
        <f t="shared" ref="BG415" si="4598">SUM(AU402:AU415)/SUM(AT402:AT415)</f>
        <v>3.7821303399597259E-2</v>
      </c>
      <c r="BH415">
        <f t="shared" ref="BH415" si="4599">SUM(AX409:AX415)/SUM(AW409:AW415)</f>
        <v>3.2608695652173912E-2</v>
      </c>
      <c r="BI415">
        <f t="shared" ref="BI415" si="4600">SUM(AZ409:AZ415)/SUM(AY409:AY415)</f>
        <v>0.13303769401330376</v>
      </c>
      <c r="BJ415">
        <f t="shared" ref="BJ415" si="4601">SUM(BB409:BB415)/SUM(BA409:BA415)</f>
        <v>4.4776119402985072E-2</v>
      </c>
      <c r="BN415" s="15">
        <v>4840760</v>
      </c>
      <c r="BO415" s="15">
        <v>395910</v>
      </c>
      <c r="BP415" s="15">
        <v>1432871</v>
      </c>
      <c r="BQ415" s="15">
        <v>285043</v>
      </c>
      <c r="BR415" s="15">
        <v>302128</v>
      </c>
      <c r="BS415" s="15">
        <v>64003</v>
      </c>
      <c r="BT415">
        <f t="shared" si="4347"/>
        <v>1717914</v>
      </c>
      <c r="BU415">
        <f t="shared" si="2767"/>
        <v>366131</v>
      </c>
      <c r="BV415" s="15">
        <v>39634</v>
      </c>
      <c r="BW415" s="15">
        <v>2956</v>
      </c>
      <c r="BX415" s="15">
        <v>9308</v>
      </c>
      <c r="BY415" s="15">
        <v>3303</v>
      </c>
      <c r="BZ415" s="15">
        <v>2177</v>
      </c>
      <c r="CA415" s="15">
        <v>646</v>
      </c>
      <c r="CB415">
        <f t="shared" si="4348"/>
        <v>12611</v>
      </c>
      <c r="CC415">
        <f t="shared" si="2769"/>
        <v>2823</v>
      </c>
      <c r="CD415" s="15">
        <v>29758</v>
      </c>
      <c r="CE415" s="15">
        <v>1730</v>
      </c>
      <c r="CF415" s="15">
        <v>5440</v>
      </c>
      <c r="CG415" s="15">
        <v>1809</v>
      </c>
      <c r="CH415" s="15">
        <v>1179</v>
      </c>
      <c r="CI415" s="15">
        <v>458</v>
      </c>
      <c r="CJ415">
        <f t="shared" si="4349"/>
        <v>7249</v>
      </c>
      <c r="CK415">
        <f t="shared" si="2771"/>
        <v>1637</v>
      </c>
      <c r="CL415" s="15">
        <v>215729</v>
      </c>
      <c r="CM415" s="15">
        <v>17185</v>
      </c>
      <c r="CN415" s="15">
        <v>66945</v>
      </c>
      <c r="CO415" s="15">
        <v>5178</v>
      </c>
      <c r="CP415" s="15">
        <v>14877</v>
      </c>
      <c r="CQ415" s="15">
        <v>857</v>
      </c>
      <c r="CR415">
        <f t="shared" si="4350"/>
        <v>72123</v>
      </c>
      <c r="CS415">
        <f t="shared" si="4526"/>
        <v>15734</v>
      </c>
    </row>
    <row r="416" spans="1:97" x14ac:dyDescent="0.35">
      <c r="A416" s="1">
        <f t="shared" si="2564"/>
        <v>44322</v>
      </c>
      <c r="B416">
        <f t="shared" si="4321"/>
        <v>1721714</v>
      </c>
      <c r="C416">
        <f t="shared" ref="C416" si="4602">BU416</f>
        <v>366721</v>
      </c>
      <c r="D416">
        <v>350241</v>
      </c>
      <c r="E416">
        <v>5962</v>
      </c>
      <c r="F416">
        <v>188</v>
      </c>
      <c r="H416">
        <v>45</v>
      </c>
      <c r="I416">
        <v>36</v>
      </c>
      <c r="J416">
        <v>34</v>
      </c>
      <c r="K416">
        <v>10</v>
      </c>
      <c r="L416">
        <v>10</v>
      </c>
      <c r="M416">
        <f t="shared" ref="M416" si="4603">-(J416-J415)+L416</f>
        <v>13</v>
      </c>
      <c r="N416">
        <f t="shared" ref="N416" si="4604">B416-C416</f>
        <v>1354993</v>
      </c>
      <c r="O416" s="3">
        <f t="shared" ref="O416" si="4605">C416/B416</f>
        <v>0.21299762910680867</v>
      </c>
      <c r="R416">
        <f t="shared" ref="R416" si="4606">C416-C415</f>
        <v>590</v>
      </c>
      <c r="S416">
        <f t="shared" ref="S416" si="4607">N416-N415</f>
        <v>3210</v>
      </c>
      <c r="T416" s="6">
        <f t="shared" ref="T416" si="4608">R416/V416</f>
        <v>0.15526315789473685</v>
      </c>
      <c r="U416" s="6">
        <f t="shared" ref="U416" si="4609">SUM(R410:R416)/SUM(V410:V416)</f>
        <v>0.16161193613609426</v>
      </c>
      <c r="V416">
        <f t="shared" ref="V416" si="4610">B416-B415</f>
        <v>3800</v>
      </c>
      <c r="W416">
        <f t="shared" ref="W416" si="4611">C416-D416-E416</f>
        <v>10518</v>
      </c>
      <c r="X416" s="3">
        <f t="shared" ref="X416" si="4612">F416/W416</f>
        <v>1.787412055523864E-2</v>
      </c>
      <c r="Y416">
        <f t="shared" ref="Y416" si="4613">E416-E415</f>
        <v>2</v>
      </c>
      <c r="Z416">
        <v>2823</v>
      </c>
      <c r="AA416">
        <v>1637</v>
      </c>
      <c r="AB416">
        <v>15734</v>
      </c>
      <c r="AC416">
        <v>2718</v>
      </c>
      <c r="AD416">
        <v>1579</v>
      </c>
      <c r="AE416">
        <v>15140</v>
      </c>
      <c r="AF416">
        <v>60</v>
      </c>
      <c r="AG416">
        <v>34</v>
      </c>
      <c r="AH416">
        <v>307</v>
      </c>
      <c r="AI416">
        <f t="shared" ref="AI416" si="4614">Z416-AC416-AF416</f>
        <v>45</v>
      </c>
      <c r="AJ416">
        <f t="shared" ref="AJ416" si="4615">AA416-AD416-AG416</f>
        <v>24</v>
      </c>
      <c r="AK416">
        <f t="shared" ref="AK416" si="4616">AB416-AE416-AH416</f>
        <v>287</v>
      </c>
      <c r="AL416">
        <v>2</v>
      </c>
      <c r="AM416">
        <v>2</v>
      </c>
      <c r="AN416">
        <v>8</v>
      </c>
      <c r="AT416">
        <f t="shared" ref="AT416" si="4617">BN416-BN415</f>
        <v>19712</v>
      </c>
      <c r="AU416">
        <f t="shared" ref="AU416" si="4618">BO416-BO415</f>
        <v>642</v>
      </c>
      <c r="AV416">
        <f t="shared" ref="AV416" si="4619">AU416/AT416</f>
        <v>3.2568993506493504E-2</v>
      </c>
      <c r="AW416">
        <f>IF(CB416="","",MAX(BV$1:BV416)-LARGE(BV$1:BV416,2))</f>
        <v>123</v>
      </c>
      <c r="AX416">
        <f>IF(CC416="","",MAX(BW$1:BW416)-LARGE(BW$1:BW416,2))</f>
        <v>2</v>
      </c>
      <c r="AY416">
        <f>MAX(CR$1:CR416)-LARGE(CR$1:CR416,2)</f>
        <v>125</v>
      </c>
      <c r="AZ416">
        <f>MAX(CS$1:CS416)-LARGE(CS$1:CS416,2)</f>
        <v>17</v>
      </c>
      <c r="BA416">
        <f>IF(CJ416="","",MAX(CD$1:CD416)-LARGE(CD$1:CD416,2))</f>
        <v>78</v>
      </c>
      <c r="BB416">
        <f>IF(CK416="","",MAX(CE$1:CE416)-LARGE(CE$1:CE416,2))</f>
        <v>2</v>
      </c>
      <c r="BC416">
        <f t="shared" ref="BC416" si="4620">AX416/AW416</f>
        <v>1.6260162601626018E-2</v>
      </c>
      <c r="BD416">
        <f t="shared" ref="BD416" si="4621">AZ416/AY416</f>
        <v>0.13600000000000001</v>
      </c>
      <c r="BE416">
        <f t="shared" si="3321"/>
        <v>2.564102564102564E-2</v>
      </c>
      <c r="BF416">
        <f t="shared" ref="BF416" si="4622">SUM(AU410:AU416)/SUM(AT410:AT416)</f>
        <v>3.7901524381184444E-2</v>
      </c>
      <c r="BG416">
        <f t="shared" ref="BG416" si="4623">SUM(AU403:AU416)/SUM(AT403:AT416)</f>
        <v>3.7558596703462878E-2</v>
      </c>
      <c r="BH416">
        <f t="shared" ref="BH416" si="4624">SUM(AX410:AX416)/SUM(AW410:AW416)</f>
        <v>3.3591731266149873E-2</v>
      </c>
      <c r="BI416">
        <f t="shared" ref="BI416" si="4625">SUM(AZ410:AZ416)/SUM(AY410:AY416)</f>
        <v>0.13375796178343949</v>
      </c>
      <c r="BJ416">
        <f t="shared" ref="BJ416" si="4626">SUM(BB410:BB416)/SUM(BA410:BA416)</f>
        <v>4.6594982078853049E-2</v>
      </c>
      <c r="BN416" s="15">
        <v>4860472</v>
      </c>
      <c r="BO416" s="15">
        <v>396552</v>
      </c>
      <c r="BP416" s="15">
        <v>1435854</v>
      </c>
      <c r="BQ416" s="15">
        <v>285860</v>
      </c>
      <c r="BR416" s="15">
        <v>302608</v>
      </c>
      <c r="BS416" s="15">
        <v>64113</v>
      </c>
      <c r="BT416">
        <f t="shared" si="4347"/>
        <v>1721714</v>
      </c>
      <c r="BU416">
        <f t="shared" si="2767"/>
        <v>366721</v>
      </c>
      <c r="BV416" s="15">
        <v>39757</v>
      </c>
      <c r="BW416" s="15">
        <v>2959</v>
      </c>
      <c r="BX416" s="15">
        <v>9327</v>
      </c>
      <c r="BY416" s="15">
        <v>3305</v>
      </c>
      <c r="BZ416" s="15">
        <v>2180</v>
      </c>
      <c r="CA416" s="15">
        <v>647</v>
      </c>
      <c r="CB416">
        <f t="shared" si="4348"/>
        <v>12632</v>
      </c>
      <c r="CC416">
        <f t="shared" si="2769"/>
        <v>2827</v>
      </c>
      <c r="CD416" s="15">
        <v>29836</v>
      </c>
      <c r="CE416" s="15">
        <v>1732</v>
      </c>
      <c r="CF416" s="15">
        <v>5453</v>
      </c>
      <c r="CG416" s="15">
        <v>1812</v>
      </c>
      <c r="CH416" s="15">
        <v>1181</v>
      </c>
      <c r="CI416" s="15">
        <v>458</v>
      </c>
      <c r="CJ416">
        <f t="shared" si="4349"/>
        <v>7265</v>
      </c>
      <c r="CK416">
        <f t="shared" si="2771"/>
        <v>1639</v>
      </c>
      <c r="CL416" s="15">
        <v>216625</v>
      </c>
      <c r="CM416" s="15">
        <v>17214</v>
      </c>
      <c r="CN416" s="15">
        <v>67113</v>
      </c>
      <c r="CO416" s="15">
        <v>5135</v>
      </c>
      <c r="CP416" s="15">
        <v>14894</v>
      </c>
      <c r="CQ416" s="15">
        <v>857</v>
      </c>
      <c r="CR416">
        <f t="shared" si="4350"/>
        <v>72248</v>
      </c>
      <c r="CS416">
        <f t="shared" si="4526"/>
        <v>15751</v>
      </c>
    </row>
    <row r="417" spans="1:97" x14ac:dyDescent="0.35">
      <c r="A417" s="1">
        <f t="shared" si="2564"/>
        <v>44323</v>
      </c>
      <c r="B417">
        <f t="shared" si="4321"/>
        <v>1724185</v>
      </c>
      <c r="C417">
        <f t="shared" ref="C417" si="4627">BU417</f>
        <v>367169</v>
      </c>
      <c r="D417">
        <v>350782</v>
      </c>
      <c r="E417">
        <v>5980</v>
      </c>
      <c r="F417">
        <v>189</v>
      </c>
      <c r="H417">
        <v>43</v>
      </c>
      <c r="I417">
        <v>44</v>
      </c>
      <c r="J417">
        <v>36</v>
      </c>
      <c r="K417">
        <v>12</v>
      </c>
      <c r="L417">
        <v>7</v>
      </c>
      <c r="M417">
        <f t="shared" ref="M417" si="4628">-(J417-J416)+L417</f>
        <v>5</v>
      </c>
      <c r="N417">
        <f t="shared" ref="N417" si="4629">B417-C417</f>
        <v>1357016</v>
      </c>
      <c r="O417" s="3">
        <f t="shared" ref="O417" si="4630">C417/B417</f>
        <v>0.21295220640476514</v>
      </c>
      <c r="R417">
        <f t="shared" ref="R417" si="4631">C417-C416</f>
        <v>448</v>
      </c>
      <c r="S417">
        <f t="shared" ref="S417" si="4632">N417-N416</f>
        <v>2023</v>
      </c>
      <c r="T417" s="6">
        <f t="shared" ref="T417" si="4633">R417/V417</f>
        <v>0.18130311614730879</v>
      </c>
      <c r="U417" s="6">
        <f t="shared" ref="U417" si="4634">SUM(R411:R417)/SUM(V411:V417)</f>
        <v>0.17039989006458706</v>
      </c>
      <c r="V417">
        <f t="shared" ref="V417" si="4635">B417-B416</f>
        <v>2471</v>
      </c>
      <c r="W417">
        <f t="shared" ref="W417" si="4636">C417-D417-E417</f>
        <v>10407</v>
      </c>
      <c r="X417" s="3">
        <f t="shared" ref="X417" si="4637">F417/W417</f>
        <v>1.8160853271836263E-2</v>
      </c>
      <c r="Y417">
        <f t="shared" ref="Y417" si="4638">E417-E416</f>
        <v>18</v>
      </c>
      <c r="Z417">
        <v>2829</v>
      </c>
      <c r="AA417">
        <v>1642</v>
      </c>
      <c r="AB417">
        <v>15755</v>
      </c>
      <c r="AC417">
        <v>2720</v>
      </c>
      <c r="AD417">
        <v>1581</v>
      </c>
      <c r="AE417">
        <v>15152</v>
      </c>
      <c r="AF417">
        <v>60</v>
      </c>
      <c r="AG417">
        <v>34</v>
      </c>
      <c r="AH417">
        <v>308</v>
      </c>
      <c r="AI417">
        <f t="shared" ref="AI417" si="4639">Z417-AC417-AF417</f>
        <v>49</v>
      </c>
      <c r="AJ417">
        <f t="shared" ref="AJ417" si="4640">AA417-AD417-AG417</f>
        <v>27</v>
      </c>
      <c r="AK417">
        <f t="shared" ref="AK417" si="4641">AB417-AE417-AH417</f>
        <v>295</v>
      </c>
      <c r="AL417">
        <v>2</v>
      </c>
      <c r="AM417">
        <v>2</v>
      </c>
      <c r="AN417">
        <v>9</v>
      </c>
      <c r="AT417">
        <f t="shared" ref="AT417" si="4642">BN417-BN416</f>
        <v>12312</v>
      </c>
      <c r="AU417">
        <f t="shared" ref="AU417" si="4643">BO417-BO416</f>
        <v>479</v>
      </c>
      <c r="AV417">
        <f t="shared" ref="AV417" si="4644">AU417/AT417</f>
        <v>3.8905133203378815E-2</v>
      </c>
      <c r="AW417">
        <f>IF(CB417="","",MAX(BV$1:BV417)-LARGE(BV$1:BV417,2))</f>
        <v>113</v>
      </c>
      <c r="AX417">
        <f>IF(CC417="","",MAX(BW$1:BW417)-LARGE(BW$1:BW417,2))</f>
        <v>5</v>
      </c>
      <c r="AY417">
        <f>MAX(CR$1:CR417)-LARGE(CR$1:CR417,2)</f>
        <v>111</v>
      </c>
      <c r="AZ417">
        <f>MAX(CS$1:CS417)-LARGE(CS$1:CS417,2)</f>
        <v>9</v>
      </c>
      <c r="BA417">
        <f>IF(CJ417="","",MAX(CD$1:CD417)-LARGE(CD$1:CD417,2))</f>
        <v>38</v>
      </c>
      <c r="BB417">
        <f>IF(CK417="","",MAX(CE$1:CE417)-LARGE(CE$1:CE417,2))</f>
        <v>3</v>
      </c>
      <c r="BC417">
        <f t="shared" ref="BC417" si="4645">AX417/AW417</f>
        <v>4.4247787610619468E-2</v>
      </c>
      <c r="BD417">
        <f t="shared" ref="BD417" si="4646">AZ417/AY417</f>
        <v>8.1081081081081086E-2</v>
      </c>
      <c r="BE417">
        <f t="shared" si="3321"/>
        <v>7.8947368421052627E-2</v>
      </c>
      <c r="BF417">
        <f t="shared" ref="BF417" si="4647">SUM(AU411:AU417)/SUM(AT411:AT417)</f>
        <v>3.8402913032432894E-2</v>
      </c>
      <c r="BG417">
        <f t="shared" ref="BG417" si="4648">SUM(AU404:AU417)/SUM(AT404:AT417)</f>
        <v>3.7766246809222914E-2</v>
      </c>
      <c r="BH417">
        <f t="shared" ref="BH417" si="4649">SUM(AX411:AX417)/SUM(AW411:AW417)</f>
        <v>3.9823008849557522E-2</v>
      </c>
      <c r="BI417">
        <f t="shared" ref="BI417" si="4650">SUM(AZ411:AZ417)/SUM(AY411:AY417)</f>
        <v>0.12595419847328243</v>
      </c>
      <c r="BJ417">
        <f t="shared" ref="BJ417" si="4651">SUM(BB411:BB417)/SUM(BA411:BA417)</f>
        <v>4.8611111111111112E-2</v>
      </c>
      <c r="BN417" s="15">
        <v>4872784</v>
      </c>
      <c r="BO417" s="15">
        <v>397031</v>
      </c>
      <c r="BP417" s="15">
        <v>1437726</v>
      </c>
      <c r="BQ417" s="15">
        <v>286459</v>
      </c>
      <c r="BR417" s="15">
        <v>302961</v>
      </c>
      <c r="BS417" s="15">
        <v>64208</v>
      </c>
      <c r="BT417">
        <f t="shared" si="4347"/>
        <v>1724185</v>
      </c>
      <c r="BU417">
        <f t="shared" si="2767"/>
        <v>367169</v>
      </c>
      <c r="BV417" s="15">
        <v>39870</v>
      </c>
      <c r="BW417" s="15">
        <v>2964</v>
      </c>
      <c r="BX417" s="15">
        <v>9341</v>
      </c>
      <c r="BY417" s="15">
        <v>3303</v>
      </c>
      <c r="BZ417" s="15">
        <v>2183</v>
      </c>
      <c r="CA417" s="15">
        <v>647</v>
      </c>
      <c r="CB417">
        <f t="shared" si="4348"/>
        <v>12644</v>
      </c>
      <c r="CC417">
        <f t="shared" si="2769"/>
        <v>2830</v>
      </c>
      <c r="CD417" s="15">
        <v>29874</v>
      </c>
      <c r="CE417" s="15">
        <v>1735</v>
      </c>
      <c r="CF417" s="15">
        <v>5457</v>
      </c>
      <c r="CG417" s="15">
        <v>1820</v>
      </c>
      <c r="CH417" s="15">
        <v>1185</v>
      </c>
      <c r="CI417" s="15">
        <v>458</v>
      </c>
      <c r="CJ417">
        <f t="shared" si="4349"/>
        <v>7277</v>
      </c>
      <c r="CK417">
        <f t="shared" si="2771"/>
        <v>1643</v>
      </c>
      <c r="CL417" s="15">
        <v>217145</v>
      </c>
      <c r="CM417" s="15">
        <v>17223</v>
      </c>
      <c r="CN417" s="15">
        <v>67185</v>
      </c>
      <c r="CO417" s="15">
        <v>5174</v>
      </c>
      <c r="CP417" s="15">
        <v>14902</v>
      </c>
      <c r="CQ417" s="15">
        <v>858</v>
      </c>
      <c r="CR417">
        <f t="shared" si="4350"/>
        <v>72359</v>
      </c>
      <c r="CS417">
        <f t="shared" si="4526"/>
        <v>15760</v>
      </c>
    </row>
    <row r="418" spans="1:97" x14ac:dyDescent="0.35">
      <c r="A418" s="1">
        <f t="shared" si="2564"/>
        <v>44324</v>
      </c>
      <c r="B418">
        <f t="shared" si="4321"/>
        <v>1726625</v>
      </c>
      <c r="C418">
        <f t="shared" ref="C418" si="4652">BU418</f>
        <v>367540</v>
      </c>
      <c r="D418">
        <v>351341</v>
      </c>
      <c r="E418">
        <v>5983</v>
      </c>
      <c r="F418">
        <v>176</v>
      </c>
      <c r="H418">
        <v>39</v>
      </c>
      <c r="I418">
        <v>27</v>
      </c>
      <c r="J418">
        <v>36</v>
      </c>
      <c r="K418">
        <v>9</v>
      </c>
      <c r="L418">
        <v>9</v>
      </c>
      <c r="M418">
        <f t="shared" ref="M418" si="4653">-(J418-J417)+L418</f>
        <v>9</v>
      </c>
      <c r="N418">
        <f t="shared" ref="N418" si="4654">B418-C418</f>
        <v>1359085</v>
      </c>
      <c r="O418" s="3">
        <f t="shared" ref="O418" si="4655">C418/B418</f>
        <v>0.21286614059219575</v>
      </c>
      <c r="R418">
        <f t="shared" ref="R418" si="4656">C418-C417</f>
        <v>371</v>
      </c>
      <c r="S418">
        <f t="shared" ref="S418" si="4657">N418-N417</f>
        <v>2069</v>
      </c>
      <c r="T418" s="6">
        <f t="shared" ref="T418" si="4658">R418/V418</f>
        <v>0.15204918032786885</v>
      </c>
      <c r="U418" s="6">
        <f t="shared" ref="U418" si="4659">SUM(R412:R418)/SUM(V412:V418)</f>
        <v>0.16419044986524775</v>
      </c>
      <c r="V418">
        <f t="shared" ref="V418" si="4660">B418-B417</f>
        <v>2440</v>
      </c>
      <c r="W418">
        <f t="shared" ref="W418" si="4661">C418-D418-E418</f>
        <v>10216</v>
      </c>
      <c r="X418" s="3">
        <f t="shared" ref="X418" si="4662">F418/W418</f>
        <v>1.7227877838684416E-2</v>
      </c>
      <c r="Y418">
        <f t="shared" ref="Y418" si="4663">E418-E417</f>
        <v>3</v>
      </c>
      <c r="Z418">
        <v>2832</v>
      </c>
      <c r="AA418">
        <v>1643</v>
      </c>
      <c r="AB418">
        <v>15762</v>
      </c>
      <c r="AC418">
        <v>2721</v>
      </c>
      <c r="AD418">
        <v>1582</v>
      </c>
      <c r="AE418">
        <v>15170</v>
      </c>
      <c r="AF418">
        <v>60</v>
      </c>
      <c r="AG418">
        <v>34</v>
      </c>
      <c r="AH418">
        <v>308</v>
      </c>
      <c r="AI418">
        <f t="shared" ref="AI418" si="4664">Z418-AC418-AF418</f>
        <v>51</v>
      </c>
      <c r="AJ418">
        <f t="shared" ref="AJ418" si="4665">AA418-AD418-AG418</f>
        <v>27</v>
      </c>
      <c r="AK418">
        <f t="shared" ref="AK418" si="4666">AB418-AE418-AH418</f>
        <v>284</v>
      </c>
      <c r="AL418">
        <v>2</v>
      </c>
      <c r="AM418">
        <v>2</v>
      </c>
      <c r="AN418">
        <v>10</v>
      </c>
      <c r="AT418">
        <f t="shared" ref="AT418" si="4667">BN418-BN417</f>
        <v>13637</v>
      </c>
      <c r="AU418">
        <f t="shared" ref="AU418" si="4668">BO418-BO417</f>
        <v>412</v>
      </c>
      <c r="AV418">
        <f t="shared" ref="AV418" si="4669">AU418/AT418</f>
        <v>3.0211923443572632E-2</v>
      </c>
      <c r="AW418">
        <f>IF(CB418="","",MAX(BV$1:BV418)-LARGE(BV$1:BV418,2))</f>
        <v>91</v>
      </c>
      <c r="AX418">
        <f>IF(CC418="","",MAX(BW$1:BW418)-LARGE(BW$1:BW418,2))</f>
        <v>2</v>
      </c>
      <c r="AY418">
        <f>MAX(CR$1:CR418)-LARGE(CR$1:CR418,2)</f>
        <v>109</v>
      </c>
      <c r="AZ418">
        <f>MAX(CS$1:CS418)-LARGE(CS$1:CS418,2)</f>
        <v>11</v>
      </c>
      <c r="BA418">
        <f>IF(CJ418="","",MAX(CD$1:CD418)-LARGE(CD$1:CD418,2))</f>
        <v>56</v>
      </c>
      <c r="BB418">
        <f>IF(CK418="","",MAX(CE$1:CE418)-LARGE(CE$1:CE418,2))</f>
        <v>1</v>
      </c>
      <c r="BC418">
        <f t="shared" ref="BC418" si="4670">AX418/AW418</f>
        <v>2.197802197802198E-2</v>
      </c>
      <c r="BD418">
        <f t="shared" ref="BD418" si="4671">AZ418/AY418</f>
        <v>0.10091743119266056</v>
      </c>
      <c r="BE418">
        <f t="shared" si="3321"/>
        <v>1.7857142857142856E-2</v>
      </c>
      <c r="BF418">
        <f t="shared" ref="BF418" si="4672">SUM(AU412:AU418)/SUM(AT412:AT418)</f>
        <v>3.7523425317940576E-2</v>
      </c>
      <c r="BG418">
        <f t="shared" ref="BG418" si="4673">SUM(AU405:AU418)/SUM(AT405:AT418)</f>
        <v>3.6937853341913879E-2</v>
      </c>
      <c r="BH418">
        <f t="shared" ref="BH418" si="4674">SUM(AX412:AX418)/SUM(AW412:AW418)</f>
        <v>2.9723991507430998E-2</v>
      </c>
      <c r="BI418">
        <f t="shared" ref="BI418" si="4675">SUM(AZ412:AZ418)/SUM(AY412:AY418)</f>
        <v>0.10795454545454546</v>
      </c>
      <c r="BJ418">
        <f t="shared" ref="BJ418" si="4676">SUM(BB412:BB418)/SUM(BA412:BA418)</f>
        <v>4.7945205479452052E-2</v>
      </c>
      <c r="BN418" s="15">
        <v>4886421</v>
      </c>
      <c r="BO418" s="15">
        <v>397443</v>
      </c>
      <c r="BP418" s="15">
        <v>1439686</v>
      </c>
      <c r="BQ418" s="15">
        <v>286939</v>
      </c>
      <c r="BR418" s="15">
        <v>303258</v>
      </c>
      <c r="BS418" s="15">
        <v>64282</v>
      </c>
      <c r="BT418">
        <f t="shared" si="4347"/>
        <v>1726625</v>
      </c>
      <c r="BU418">
        <f t="shared" si="2767"/>
        <v>367540</v>
      </c>
      <c r="BV418" s="15">
        <v>39961</v>
      </c>
      <c r="BW418" s="15">
        <v>2966</v>
      </c>
      <c r="BX418" s="15">
        <v>9357</v>
      </c>
      <c r="BY418" s="15">
        <v>3302</v>
      </c>
      <c r="BZ418" s="15">
        <v>2185</v>
      </c>
      <c r="CA418" s="15">
        <v>647</v>
      </c>
      <c r="CB418">
        <f t="shared" si="4348"/>
        <v>12659</v>
      </c>
      <c r="CC418">
        <f t="shared" si="2769"/>
        <v>2832</v>
      </c>
      <c r="CD418" s="15">
        <v>29930</v>
      </c>
      <c r="CE418" s="15">
        <v>1736</v>
      </c>
      <c r="CF418" s="15">
        <v>5468</v>
      </c>
      <c r="CG418" s="15">
        <v>1813</v>
      </c>
      <c r="CH418" s="15">
        <v>1187</v>
      </c>
      <c r="CI418" s="15">
        <v>458</v>
      </c>
      <c r="CJ418">
        <f t="shared" si="4349"/>
        <v>7281</v>
      </c>
      <c r="CK418">
        <f t="shared" si="2771"/>
        <v>1645</v>
      </c>
      <c r="CL418" s="15">
        <v>217698</v>
      </c>
      <c r="CM418" s="15">
        <v>17234</v>
      </c>
      <c r="CN418" s="15">
        <v>67274</v>
      </c>
      <c r="CO418" s="15">
        <v>5194</v>
      </c>
      <c r="CP418" s="15">
        <v>14912</v>
      </c>
      <c r="CQ418" s="15">
        <v>859</v>
      </c>
      <c r="CR418">
        <f t="shared" si="4350"/>
        <v>72468</v>
      </c>
      <c r="CS418">
        <f t="shared" si="4526"/>
        <v>15771</v>
      </c>
    </row>
    <row r="419" spans="1:97" x14ac:dyDescent="0.35">
      <c r="A419" s="1">
        <f t="shared" si="2564"/>
        <v>44325</v>
      </c>
      <c r="B419">
        <f t="shared" si="4321"/>
        <v>1727827</v>
      </c>
      <c r="C419">
        <f t="shared" ref="C419" si="4677">BU419</f>
        <v>367695</v>
      </c>
      <c r="D419">
        <v>351592</v>
      </c>
      <c r="E419">
        <v>5984</v>
      </c>
      <c r="F419">
        <v>170</v>
      </c>
      <c r="H419">
        <v>39</v>
      </c>
      <c r="I419">
        <v>21</v>
      </c>
      <c r="J419">
        <v>32</v>
      </c>
      <c r="K419">
        <v>6</v>
      </c>
      <c r="L419">
        <v>4</v>
      </c>
      <c r="M419">
        <f t="shared" ref="M419" si="4678">-(J419-J418)+L419</f>
        <v>8</v>
      </c>
      <c r="N419">
        <f t="shared" ref="N419" si="4679">B419-C419</f>
        <v>1360132</v>
      </c>
      <c r="O419" s="3">
        <f t="shared" ref="O419" si="4680">C419/B419</f>
        <v>0.21280776374023558</v>
      </c>
      <c r="R419">
        <f t="shared" ref="R419" si="4681">C419-C418</f>
        <v>155</v>
      </c>
      <c r="S419">
        <f t="shared" ref="S419" si="4682">N419-N418</f>
        <v>1047</v>
      </c>
      <c r="T419" s="6">
        <f t="shared" ref="T419" si="4683">R419/V419</f>
        <v>0.12895174708818635</v>
      </c>
      <c r="U419" s="6">
        <f t="shared" ref="U419" si="4684">SUM(R413:R419)/SUM(V413:V419)</f>
        <v>0.15738758029978586</v>
      </c>
      <c r="V419">
        <f t="shared" ref="V419" si="4685">B419-B418</f>
        <v>1202</v>
      </c>
      <c r="W419">
        <f t="shared" ref="W419" si="4686">C419-D419-E419</f>
        <v>10119</v>
      </c>
      <c r="X419" s="3">
        <f t="shared" ref="X419" si="4687">F419/W419</f>
        <v>1.6800079059195571E-2</v>
      </c>
      <c r="Y419">
        <f t="shared" ref="Y419" si="4688">E419-E418</f>
        <v>1</v>
      </c>
      <c r="Z419">
        <v>2832</v>
      </c>
      <c r="AA419">
        <v>1645</v>
      </c>
      <c r="AB419">
        <v>15771</v>
      </c>
      <c r="AC419">
        <v>2721</v>
      </c>
      <c r="AD419">
        <v>1583</v>
      </c>
      <c r="AE419">
        <v>15174</v>
      </c>
      <c r="AF419">
        <v>60</v>
      </c>
      <c r="AG419">
        <v>34</v>
      </c>
      <c r="AH419">
        <v>308</v>
      </c>
      <c r="AI419">
        <f t="shared" ref="AI419" si="4689">Z419-AC419-AF419</f>
        <v>51</v>
      </c>
      <c r="AJ419">
        <f t="shared" ref="AJ419" si="4690">AA419-AD419-AG419</f>
        <v>28</v>
      </c>
      <c r="AK419">
        <f t="shared" ref="AK419" si="4691">AB419-AE419-AH419</f>
        <v>289</v>
      </c>
      <c r="AL419">
        <v>2</v>
      </c>
      <c r="AM419">
        <v>2</v>
      </c>
      <c r="AN419">
        <v>10</v>
      </c>
      <c r="AT419">
        <f t="shared" ref="AT419" si="4692">BN419-BN418</f>
        <v>4554</v>
      </c>
      <c r="AU419">
        <f t="shared" ref="AU419" si="4693">BO419-BO418</f>
        <v>141</v>
      </c>
      <c r="AV419">
        <f t="shared" ref="AV419" si="4694">AU419/AT419</f>
        <v>3.0961791831357048E-2</v>
      </c>
      <c r="AW419">
        <f>IF(CB419="","",MAX(BV$1:BV419)-LARGE(BV$1:BV419,2))</f>
        <v>18</v>
      </c>
      <c r="AX419">
        <f>IF(CC419="","",MAX(BW$1:BW419)-LARGE(BW$1:BW419,2))</f>
        <v>0</v>
      </c>
      <c r="AY419">
        <f>MAX(CR$1:CR419)-LARGE(CR$1:CR419,2)</f>
        <v>40</v>
      </c>
      <c r="AZ419">
        <f>MAX(CS$1:CS419)-LARGE(CS$1:CS419,2)</f>
        <v>2</v>
      </c>
      <c r="BA419">
        <f>IF(CJ419="","",MAX(CD$1:CD419)-LARGE(CD$1:CD419,2))</f>
        <v>22</v>
      </c>
      <c r="BB419">
        <f>IF(CK419="","",MAX(CE$1:CE419)-LARGE(CE$1:CE419,2))</f>
        <v>3</v>
      </c>
      <c r="BC419">
        <f t="shared" ref="BC419" si="4695">AX419/AW419</f>
        <v>0</v>
      </c>
      <c r="BD419">
        <f t="shared" ref="BD419" si="4696">AZ419/AY419</f>
        <v>0.05</v>
      </c>
      <c r="BE419">
        <f t="shared" si="3321"/>
        <v>0.13636363636363635</v>
      </c>
      <c r="BF419">
        <f t="shared" ref="BF419" si="4697">SUM(AU413:AU419)/SUM(AT413:AT419)</f>
        <v>3.4875424111368368E-2</v>
      </c>
      <c r="BG419">
        <f t="shared" ref="BG419" si="4698">SUM(AU406:AU419)/SUM(AT406:AT419)</f>
        <v>3.6432922627415307E-2</v>
      </c>
      <c r="BH419">
        <f t="shared" ref="BH419" si="4699">SUM(AX413:AX419)/SUM(AW413:AW419)</f>
        <v>2.9978586723768737E-2</v>
      </c>
      <c r="BI419">
        <f t="shared" ref="BI419" si="4700">SUM(AZ413:AZ419)/SUM(AY413:AY419)</f>
        <v>0.10387323943661972</v>
      </c>
      <c r="BJ419">
        <f t="shared" ref="BJ419" si="4701">SUM(BB413:BB419)/SUM(BA413:BA419)</f>
        <v>4.6822742474916385E-2</v>
      </c>
      <c r="BN419" s="15">
        <v>4890975</v>
      </c>
      <c r="BO419" s="15">
        <v>397584</v>
      </c>
      <c r="BP419" s="15">
        <v>1440760</v>
      </c>
      <c r="BQ419" s="15">
        <v>287067</v>
      </c>
      <c r="BR419" s="15">
        <v>303384</v>
      </c>
      <c r="BS419" s="15">
        <v>64311</v>
      </c>
      <c r="BT419">
        <f t="shared" si="4347"/>
        <v>1727827</v>
      </c>
      <c r="BU419">
        <f t="shared" si="2767"/>
        <v>367695</v>
      </c>
      <c r="BV419" s="15">
        <v>39979</v>
      </c>
      <c r="BW419" s="15">
        <v>2966</v>
      </c>
      <c r="BX419" s="15">
        <v>9358</v>
      </c>
      <c r="BY419" s="15">
        <v>3302</v>
      </c>
      <c r="BZ419" s="15">
        <v>2186</v>
      </c>
      <c r="CA419" s="15">
        <v>647</v>
      </c>
      <c r="CB419">
        <f t="shared" si="4348"/>
        <v>12660</v>
      </c>
      <c r="CC419">
        <f t="shared" si="2769"/>
        <v>2833</v>
      </c>
      <c r="CD419" s="15">
        <v>29952</v>
      </c>
      <c r="CE419" s="15">
        <v>1739</v>
      </c>
      <c r="CF419" s="15">
        <v>5472</v>
      </c>
      <c r="CG419" s="15">
        <v>1814</v>
      </c>
      <c r="CH419" s="15">
        <v>1187</v>
      </c>
      <c r="CI419" s="15">
        <v>459</v>
      </c>
      <c r="CJ419">
        <f t="shared" si="4349"/>
        <v>7286</v>
      </c>
      <c r="CK419">
        <f t="shared" si="2771"/>
        <v>1646</v>
      </c>
      <c r="CL419" s="15">
        <v>218453</v>
      </c>
      <c r="CM419" s="15">
        <v>17240</v>
      </c>
      <c r="CN419" s="15">
        <v>67313</v>
      </c>
      <c r="CO419" s="15">
        <v>5195</v>
      </c>
      <c r="CP419" s="15">
        <v>14914</v>
      </c>
      <c r="CQ419" s="15">
        <v>859</v>
      </c>
      <c r="CR419">
        <f t="shared" si="4350"/>
        <v>72508</v>
      </c>
      <c r="CS419">
        <f t="shared" si="4526"/>
        <v>15773</v>
      </c>
    </row>
    <row r="420" spans="1:97" x14ac:dyDescent="0.35">
      <c r="A420" s="1">
        <f t="shared" si="2564"/>
        <v>44326</v>
      </c>
      <c r="B420">
        <f t="shared" si="4321"/>
        <v>1728551</v>
      </c>
      <c r="C420">
        <f t="shared" ref="C420" si="4702">BU420</f>
        <v>367766</v>
      </c>
      <c r="D420">
        <v>351787</v>
      </c>
      <c r="E420">
        <v>5985</v>
      </c>
      <c r="F420">
        <v>169</v>
      </c>
      <c r="H420">
        <v>45</v>
      </c>
      <c r="I420">
        <v>21</v>
      </c>
      <c r="J420">
        <v>28</v>
      </c>
      <c r="K420">
        <v>7</v>
      </c>
      <c r="L420">
        <v>2</v>
      </c>
      <c r="M420">
        <f t="shared" ref="M420" si="4703">-(J420-J419)+L420</f>
        <v>6</v>
      </c>
      <c r="N420">
        <f t="shared" ref="N420" si="4704">B420-C420</f>
        <v>1360785</v>
      </c>
      <c r="O420" s="3">
        <f t="shared" ref="O420" si="4705">C420/B420</f>
        <v>0.21275970451551618</v>
      </c>
      <c r="R420">
        <f t="shared" ref="R420" si="4706">C420-C419</f>
        <v>71</v>
      </c>
      <c r="S420">
        <f t="shared" ref="S420" si="4707">N420-N419</f>
        <v>653</v>
      </c>
      <c r="T420" s="6">
        <f t="shared" ref="T420" si="4708">R420/V420</f>
        <v>9.8066298342541436E-2</v>
      </c>
      <c r="U420" s="6">
        <f t="shared" ref="U420" si="4709">SUM(R414:R420)/SUM(V414:V420)</f>
        <v>0.15591397849462366</v>
      </c>
      <c r="V420">
        <f t="shared" ref="V420" si="4710">B420-B419</f>
        <v>724</v>
      </c>
      <c r="W420">
        <f t="shared" ref="W420" si="4711">C420-D420-E420</f>
        <v>9994</v>
      </c>
      <c r="X420" s="3">
        <f t="shared" ref="X420" si="4712">F420/W420</f>
        <v>1.6910146087652591E-2</v>
      </c>
      <c r="Y420">
        <f t="shared" ref="Y420" si="4713">E420-E419</f>
        <v>1</v>
      </c>
      <c r="Z420">
        <v>2832</v>
      </c>
      <c r="AA420">
        <v>1645</v>
      </c>
      <c r="AB420">
        <v>15771</v>
      </c>
      <c r="AC420">
        <v>2721</v>
      </c>
      <c r="AD420">
        <v>1585</v>
      </c>
      <c r="AE420">
        <v>15183</v>
      </c>
      <c r="AF420">
        <v>60</v>
      </c>
      <c r="AG420">
        <v>34</v>
      </c>
      <c r="AH420">
        <v>308</v>
      </c>
      <c r="AI420">
        <f t="shared" ref="AI420" si="4714">Z420-AC420-AF420</f>
        <v>51</v>
      </c>
      <c r="AJ420">
        <f t="shared" ref="AJ420" si="4715">AA420-AD420-AG420</f>
        <v>26</v>
      </c>
      <c r="AK420">
        <f t="shared" ref="AK420" si="4716">AB420-AE420-AH420</f>
        <v>280</v>
      </c>
      <c r="AL420">
        <v>2</v>
      </c>
      <c r="AM420">
        <v>2</v>
      </c>
      <c r="AN420">
        <v>10</v>
      </c>
      <c r="AT420">
        <f t="shared" ref="AT420" si="4717">BN420-BN419</f>
        <v>2334</v>
      </c>
      <c r="AU420">
        <f t="shared" ref="AU420" si="4718">BO420-BO419</f>
        <v>128</v>
      </c>
      <c r="AV420">
        <f t="shared" ref="AV420" si="4719">AU420/AT420</f>
        <v>5.4841473864610114E-2</v>
      </c>
      <c r="AW420">
        <f>IF(CB420="","",MAX(BV$1:BV420)-LARGE(BV$1:BV420,2))</f>
        <v>7</v>
      </c>
      <c r="AX420">
        <f>IF(CC420="","",MAX(BW$1:BW420)-LARGE(BW$1:BW420,2))</f>
        <v>2</v>
      </c>
      <c r="AY420">
        <f>MAX(CR$1:CR420)-LARGE(CR$1:CR420,2)</f>
        <v>24</v>
      </c>
      <c r="AZ420">
        <f>MAX(CS$1:CS420)-LARGE(CS$1:CS420,2)</f>
        <v>4</v>
      </c>
      <c r="BA420">
        <f>IF(CJ420="","",MAX(CD$1:CD420)-LARGE(CD$1:CD420,2))</f>
        <v>6</v>
      </c>
      <c r="BB420">
        <f>IF(CK420="","",MAX(CE$1:CE420)-LARGE(CE$1:CE420,2))</f>
        <v>0</v>
      </c>
      <c r="BC420">
        <f t="shared" ref="BC420" si="4720">AX420/AW420</f>
        <v>0.2857142857142857</v>
      </c>
      <c r="BD420">
        <f t="shared" ref="BD420" si="4721">AZ420/AY420</f>
        <v>0.16666666666666666</v>
      </c>
      <c r="BE420">
        <f t="shared" si="3321"/>
        <v>0</v>
      </c>
      <c r="BF420">
        <f t="shared" ref="BF420" si="4722">SUM(AU414:AU420)/SUM(AT414:AT420)</f>
        <v>3.4935070613440602E-2</v>
      </c>
      <c r="BG420">
        <f t="shared" ref="BG420" si="4723">SUM(AU407:AU420)/SUM(AT407:AT420)</f>
        <v>3.653489660644782E-2</v>
      </c>
      <c r="BH420">
        <f t="shared" ref="BH420" si="4724">SUM(AX414:AX420)/SUM(AW414:AW420)</f>
        <v>3.3898305084745763E-2</v>
      </c>
      <c r="BI420">
        <f t="shared" ref="BI420" si="4725">SUM(AZ414:AZ420)/SUM(AY414:AY420)</f>
        <v>9.6267190569744601E-2</v>
      </c>
      <c r="BJ420">
        <f t="shared" ref="BJ420" si="4726">SUM(BB414:BB420)/SUM(BA414:BA420)</f>
        <v>4.3771043771043773E-2</v>
      </c>
      <c r="BN420" s="15">
        <v>4893309</v>
      </c>
      <c r="BO420" s="15">
        <v>397712</v>
      </c>
      <c r="BP420" s="15">
        <v>1441420</v>
      </c>
      <c r="BQ420" s="15">
        <v>287131</v>
      </c>
      <c r="BR420" s="15">
        <v>303444</v>
      </c>
      <c r="BS420" s="15">
        <v>64322</v>
      </c>
      <c r="BT420">
        <f t="shared" si="4347"/>
        <v>1728551</v>
      </c>
      <c r="BU420">
        <f t="shared" si="2767"/>
        <v>367766</v>
      </c>
      <c r="BV420" s="15">
        <v>39986</v>
      </c>
      <c r="BW420" s="15">
        <v>2968</v>
      </c>
      <c r="BX420" s="15">
        <v>9364</v>
      </c>
      <c r="BY420" s="15">
        <v>3301</v>
      </c>
      <c r="BZ420" s="15">
        <v>2187</v>
      </c>
      <c r="CA420" s="15">
        <v>647</v>
      </c>
      <c r="CB420">
        <f t="shared" si="4348"/>
        <v>12665</v>
      </c>
      <c r="CC420">
        <f t="shared" si="2769"/>
        <v>2834</v>
      </c>
      <c r="CD420" s="15">
        <v>29958</v>
      </c>
      <c r="CE420" s="15">
        <v>1739</v>
      </c>
      <c r="CF420" s="15">
        <v>5474</v>
      </c>
      <c r="CG420" s="15">
        <v>1814</v>
      </c>
      <c r="CH420" s="15">
        <v>1187</v>
      </c>
      <c r="CI420" s="15">
        <v>459</v>
      </c>
      <c r="CJ420">
        <f t="shared" si="4349"/>
        <v>7288</v>
      </c>
      <c r="CK420">
        <f t="shared" si="2771"/>
        <v>1646</v>
      </c>
      <c r="CL420" s="15">
        <v>218213</v>
      </c>
      <c r="CM420" s="15">
        <v>17240</v>
      </c>
      <c r="CN420" s="15">
        <v>67337</v>
      </c>
      <c r="CO420" s="15">
        <v>5195</v>
      </c>
      <c r="CP420" s="15">
        <v>14918</v>
      </c>
      <c r="CQ420" s="15">
        <v>859</v>
      </c>
      <c r="CR420">
        <f t="shared" si="4350"/>
        <v>72532</v>
      </c>
      <c r="CS420">
        <f t="shared" si="4526"/>
        <v>15777</v>
      </c>
    </row>
    <row r="421" spans="1:97" x14ac:dyDescent="0.35">
      <c r="A421" s="1">
        <f t="shared" si="2564"/>
        <v>44327</v>
      </c>
      <c r="B421">
        <f t="shared" si="4321"/>
        <v>1730804</v>
      </c>
      <c r="C421">
        <f t="shared" ref="C421" si="4727">BU421</f>
        <v>368033</v>
      </c>
      <c r="D421">
        <v>352574</v>
      </c>
      <c r="E421">
        <v>5985</v>
      </c>
      <c r="F421">
        <v>163</v>
      </c>
      <c r="H421">
        <v>43</v>
      </c>
      <c r="I421">
        <v>21</v>
      </c>
      <c r="J421">
        <v>28</v>
      </c>
      <c r="K421">
        <v>7</v>
      </c>
      <c r="L421">
        <v>3</v>
      </c>
      <c r="M421">
        <f t="shared" ref="M421" si="4728">-(J421-J420)+L421</f>
        <v>3</v>
      </c>
      <c r="N421">
        <f t="shared" ref="N421" si="4729">B421-C421</f>
        <v>1362771</v>
      </c>
      <c r="O421" s="3">
        <f t="shared" ref="O421" si="4730">C421/B421</f>
        <v>0.21263701724747575</v>
      </c>
      <c r="R421">
        <f t="shared" ref="R421" si="4731">C421-C420</f>
        <v>267</v>
      </c>
      <c r="S421">
        <f t="shared" ref="S421" si="4732">N421-N420</f>
        <v>1986</v>
      </c>
      <c r="T421" s="6">
        <f t="shared" ref="T421" si="4733">R421/V421</f>
        <v>0.118508655126498</v>
      </c>
      <c r="U421" s="6">
        <f t="shared" ref="U421" si="4734">SUM(R415:R421)/SUM(V415:V421)</f>
        <v>0.14957108292396804</v>
      </c>
      <c r="V421">
        <f t="shared" ref="V421" si="4735">B421-B420</f>
        <v>2253</v>
      </c>
      <c r="W421">
        <f t="shared" ref="W421" si="4736">C421-D421-E421</f>
        <v>9474</v>
      </c>
      <c r="X421" s="3">
        <f t="shared" ref="X421" si="4737">F421/W421</f>
        <v>1.7204982056153683E-2</v>
      </c>
      <c r="Y421">
        <f t="shared" ref="Y421" si="4738">E421-E420</f>
        <v>0</v>
      </c>
      <c r="Z421">
        <v>2833</v>
      </c>
      <c r="AA421">
        <v>1646</v>
      </c>
      <c r="AB421">
        <v>15774</v>
      </c>
      <c r="AC421">
        <v>2723</v>
      </c>
      <c r="AD421">
        <v>1586</v>
      </c>
      <c r="AE421">
        <v>15207</v>
      </c>
      <c r="AF421">
        <v>60</v>
      </c>
      <c r="AG421">
        <v>34</v>
      </c>
      <c r="AH421">
        <v>308</v>
      </c>
      <c r="AI421">
        <f t="shared" ref="AI421" si="4739">Z421-AC421-AF421</f>
        <v>50</v>
      </c>
      <c r="AJ421">
        <f t="shared" ref="AJ421" si="4740">AA421-AD421-AG421</f>
        <v>26</v>
      </c>
      <c r="AK421">
        <f t="shared" ref="AK421" si="4741">AB421-AE421-AH421</f>
        <v>259</v>
      </c>
      <c r="AL421">
        <v>2</v>
      </c>
      <c r="AM421">
        <v>2</v>
      </c>
      <c r="AN421">
        <v>12</v>
      </c>
      <c r="AT421">
        <f t="shared" ref="AT421" si="4742">BN421-BN420</f>
        <v>9634</v>
      </c>
      <c r="AU421">
        <f t="shared" ref="AU421" si="4743">BO421-BO420</f>
        <v>279</v>
      </c>
      <c r="AV421">
        <f t="shared" ref="AV421" si="4744">AU421/AT421</f>
        <v>2.8959933568611169E-2</v>
      </c>
      <c r="AW421">
        <f>IF(CB421="","",MAX(BV$1:BV421)-LARGE(BV$1:BV421,2))</f>
        <v>117</v>
      </c>
      <c r="AX421">
        <f>IF(CC421="","",MAX(BW$1:BW421)-LARGE(BW$1:BW421,2))</f>
        <v>5</v>
      </c>
      <c r="AY421">
        <f>MAX(CR$1:CR421)-LARGE(CR$1:CR421,2)</f>
        <v>79</v>
      </c>
      <c r="AZ421">
        <f>MAX(CS$1:CS421)-LARGE(CS$1:CS421,2)</f>
        <v>5</v>
      </c>
      <c r="BA421">
        <f>IF(CJ421="","",MAX(CD$1:CD421)-LARGE(CD$1:CD421,2))</f>
        <v>28</v>
      </c>
      <c r="BB421">
        <f>IF(CK421="","",MAX(CE$1:CE421)-LARGE(CE$1:CE421,2))</f>
        <v>0</v>
      </c>
      <c r="BC421">
        <f t="shared" ref="BC421" si="4745">AX421/AW421</f>
        <v>4.2735042735042736E-2</v>
      </c>
      <c r="BD421">
        <f t="shared" ref="BD421" si="4746">AZ421/AY421</f>
        <v>6.3291139240506333E-2</v>
      </c>
      <c r="BE421">
        <f t="shared" si="3321"/>
        <v>0</v>
      </c>
      <c r="BF421">
        <f t="shared" ref="BF421" si="4747">SUM(AU415:AU421)/SUM(AT415:AT421)</f>
        <v>3.4965469077364787E-2</v>
      </c>
      <c r="BG421">
        <f t="shared" ref="BG421" si="4748">SUM(AU408:AU421)/SUM(AT408:AT421)</f>
        <v>3.6237367486792883E-2</v>
      </c>
      <c r="BH421">
        <f t="shared" ref="BH421" si="4749">SUM(AX415:AX421)/SUM(AW415:AW421)</f>
        <v>3.4764826175869123E-2</v>
      </c>
      <c r="BI421">
        <f t="shared" ref="BI421" si="4750">SUM(AZ415:AZ421)/SUM(AY415:AY421)</f>
        <v>9.8790322580645157E-2</v>
      </c>
      <c r="BJ421">
        <f t="shared" ref="BJ421" si="4751">SUM(BB415:BB421)/SUM(BA415:BA421)</f>
        <v>4.7619047619047616E-2</v>
      </c>
      <c r="BN421" s="15">
        <v>4902943</v>
      </c>
      <c r="BO421" s="15">
        <v>397991</v>
      </c>
      <c r="BP421" s="15">
        <v>1442874</v>
      </c>
      <c r="BQ421" s="15">
        <v>287930</v>
      </c>
      <c r="BR421" s="15">
        <v>303641</v>
      </c>
      <c r="BS421" s="15">
        <v>64392</v>
      </c>
      <c r="BT421">
        <f t="shared" si="4347"/>
        <v>1730804</v>
      </c>
      <c r="BU421">
        <f t="shared" si="2767"/>
        <v>368033</v>
      </c>
      <c r="BV421" s="15">
        <v>40103</v>
      </c>
      <c r="BW421" s="15">
        <v>2973</v>
      </c>
      <c r="BX421" s="15">
        <v>9369</v>
      </c>
      <c r="BY421" s="15">
        <v>3323</v>
      </c>
      <c r="BZ421" s="15">
        <v>2190</v>
      </c>
      <c r="CA421" s="15">
        <v>647</v>
      </c>
      <c r="CB421">
        <f t="shared" si="4348"/>
        <v>12692</v>
      </c>
      <c r="CC421">
        <f t="shared" si="2769"/>
        <v>2837</v>
      </c>
      <c r="CD421" s="15">
        <v>29986</v>
      </c>
      <c r="CE421" s="15">
        <v>1737</v>
      </c>
      <c r="CF421" s="15">
        <v>5477</v>
      </c>
      <c r="CG421" s="15">
        <v>1818</v>
      </c>
      <c r="CH421" s="15">
        <v>1187</v>
      </c>
      <c r="CI421" s="15">
        <v>459</v>
      </c>
      <c r="CJ421">
        <f t="shared" si="4349"/>
        <v>7295</v>
      </c>
      <c r="CK421">
        <f t="shared" si="2771"/>
        <v>1646</v>
      </c>
      <c r="CL421" s="15">
        <v>218733</v>
      </c>
      <c r="CM421" s="15">
        <v>17247</v>
      </c>
      <c r="CN421" s="15">
        <v>67330</v>
      </c>
      <c r="CO421" s="15">
        <v>5281</v>
      </c>
      <c r="CP421" s="15">
        <v>14923</v>
      </c>
      <c r="CQ421" s="15">
        <v>859</v>
      </c>
      <c r="CR421">
        <f t="shared" si="4350"/>
        <v>72611</v>
      </c>
      <c r="CS421">
        <f t="shared" si="4526"/>
        <v>15782</v>
      </c>
    </row>
    <row r="422" spans="1:97" x14ac:dyDescent="0.35">
      <c r="A422" s="1">
        <f t="shared" si="2564"/>
        <v>44328</v>
      </c>
      <c r="B422">
        <f t="shared" si="4321"/>
        <v>1733198</v>
      </c>
      <c r="C422">
        <f t="shared" ref="C422" si="4752">BU422</f>
        <v>368396</v>
      </c>
      <c r="D422">
        <v>353083</v>
      </c>
      <c r="E422">
        <v>5989</v>
      </c>
      <c r="F422">
        <v>159</v>
      </c>
      <c r="H422">
        <v>36</v>
      </c>
      <c r="I422">
        <v>33</v>
      </c>
      <c r="J422">
        <v>25</v>
      </c>
      <c r="K422">
        <v>4</v>
      </c>
      <c r="L422">
        <v>5</v>
      </c>
      <c r="M422">
        <f t="shared" ref="M422" si="4753">-(J422-J421)+L422</f>
        <v>8</v>
      </c>
      <c r="N422">
        <f t="shared" ref="N422" si="4754">B422-C422</f>
        <v>1364802</v>
      </c>
      <c r="O422" s="3">
        <f t="shared" ref="O422" si="4755">C422/B422</f>
        <v>0.21255274931081158</v>
      </c>
      <c r="R422">
        <f t="shared" ref="R422" si="4756">C422-C421</f>
        <v>363</v>
      </c>
      <c r="S422">
        <f t="shared" ref="S422" si="4757">N422-N421</f>
        <v>2031</v>
      </c>
      <c r="T422" s="6">
        <f t="shared" ref="T422" si="4758">R422/V422</f>
        <v>0.15162907268170425</v>
      </c>
      <c r="U422" s="6">
        <f t="shared" ref="U422" si="4759">SUM(R416:R422)/SUM(V416:V422)</f>
        <v>0.1481941900026171</v>
      </c>
      <c r="V422">
        <f t="shared" ref="V422" si="4760">B422-B421</f>
        <v>2394</v>
      </c>
      <c r="W422">
        <f t="shared" ref="W422" si="4761">C422-D422-E422</f>
        <v>9324</v>
      </c>
      <c r="X422" s="3">
        <f t="shared" ref="X422" si="4762">F422/W422</f>
        <v>1.7052767052767051E-2</v>
      </c>
      <c r="Y422">
        <f t="shared" ref="Y422" si="4763">E422-E421</f>
        <v>4</v>
      </c>
      <c r="Z422">
        <v>2837</v>
      </c>
      <c r="AA422">
        <v>1646</v>
      </c>
      <c r="AB422">
        <v>15785</v>
      </c>
      <c r="AC422">
        <v>2725</v>
      </c>
      <c r="AD422">
        <v>1586</v>
      </c>
      <c r="AE422">
        <v>15219</v>
      </c>
      <c r="AF422">
        <v>60</v>
      </c>
      <c r="AG422">
        <v>34</v>
      </c>
      <c r="AH422">
        <v>308</v>
      </c>
      <c r="AI422">
        <f t="shared" ref="AI422" si="4764">Z422-AC422-AF422</f>
        <v>52</v>
      </c>
      <c r="AJ422">
        <f t="shared" ref="AJ422" si="4765">AA422-AD422-AG422</f>
        <v>26</v>
      </c>
      <c r="AK422">
        <f t="shared" ref="AK422" si="4766">AB422-AE422-AH422</f>
        <v>258</v>
      </c>
      <c r="AL422">
        <v>2</v>
      </c>
      <c r="AM422">
        <v>2</v>
      </c>
      <c r="AN422">
        <v>13</v>
      </c>
      <c r="AT422">
        <f t="shared" ref="AT422" si="4767">BN422-BN421</f>
        <v>11291</v>
      </c>
      <c r="AU422">
        <f t="shared" ref="AU422" si="4768">BO422-BO421</f>
        <v>416</v>
      </c>
      <c r="AV422">
        <f t="shared" ref="AV422" si="4769">AU422/AT422</f>
        <v>3.6843503675493758E-2</v>
      </c>
      <c r="AW422">
        <f>IF(CB422="","",MAX(BV$1:BV422)-LARGE(BV$1:BV422,2))</f>
        <v>66</v>
      </c>
      <c r="AX422">
        <f>IF(CC422="","",MAX(BW$1:BW422)-LARGE(BW$1:BW422,2))</f>
        <v>1</v>
      </c>
      <c r="AY422">
        <f>MAX(CR$1:CR422)-LARGE(CR$1:CR422,2)</f>
        <v>90</v>
      </c>
      <c r="AZ422">
        <f>MAX(CS$1:CS422)-LARGE(CS$1:CS422,2)</f>
        <v>7</v>
      </c>
      <c r="BA422">
        <f>IF(CJ422="","",MAX(CD$1:CD422)-LARGE(CD$1:CD422,2))</f>
        <v>52</v>
      </c>
      <c r="BB422">
        <f>IF(CK422="","",MAX(CE$1:CE422)-LARGE(CE$1:CE422,2))</f>
        <v>0</v>
      </c>
      <c r="BC422">
        <f t="shared" ref="BC422" si="4770">AX422/AW422</f>
        <v>1.5151515151515152E-2</v>
      </c>
      <c r="BD422">
        <f t="shared" ref="BD422" si="4771">AZ422/AY422</f>
        <v>7.7777777777777779E-2</v>
      </c>
      <c r="BE422">
        <f t="shared" si="3321"/>
        <v>0</v>
      </c>
      <c r="BF422">
        <f t="shared" ref="BF422" si="4772">SUM(AU416:AU422)/SUM(AT416:AT422)</f>
        <v>3.3984810953534582E-2</v>
      </c>
      <c r="BG422">
        <f t="shared" ref="BG422" si="4773">SUM(AU409:AU422)/SUM(AT409:AT422)</f>
        <v>3.6347588282533046E-2</v>
      </c>
      <c r="BH422">
        <f t="shared" ref="BH422" si="4774">SUM(AX416:AX422)/SUM(AW416:AW422)</f>
        <v>3.1775700934579439E-2</v>
      </c>
      <c r="BI422">
        <f t="shared" ref="BI422" si="4775">SUM(AZ416:AZ422)/SUM(AY416:AY422)</f>
        <v>9.5155709342560554E-2</v>
      </c>
      <c r="BJ422">
        <f t="shared" ref="BJ422" si="4776">SUM(BB416:BB422)/SUM(BA416:BA422)</f>
        <v>3.214285714285714E-2</v>
      </c>
      <c r="BN422" s="15">
        <v>4914234</v>
      </c>
      <c r="BO422" s="15">
        <v>398407</v>
      </c>
      <c r="BP422" s="15">
        <v>1444602</v>
      </c>
      <c r="BQ422" s="15">
        <v>288596</v>
      </c>
      <c r="BR422" s="15">
        <v>303905</v>
      </c>
      <c r="BS422" s="15">
        <v>64491</v>
      </c>
      <c r="BT422">
        <f t="shared" si="4347"/>
        <v>1733198</v>
      </c>
      <c r="BU422">
        <f t="shared" si="2767"/>
        <v>368396</v>
      </c>
      <c r="BV422" s="15">
        <v>40169</v>
      </c>
      <c r="BW422" s="15">
        <v>2974</v>
      </c>
      <c r="BX422" s="15">
        <v>9368</v>
      </c>
      <c r="BY422" s="15">
        <v>3336</v>
      </c>
      <c r="BZ422" s="15">
        <v>2192</v>
      </c>
      <c r="CA422" s="15">
        <v>647</v>
      </c>
      <c r="CB422">
        <f t="shared" si="4348"/>
        <v>12704</v>
      </c>
      <c r="CC422">
        <f t="shared" si="2769"/>
        <v>2839</v>
      </c>
      <c r="CD422" s="15">
        <v>30038</v>
      </c>
      <c r="CE422" s="15">
        <v>1737</v>
      </c>
      <c r="CF422" s="15">
        <v>5488</v>
      </c>
      <c r="CG422" s="15">
        <v>1821</v>
      </c>
      <c r="CH422" s="15">
        <v>1188</v>
      </c>
      <c r="CI422" s="15">
        <v>459</v>
      </c>
      <c r="CJ422">
        <f t="shared" si="4349"/>
        <v>7309</v>
      </c>
      <c r="CK422">
        <f t="shared" si="2771"/>
        <v>1647</v>
      </c>
      <c r="CL422" s="15">
        <v>219250</v>
      </c>
      <c r="CM422" s="15">
        <v>17260</v>
      </c>
      <c r="CN422" s="15">
        <v>67409</v>
      </c>
      <c r="CO422" s="15">
        <v>5292</v>
      </c>
      <c r="CP422" s="15">
        <v>14929</v>
      </c>
      <c r="CQ422" s="15">
        <v>860</v>
      </c>
      <c r="CR422">
        <f t="shared" si="4350"/>
        <v>72701</v>
      </c>
      <c r="CS422">
        <f t="shared" si="4526"/>
        <v>15789</v>
      </c>
    </row>
    <row r="423" spans="1:97" x14ac:dyDescent="0.35">
      <c r="A423" s="1">
        <f t="shared" si="2564"/>
        <v>44329</v>
      </c>
      <c r="B423">
        <f t="shared" si="4321"/>
        <v>1735540</v>
      </c>
      <c r="C423">
        <f t="shared" ref="C423" si="4777">BU423</f>
        <v>368726</v>
      </c>
      <c r="D423">
        <v>353567</v>
      </c>
      <c r="E423">
        <v>5994</v>
      </c>
      <c r="F423">
        <v>162</v>
      </c>
      <c r="H423">
        <v>42</v>
      </c>
      <c r="I423">
        <v>33</v>
      </c>
      <c r="J423">
        <v>28</v>
      </c>
      <c r="K423">
        <v>3</v>
      </c>
      <c r="L423">
        <v>8</v>
      </c>
      <c r="M423">
        <f t="shared" ref="M423" si="4778">-(J423-J422)+L423</f>
        <v>5</v>
      </c>
      <c r="N423">
        <f t="shared" ref="N423" si="4779">B423-C423</f>
        <v>1366814</v>
      </c>
      <c r="O423" s="3">
        <f t="shared" ref="O423" si="4780">C423/B423</f>
        <v>0.21245606554732244</v>
      </c>
      <c r="R423">
        <f t="shared" ref="R423" si="4781">C423-C422</f>
        <v>330</v>
      </c>
      <c r="S423">
        <f t="shared" ref="S423" si="4782">N423-N422</f>
        <v>2012</v>
      </c>
      <c r="T423" s="6">
        <f t="shared" ref="T423" si="4783">R423/V423</f>
        <v>0.14090520922288644</v>
      </c>
      <c r="U423" s="6">
        <f t="shared" ref="U423" si="4784">SUM(R417:R423)/SUM(V417:V423)</f>
        <v>0.14501663532475048</v>
      </c>
      <c r="V423">
        <f t="shared" ref="V423" si="4785">B423-B422</f>
        <v>2342</v>
      </c>
      <c r="W423">
        <f t="shared" ref="W423" si="4786">C423-D423-E423</f>
        <v>9165</v>
      </c>
      <c r="X423" s="3">
        <f t="shared" ref="X423" si="4787">F423/W423</f>
        <v>1.7675941080196399E-2</v>
      </c>
      <c r="Y423">
        <f t="shared" ref="Y423" si="4788">E423-E422</f>
        <v>5</v>
      </c>
      <c r="Z423">
        <v>2840</v>
      </c>
      <c r="AA423">
        <v>1647</v>
      </c>
      <c r="AB423">
        <v>15792</v>
      </c>
      <c r="AC423">
        <v>2730</v>
      </c>
      <c r="AD423">
        <v>1588</v>
      </c>
      <c r="AE423">
        <v>15239</v>
      </c>
      <c r="AF423">
        <v>60</v>
      </c>
      <c r="AG423">
        <v>34</v>
      </c>
      <c r="AH423">
        <v>308</v>
      </c>
      <c r="AI423">
        <f t="shared" ref="AI423" si="4789">Z423-AC423-AF423</f>
        <v>50</v>
      </c>
      <c r="AJ423">
        <f t="shared" ref="AJ423" si="4790">AA423-AD423-AG423</f>
        <v>25</v>
      </c>
      <c r="AK423">
        <f t="shared" ref="AK423" si="4791">AB423-AE423-AH423</f>
        <v>245</v>
      </c>
      <c r="AL423">
        <v>2</v>
      </c>
      <c r="AM423">
        <v>2</v>
      </c>
      <c r="AN423">
        <v>14</v>
      </c>
      <c r="AT423">
        <f t="shared" ref="AT423" si="4792">BN423-BN422</f>
        <v>11539</v>
      </c>
      <c r="AU423">
        <f t="shared" ref="AU423" si="4793">BO423-BO422</f>
        <v>370</v>
      </c>
      <c r="AV423">
        <f t="shared" ref="AV423" si="4794">AU423/AT423</f>
        <v>3.2065170292053038E-2</v>
      </c>
      <c r="AW423">
        <f>IF(CB423="","",MAX(BV$1:BV423)-LARGE(BV$1:BV423,2))</f>
        <v>134</v>
      </c>
      <c r="AX423">
        <f>IF(CC423="","",MAX(BW$1:BW423)-LARGE(BW$1:BW423,2))</f>
        <v>2</v>
      </c>
      <c r="AY423">
        <f>MAX(CR$1:CR423)-LARGE(CR$1:CR423,2)</f>
        <v>106</v>
      </c>
      <c r="AZ423">
        <f>MAX(CS$1:CS423)-LARGE(CS$1:CS423,2)</f>
        <v>15</v>
      </c>
      <c r="BA423">
        <f>IF(CJ423="","",MAX(CD$1:CD423)-LARGE(CD$1:CD423,2))</f>
        <v>39</v>
      </c>
      <c r="BB423">
        <f>IF(CK423="","",MAX(CE$1:CE423)-LARGE(CE$1:CE423,2))</f>
        <v>0</v>
      </c>
      <c r="BC423">
        <f t="shared" ref="BC423" si="4795">AX423/AW423</f>
        <v>1.4925373134328358E-2</v>
      </c>
      <c r="BD423">
        <f t="shared" ref="BD423" si="4796">AZ423/AY423</f>
        <v>0.14150943396226415</v>
      </c>
      <c r="BE423">
        <f t="shared" si="3321"/>
        <v>0</v>
      </c>
      <c r="BF423">
        <f t="shared" ref="BF423" si="4797">SUM(AU417:AU423)/SUM(AT417:AT423)</f>
        <v>3.4072985099768763E-2</v>
      </c>
      <c r="BG423">
        <f t="shared" ref="BG423" si="4798">SUM(AU410:AU423)/SUM(AT410:AT423)</f>
        <v>3.6016198239911923E-2</v>
      </c>
      <c r="BH423">
        <f t="shared" ref="BH423" si="4799">SUM(AX417:AX423)/SUM(AW417:AW423)</f>
        <v>3.1135531135531136E-2</v>
      </c>
      <c r="BI423">
        <f t="shared" ref="BI423" si="4800">SUM(AZ417:AZ423)/SUM(AY417:AY423)</f>
        <v>9.4812164579606437E-2</v>
      </c>
      <c r="BJ423">
        <f t="shared" ref="BJ423" si="4801">SUM(BB417:BB423)/SUM(BA417:BA423)</f>
        <v>2.9045643153526972E-2</v>
      </c>
      <c r="BN423" s="15">
        <v>4925773</v>
      </c>
      <c r="BO423" s="15">
        <v>398777</v>
      </c>
      <c r="BP423" s="15">
        <v>1446388</v>
      </c>
      <c r="BQ423" s="15">
        <v>289152</v>
      </c>
      <c r="BR423" s="15">
        <v>304134</v>
      </c>
      <c r="BS423" s="15">
        <v>64592</v>
      </c>
      <c r="BT423">
        <f t="shared" si="4347"/>
        <v>1735540</v>
      </c>
      <c r="BU423">
        <f t="shared" si="2767"/>
        <v>368726</v>
      </c>
      <c r="BV423" s="15">
        <v>40303</v>
      </c>
      <c r="BW423" s="15">
        <v>2976</v>
      </c>
      <c r="BX423" s="15">
        <v>9390</v>
      </c>
      <c r="BY423" s="15">
        <v>3333</v>
      </c>
      <c r="BZ423" s="15">
        <v>2194</v>
      </c>
      <c r="CA423" s="15">
        <v>648</v>
      </c>
      <c r="CB423">
        <f t="shared" si="4348"/>
        <v>12723</v>
      </c>
      <c r="CC423">
        <f t="shared" si="2769"/>
        <v>2842</v>
      </c>
      <c r="CD423" s="15">
        <v>30077</v>
      </c>
      <c r="CE423" s="15">
        <v>1738</v>
      </c>
      <c r="CF423" s="15">
        <v>5497</v>
      </c>
      <c r="CG423" s="15">
        <v>1826</v>
      </c>
      <c r="CH423" s="15">
        <v>1189</v>
      </c>
      <c r="CI423" s="15">
        <v>459</v>
      </c>
      <c r="CJ423">
        <f t="shared" si="4349"/>
        <v>7323</v>
      </c>
      <c r="CK423">
        <f t="shared" si="2771"/>
        <v>1648</v>
      </c>
      <c r="CL423" s="15">
        <v>219831</v>
      </c>
      <c r="CM423" s="15">
        <v>17264</v>
      </c>
      <c r="CN423" s="15">
        <v>67553</v>
      </c>
      <c r="CO423" s="15">
        <v>5254</v>
      </c>
      <c r="CP423" s="15">
        <v>14945</v>
      </c>
      <c r="CQ423" s="15">
        <v>859</v>
      </c>
      <c r="CR423">
        <f t="shared" si="4350"/>
        <v>72807</v>
      </c>
      <c r="CS423">
        <f t="shared" si="4526"/>
        <v>15804</v>
      </c>
    </row>
    <row r="424" spans="1:97" x14ac:dyDescent="0.35">
      <c r="A424" s="1">
        <f t="shared" si="2564"/>
        <v>44330</v>
      </c>
      <c r="B424">
        <f t="shared" si="4321"/>
        <v>1737546</v>
      </c>
      <c r="C424">
        <f t="shared" ref="C424" si="4802">BU424</f>
        <v>368952</v>
      </c>
      <c r="D424">
        <v>354102</v>
      </c>
      <c r="E424">
        <v>5997</v>
      </c>
      <c r="F424">
        <v>151</v>
      </c>
      <c r="H424">
        <v>41</v>
      </c>
      <c r="I424">
        <v>21</v>
      </c>
      <c r="J424">
        <v>29</v>
      </c>
      <c r="K424">
        <v>5</v>
      </c>
      <c r="L424">
        <v>3</v>
      </c>
      <c r="M424">
        <f t="shared" ref="M424" si="4803">-(J424-J423)+L424</f>
        <v>2</v>
      </c>
      <c r="N424">
        <f t="shared" ref="N424" si="4804">B424-C424</f>
        <v>1368594</v>
      </c>
      <c r="O424" s="3">
        <f t="shared" ref="O424" si="4805">C424/B424</f>
        <v>0.21234085313424797</v>
      </c>
      <c r="R424">
        <f t="shared" ref="R424" si="4806">C424-C423</f>
        <v>226</v>
      </c>
      <c r="S424">
        <f t="shared" ref="S424" si="4807">N424-N423</f>
        <v>1780</v>
      </c>
      <c r="T424" s="6">
        <f t="shared" ref="T424" si="4808">R424/V424</f>
        <v>0.11266201395812563</v>
      </c>
      <c r="U424" s="6">
        <f t="shared" ref="U424" si="4809">SUM(R418:R424)/SUM(V418:V424)</f>
        <v>0.1334480952024549</v>
      </c>
      <c r="V424">
        <f t="shared" ref="V424" si="4810">B424-B423</f>
        <v>2006</v>
      </c>
      <c r="W424">
        <f t="shared" ref="W424" si="4811">C424-D424-E424</f>
        <v>8853</v>
      </c>
      <c r="X424" s="3">
        <f t="shared" ref="X424" si="4812">F424/W424</f>
        <v>1.705636507398622E-2</v>
      </c>
      <c r="Y424">
        <f t="shared" ref="Y424" si="4813">E424-E423</f>
        <v>3</v>
      </c>
      <c r="Z424">
        <v>2842</v>
      </c>
      <c r="AA424">
        <v>1648</v>
      </c>
      <c r="AB424">
        <v>15803</v>
      </c>
      <c r="AC424">
        <v>2732</v>
      </c>
      <c r="AD424">
        <v>1588</v>
      </c>
      <c r="AE424">
        <v>15256</v>
      </c>
      <c r="AF424">
        <v>60</v>
      </c>
      <c r="AG424">
        <v>34</v>
      </c>
      <c r="AH424">
        <v>308</v>
      </c>
      <c r="AI424">
        <f t="shared" ref="AI424" si="4814">Z424-AC424-AF424</f>
        <v>50</v>
      </c>
      <c r="AJ424">
        <f t="shared" ref="AJ424" si="4815">AA424-AD424-AG424</f>
        <v>26</v>
      </c>
      <c r="AK424">
        <f t="shared" ref="AK424" si="4816">AB424-AE424-AH424</f>
        <v>239</v>
      </c>
      <c r="AL424">
        <v>3</v>
      </c>
      <c r="AM424">
        <v>3</v>
      </c>
      <c r="AN424">
        <v>9</v>
      </c>
      <c r="AT424">
        <f t="shared" ref="AT424" si="4817">BN424-BN423</f>
        <v>10476</v>
      </c>
      <c r="AU424">
        <f t="shared" ref="AU424" si="4818">BO424-BO423</f>
        <v>249</v>
      </c>
      <c r="AV424">
        <f t="shared" ref="AV424" si="4819">AU424/AT424</f>
        <v>2.3768613974799541E-2</v>
      </c>
      <c r="AW424">
        <f>IF(CB424="","",MAX(BV$1:BV424)-LARGE(BV$1:BV424,2))</f>
        <v>216</v>
      </c>
      <c r="AX424">
        <f>IF(CC424="","",MAX(BW$1:BW424)-LARGE(BW$1:BW424,2))</f>
        <v>6</v>
      </c>
      <c r="AY424">
        <f>MAX(CR$1:CR424)-LARGE(CR$1:CR424,2)</f>
        <v>72</v>
      </c>
      <c r="AZ424">
        <f>MAX(CS$1:CS424)-LARGE(CS$1:CS424,2)</f>
        <v>7</v>
      </c>
      <c r="BA424">
        <f>IF(CJ424="","",MAX(CD$1:CD424)-LARGE(CD$1:CD424,2))</f>
        <v>82</v>
      </c>
      <c r="BB424">
        <f>IF(CK424="","",MAX(CE$1:CE424)-LARGE(CE$1:CE424,2))</f>
        <v>0</v>
      </c>
      <c r="BC424">
        <f t="shared" ref="BC424" si="4820">AX424/AW424</f>
        <v>2.7777777777777776E-2</v>
      </c>
      <c r="BD424">
        <f t="shared" ref="BD424" si="4821">AZ424/AY424</f>
        <v>9.7222222222222224E-2</v>
      </c>
      <c r="BE424">
        <f t="shared" si="3321"/>
        <v>0</v>
      </c>
      <c r="BF424">
        <f t="shared" ref="BF424" si="4822">SUM(AU418:AU424)/SUM(AT418:AT424)</f>
        <v>3.143464901914441E-2</v>
      </c>
      <c r="BG424">
        <f t="shared" ref="BG424" si="4823">SUM(AU411:AU424)/SUM(AT411:AT424)</f>
        <v>3.5110446027739932E-2</v>
      </c>
      <c r="BH424">
        <f t="shared" ref="BH424" si="4824">SUM(AX418:AX424)/SUM(AW418:AW424)</f>
        <v>2.7734976887519261E-2</v>
      </c>
      <c r="BI424">
        <f t="shared" ref="BI424" si="4825">SUM(AZ418:AZ424)/SUM(AY418:AY424)</f>
        <v>9.8076923076923075E-2</v>
      </c>
      <c r="BJ424">
        <f t="shared" ref="BJ424" si="4826">SUM(BB418:BB424)/SUM(BA418:BA424)</f>
        <v>1.4035087719298246E-2</v>
      </c>
      <c r="BN424" s="15">
        <v>4936249</v>
      </c>
      <c r="BO424" s="15">
        <v>399026</v>
      </c>
      <c r="BP424" s="15">
        <v>1447934</v>
      </c>
      <c r="BQ424" s="15">
        <v>289612</v>
      </c>
      <c r="BR424" s="15">
        <v>304323</v>
      </c>
      <c r="BS424" s="15">
        <v>64629</v>
      </c>
      <c r="BT424">
        <f t="shared" si="4347"/>
        <v>1737546</v>
      </c>
      <c r="BU424">
        <f t="shared" si="2767"/>
        <v>368952</v>
      </c>
      <c r="BV424" s="15">
        <v>40519</v>
      </c>
      <c r="BW424" s="15">
        <v>2982</v>
      </c>
      <c r="BX424" s="15">
        <v>9382</v>
      </c>
      <c r="BY424" s="15">
        <v>3355</v>
      </c>
      <c r="BZ424" s="15">
        <v>2196</v>
      </c>
      <c r="CA424" s="15">
        <v>650</v>
      </c>
      <c r="CB424">
        <f t="shared" si="4348"/>
        <v>12737</v>
      </c>
      <c r="CC424">
        <f t="shared" si="2769"/>
        <v>2846</v>
      </c>
      <c r="CD424" s="15">
        <v>30159</v>
      </c>
      <c r="CE424" s="15">
        <v>1739</v>
      </c>
      <c r="CF424" s="15">
        <v>5494</v>
      </c>
      <c r="CG424" s="15">
        <v>1835</v>
      </c>
      <c r="CH424" s="15">
        <v>1189</v>
      </c>
      <c r="CI424" s="15">
        <v>460</v>
      </c>
      <c r="CJ424">
        <f t="shared" si="4349"/>
        <v>7329</v>
      </c>
      <c r="CK424">
        <f t="shared" si="2771"/>
        <v>1649</v>
      </c>
      <c r="CL424" s="15">
        <v>220260</v>
      </c>
      <c r="CM424" s="15">
        <v>17283</v>
      </c>
      <c r="CN424" s="15">
        <v>67622</v>
      </c>
      <c r="CO424" s="15">
        <v>5257</v>
      </c>
      <c r="CP424" s="15">
        <v>14952</v>
      </c>
      <c r="CQ424" s="15">
        <v>859</v>
      </c>
      <c r="CR424">
        <f t="shared" si="4350"/>
        <v>72879</v>
      </c>
      <c r="CS424">
        <f t="shared" si="4526"/>
        <v>15811</v>
      </c>
    </row>
    <row r="425" spans="1:97" x14ac:dyDescent="0.35">
      <c r="A425" s="1">
        <f t="shared" si="2564"/>
        <v>44331</v>
      </c>
      <c r="B425">
        <f t="shared" si="4321"/>
        <v>1739861</v>
      </c>
      <c r="C425">
        <f t="shared" ref="C425" si="4827">BU425</f>
        <v>369219</v>
      </c>
      <c r="D425">
        <v>354531</v>
      </c>
      <c r="E425">
        <v>5998</v>
      </c>
      <c r="F425">
        <v>147</v>
      </c>
      <c r="H425">
        <v>42</v>
      </c>
      <c r="I425">
        <v>23</v>
      </c>
      <c r="J425">
        <v>27</v>
      </c>
      <c r="K425">
        <v>4</v>
      </c>
      <c r="L425">
        <v>5</v>
      </c>
      <c r="M425">
        <f t="shared" ref="M425" si="4828">-(J425-J424)+L425</f>
        <v>7</v>
      </c>
      <c r="N425">
        <f t="shared" ref="N425" si="4829">B425-C425</f>
        <v>1370642</v>
      </c>
      <c r="O425" s="3">
        <f t="shared" ref="O425" si="4830">C425/B425</f>
        <v>0.21221178013645917</v>
      </c>
      <c r="R425">
        <f t="shared" ref="R425" si="4831">C425-C424</f>
        <v>267</v>
      </c>
      <c r="S425">
        <f t="shared" ref="S425" si="4832">N425-N424</f>
        <v>2048</v>
      </c>
      <c r="T425" s="6">
        <f t="shared" ref="T425" si="4833">R425/V425</f>
        <v>0.11533477321814255</v>
      </c>
      <c r="U425" s="6">
        <f t="shared" ref="U425" si="4834">SUM(R419:R425)/SUM(V419:V425)</f>
        <v>0.1268510123904503</v>
      </c>
      <c r="V425">
        <f t="shared" ref="V425" si="4835">B425-B424</f>
        <v>2315</v>
      </c>
      <c r="W425">
        <f t="shared" ref="W425" si="4836">C425-D425-E425</f>
        <v>8690</v>
      </c>
      <c r="X425" s="3">
        <f t="shared" ref="X425" si="4837">F425/W425</f>
        <v>1.6915995397008055E-2</v>
      </c>
      <c r="Y425">
        <f t="shared" ref="Y425" si="4838">E425-E424</f>
        <v>1</v>
      </c>
      <c r="Z425">
        <v>2846</v>
      </c>
      <c r="AA425">
        <v>1649</v>
      </c>
      <c r="AB425">
        <v>15812</v>
      </c>
      <c r="AC425">
        <v>2732</v>
      </c>
      <c r="AD425">
        <v>1588</v>
      </c>
      <c r="AE425">
        <v>15271</v>
      </c>
      <c r="AF425">
        <v>60</v>
      </c>
      <c r="AG425">
        <v>34</v>
      </c>
      <c r="AH425">
        <v>308</v>
      </c>
      <c r="AI425">
        <f t="shared" ref="AI425" si="4839">Z425-AC425-AF425</f>
        <v>54</v>
      </c>
      <c r="AJ425">
        <f t="shared" ref="AJ425" si="4840">AA425-AD425-AG425</f>
        <v>27</v>
      </c>
      <c r="AK425">
        <f t="shared" ref="AK425" si="4841">AB425-AE425-AH425</f>
        <v>233</v>
      </c>
      <c r="AL425">
        <v>3</v>
      </c>
      <c r="AM425">
        <v>3</v>
      </c>
      <c r="AN425">
        <v>7</v>
      </c>
      <c r="AT425">
        <f t="shared" ref="AT425" si="4842">BN425-BN424</f>
        <v>12236</v>
      </c>
      <c r="AU425">
        <f t="shared" ref="AU425" si="4843">BO425-BO424</f>
        <v>290</v>
      </c>
      <c r="AV425">
        <f t="shared" ref="AV425" si="4844">AU425/AT425</f>
        <v>2.3700555737169008E-2</v>
      </c>
      <c r="AW425">
        <f>IF(CB425="","",MAX(BV$1:BV425)-LARGE(BV$1:BV425,2))</f>
        <v>98</v>
      </c>
      <c r="AX425">
        <f>IF(CC425="","",MAX(BW$1:BW425)-LARGE(BW$1:BW425,2))</f>
        <v>3</v>
      </c>
      <c r="AY425">
        <f>MAX(CR$1:CR425)-LARGE(CR$1:CR425,2)</f>
        <v>111</v>
      </c>
      <c r="AZ425">
        <f>MAX(CS$1:CS425)-LARGE(CS$1:CS425,2)</f>
        <v>12</v>
      </c>
      <c r="BA425">
        <f>IF(CJ425="","",MAX(CD$1:CD425)-LARGE(CD$1:CD425,2))</f>
        <v>113</v>
      </c>
      <c r="BB425">
        <f>IF(CK425="","",MAX(CE$1:CE425)-LARGE(CE$1:CE425,2))</f>
        <v>1</v>
      </c>
      <c r="BC425">
        <f t="shared" ref="BC425" si="4845">AX425/AW425</f>
        <v>3.0612244897959183E-2</v>
      </c>
      <c r="BD425">
        <f t="shared" ref="BD425" si="4846">AZ425/AY425</f>
        <v>0.10810810810810811</v>
      </c>
      <c r="BE425">
        <f t="shared" si="3321"/>
        <v>8.8495575221238937E-3</v>
      </c>
      <c r="BF425">
        <f t="shared" ref="BF425" si="4847">SUM(AU419:AU425)/SUM(AT419:AT425)</f>
        <v>3.0178525393142561E-2</v>
      </c>
      <c r="BG425">
        <f t="shared" ref="BG425" si="4848">SUM(AU412:AU425)/SUM(AT412:AT425)</f>
        <v>3.4069123341441424E-2</v>
      </c>
      <c r="BH425">
        <f t="shared" ref="BH425" si="4849">SUM(AX419:AX425)/SUM(AW419:AW425)</f>
        <v>2.8963414634146343E-2</v>
      </c>
      <c r="BI425">
        <f t="shared" ref="BI425" si="4850">SUM(AZ419:AZ425)/SUM(AY419:AY425)</f>
        <v>9.9616858237547887E-2</v>
      </c>
      <c r="BJ425">
        <f t="shared" ref="BJ425" si="4851">SUM(BB419:BB425)/SUM(BA419:BA425)</f>
        <v>1.1695906432748537E-2</v>
      </c>
      <c r="BN425" s="15">
        <v>4948485</v>
      </c>
      <c r="BO425" s="15">
        <v>399316</v>
      </c>
      <c r="BP425" s="15">
        <v>1449502</v>
      </c>
      <c r="BQ425" s="15">
        <v>290359</v>
      </c>
      <c r="BR425" s="15">
        <v>304533</v>
      </c>
      <c r="BS425" s="15">
        <v>64686</v>
      </c>
      <c r="BT425">
        <f t="shared" si="4347"/>
        <v>1739861</v>
      </c>
      <c r="BU425">
        <f t="shared" si="2767"/>
        <v>369219</v>
      </c>
      <c r="BV425" s="15">
        <v>40617</v>
      </c>
      <c r="BW425" s="15">
        <v>2985</v>
      </c>
      <c r="BX425" s="15">
        <v>9390</v>
      </c>
      <c r="BY425" s="15">
        <v>3360</v>
      </c>
      <c r="BZ425" s="15">
        <v>2197</v>
      </c>
      <c r="CA425" s="15">
        <v>650</v>
      </c>
      <c r="CB425">
        <f t="shared" si="4348"/>
        <v>12750</v>
      </c>
      <c r="CC425">
        <f t="shared" si="2769"/>
        <v>2847</v>
      </c>
      <c r="CD425" s="15">
        <v>30272</v>
      </c>
      <c r="CE425" s="15">
        <v>1740</v>
      </c>
      <c r="CF425" s="15">
        <v>5511</v>
      </c>
      <c r="CG425" s="15">
        <v>1834</v>
      </c>
      <c r="CH425" s="15">
        <v>1190</v>
      </c>
      <c r="CI425" s="15">
        <v>460</v>
      </c>
      <c r="CJ425">
        <f t="shared" si="4349"/>
        <v>7345</v>
      </c>
      <c r="CK425">
        <f t="shared" si="2771"/>
        <v>1650</v>
      </c>
      <c r="CL425" s="15">
        <v>220699</v>
      </c>
      <c r="CM425" s="15">
        <v>17295</v>
      </c>
      <c r="CN425" s="15">
        <v>67737</v>
      </c>
      <c r="CO425" s="15">
        <v>5253</v>
      </c>
      <c r="CP425" s="15">
        <v>14964</v>
      </c>
      <c r="CQ425" s="15">
        <v>859</v>
      </c>
      <c r="CR425">
        <f t="shared" si="4350"/>
        <v>72990</v>
      </c>
      <c r="CS425">
        <f t="shared" si="4526"/>
        <v>15823</v>
      </c>
    </row>
    <row r="426" spans="1:97" x14ac:dyDescent="0.35">
      <c r="A426" s="1">
        <f t="shared" si="2564"/>
        <v>44332</v>
      </c>
      <c r="B426">
        <f t="shared" si="4321"/>
        <v>1741136</v>
      </c>
      <c r="C426">
        <f t="shared" ref="C426" si="4852">BU426</f>
        <v>369355</v>
      </c>
      <c r="D426">
        <v>354764</v>
      </c>
      <c r="E426">
        <v>6000</v>
      </c>
      <c r="F426">
        <v>145</v>
      </c>
      <c r="H426">
        <v>42</v>
      </c>
      <c r="I426">
        <v>30</v>
      </c>
      <c r="J426">
        <v>26</v>
      </c>
      <c r="K426">
        <v>3</v>
      </c>
      <c r="L426">
        <v>6</v>
      </c>
      <c r="M426">
        <f t="shared" ref="M426" si="4853">-(J426-J425)+L426</f>
        <v>7</v>
      </c>
      <c r="N426">
        <f t="shared" ref="N426" si="4854">B426-C426</f>
        <v>1371781</v>
      </c>
      <c r="O426" s="3">
        <f t="shared" ref="O426" si="4855">C426/B426</f>
        <v>0.21213449150439712</v>
      </c>
      <c r="R426">
        <f t="shared" ref="R426" si="4856">C426-C425</f>
        <v>136</v>
      </c>
      <c r="S426">
        <f t="shared" ref="S426" si="4857">N426-N425</f>
        <v>1139</v>
      </c>
      <c r="T426" s="6">
        <f t="shared" ref="T426" si="4858">R426/V426</f>
        <v>0.10666666666666667</v>
      </c>
      <c r="U426" s="6">
        <f t="shared" ref="U426" si="4859">SUM(R420:R426)/SUM(V420:V426)</f>
        <v>0.12472762792095575</v>
      </c>
      <c r="V426">
        <f t="shared" ref="V426" si="4860">B426-B425</f>
        <v>1275</v>
      </c>
      <c r="W426">
        <f t="shared" ref="W426" si="4861">C426-D426-E426</f>
        <v>8591</v>
      </c>
      <c r="X426" s="3">
        <f t="shared" ref="X426" si="4862">F426/W426</f>
        <v>1.687812827377488E-2</v>
      </c>
      <c r="Y426">
        <f t="shared" ref="Y426" si="4863">E426-E425</f>
        <v>2</v>
      </c>
      <c r="Z426">
        <v>2847</v>
      </c>
      <c r="AA426">
        <v>1650</v>
      </c>
      <c r="AB426">
        <v>15823</v>
      </c>
      <c r="AC426">
        <v>2735</v>
      </c>
      <c r="AD426">
        <v>1588</v>
      </c>
      <c r="AE426">
        <v>15279</v>
      </c>
      <c r="AF426">
        <v>60</v>
      </c>
      <c r="AG426">
        <v>34</v>
      </c>
      <c r="AH426">
        <v>308</v>
      </c>
      <c r="AI426">
        <f t="shared" ref="AI426" si="4864">Z426-AC426-AF426</f>
        <v>52</v>
      </c>
      <c r="AJ426">
        <f t="shared" ref="AJ426" si="4865">AA426-AD426-AG426</f>
        <v>28</v>
      </c>
      <c r="AK426">
        <f t="shared" ref="AK426" si="4866">AB426-AE426-AH426</f>
        <v>236</v>
      </c>
      <c r="AL426">
        <v>3</v>
      </c>
      <c r="AM426">
        <v>3</v>
      </c>
      <c r="AN426">
        <v>7</v>
      </c>
      <c r="AT426">
        <f t="shared" ref="AT426" si="4867">BN426-BN425</f>
        <v>4201</v>
      </c>
      <c r="AU426">
        <f t="shared" ref="AU426" si="4868">BO426-BO425</f>
        <v>150</v>
      </c>
      <c r="AV426">
        <f t="shared" ref="AV426" si="4869">AU426/AT426</f>
        <v>3.5705784337062604E-2</v>
      </c>
      <c r="AW426">
        <f>IF(CB426="","",MAX(BV$1:BV426)-LARGE(BV$1:BV426,2))</f>
        <v>17</v>
      </c>
      <c r="AX426">
        <f>IF(CC426="","",MAX(BW$1:BW426)-LARGE(BW$1:BW426,2))</f>
        <v>3</v>
      </c>
      <c r="AY426">
        <f>MAX(CR$1:CR426)-LARGE(CR$1:CR426,2)</f>
        <v>47</v>
      </c>
      <c r="AZ426">
        <f>MAX(CS$1:CS426)-LARGE(CS$1:CS426,2)</f>
        <v>2</v>
      </c>
      <c r="BA426">
        <f>IF(CJ426="","",MAX(CD$1:CD426)-LARGE(CD$1:CD426,2))</f>
        <v>13</v>
      </c>
      <c r="BB426">
        <f>IF(CK426="","",MAX(CE$1:CE426)-LARGE(CE$1:CE426,2))</f>
        <v>3</v>
      </c>
      <c r="BC426">
        <f t="shared" ref="BC426" si="4870">AX426/AW426</f>
        <v>0.17647058823529413</v>
      </c>
      <c r="BD426">
        <f t="shared" ref="BD426" si="4871">AZ426/AY426</f>
        <v>4.2553191489361701E-2</v>
      </c>
      <c r="BE426">
        <f t="shared" si="3321"/>
        <v>0.23076923076923078</v>
      </c>
      <c r="BF426">
        <f t="shared" ref="BF426" si="4872">SUM(AU420:AU426)/SUM(AT420:AT426)</f>
        <v>3.0496994052924113E-2</v>
      </c>
      <c r="BG426">
        <f t="shared" ref="BG426" si="4873">SUM(AU413:AU426)/SUM(AT413:AT426)</f>
        <v>3.2803104675420296E-2</v>
      </c>
      <c r="BH426">
        <f t="shared" ref="BH426" si="4874">SUM(AX420:AX426)/SUM(AW420:AW426)</f>
        <v>3.3587786259541987E-2</v>
      </c>
      <c r="BI426">
        <f t="shared" ref="BI426" si="4875">SUM(AZ420:AZ426)/SUM(AY420:AY426)</f>
        <v>9.8298676748582225E-2</v>
      </c>
      <c r="BJ426">
        <f t="shared" ref="BJ426" si="4876">SUM(BB420:BB426)/SUM(BA420:BA426)</f>
        <v>1.2012012012012012E-2</v>
      </c>
      <c r="BN426" s="15">
        <v>4952686</v>
      </c>
      <c r="BO426" s="15">
        <v>399466</v>
      </c>
      <c r="BP426" s="15">
        <v>1450732</v>
      </c>
      <c r="BQ426" s="15">
        <v>290404</v>
      </c>
      <c r="BR426" s="15">
        <v>304646</v>
      </c>
      <c r="BS426" s="15">
        <v>64709</v>
      </c>
      <c r="BT426">
        <f t="shared" si="4347"/>
        <v>1741136</v>
      </c>
      <c r="BU426">
        <f t="shared" si="2767"/>
        <v>369355</v>
      </c>
      <c r="BV426" s="15">
        <v>40634</v>
      </c>
      <c r="BW426" s="15">
        <v>2982</v>
      </c>
      <c r="BX426" s="15">
        <v>9396</v>
      </c>
      <c r="BY426" s="15">
        <v>3358</v>
      </c>
      <c r="BZ426" s="15">
        <v>2200</v>
      </c>
      <c r="CA426" s="15">
        <v>650</v>
      </c>
      <c r="CB426">
        <f t="shared" si="4348"/>
        <v>12754</v>
      </c>
      <c r="CC426">
        <f t="shared" si="2769"/>
        <v>2850</v>
      </c>
      <c r="CD426" s="15">
        <v>30285</v>
      </c>
      <c r="CE426" s="15">
        <v>1743</v>
      </c>
      <c r="CF426" s="15">
        <v>5513</v>
      </c>
      <c r="CG426" s="15">
        <v>1835</v>
      </c>
      <c r="CH426" s="15">
        <v>1190</v>
      </c>
      <c r="CI426" s="15">
        <v>460</v>
      </c>
      <c r="CJ426">
        <f t="shared" si="4349"/>
        <v>7348</v>
      </c>
      <c r="CK426">
        <f t="shared" si="2771"/>
        <v>1650</v>
      </c>
      <c r="CL426" s="15">
        <v>220863</v>
      </c>
      <c r="CM426" s="15">
        <v>17294</v>
      </c>
      <c r="CN426" s="15">
        <v>67781</v>
      </c>
      <c r="CO426" s="15">
        <v>5256</v>
      </c>
      <c r="CP426" s="15">
        <v>14966</v>
      </c>
      <c r="CQ426" s="15">
        <v>859</v>
      </c>
      <c r="CR426">
        <f t="shared" si="4350"/>
        <v>73037</v>
      </c>
      <c r="CS426">
        <f t="shared" si="4526"/>
        <v>15825</v>
      </c>
    </row>
    <row r="427" spans="1:97" x14ac:dyDescent="0.35">
      <c r="A427" s="1">
        <f t="shared" si="2564"/>
        <v>44333</v>
      </c>
      <c r="B427">
        <f t="shared" si="4321"/>
        <v>1741776</v>
      </c>
      <c r="C427">
        <f t="shared" ref="C427" si="4877">BU427</f>
        <v>369432</v>
      </c>
      <c r="D427">
        <v>354950</v>
      </c>
      <c r="E427">
        <v>6006</v>
      </c>
      <c r="F427">
        <v>137</v>
      </c>
      <c r="H427">
        <v>41</v>
      </c>
      <c r="I427">
        <v>14</v>
      </c>
      <c r="J427">
        <v>22</v>
      </c>
      <c r="K427">
        <v>2</v>
      </c>
      <c r="L427">
        <v>4</v>
      </c>
      <c r="M427">
        <f t="shared" ref="M427" si="4878">-(J427-J426)+L427</f>
        <v>8</v>
      </c>
      <c r="N427">
        <f t="shared" ref="N427" si="4879">B427-C427</f>
        <v>1372344</v>
      </c>
      <c r="O427" s="3">
        <f t="shared" ref="O427" si="4880">C427/B427</f>
        <v>0.21210075233554718</v>
      </c>
      <c r="R427">
        <f t="shared" ref="R427" si="4881">C427-C426</f>
        <v>77</v>
      </c>
      <c r="S427">
        <f t="shared" ref="S427" si="4882">N427-N426</f>
        <v>563</v>
      </c>
      <c r="T427" s="6">
        <f t="shared" ref="T427" si="4883">R427/V427</f>
        <v>0.1203125</v>
      </c>
      <c r="U427" s="6">
        <f t="shared" ref="U427" si="4884">SUM(R421:R427)/SUM(V421:V427)</f>
        <v>0.12597353497164462</v>
      </c>
      <c r="V427">
        <f t="shared" ref="V427" si="4885">B427-B426</f>
        <v>640</v>
      </c>
      <c r="W427">
        <f t="shared" ref="W427" si="4886">C427-D427-E427</f>
        <v>8476</v>
      </c>
      <c r="X427" s="3">
        <f t="shared" ref="X427" si="4887">F427/W427</f>
        <v>1.6163284568192545E-2</v>
      </c>
      <c r="Y427">
        <f t="shared" ref="Y427" si="4888">E427-E426</f>
        <v>6</v>
      </c>
      <c r="Z427">
        <v>2850</v>
      </c>
      <c r="AA427">
        <v>1650</v>
      </c>
      <c r="AB427">
        <v>15825</v>
      </c>
      <c r="AC427">
        <v>2736</v>
      </c>
      <c r="AD427">
        <v>1588</v>
      </c>
      <c r="AE427">
        <v>15282</v>
      </c>
      <c r="AF427">
        <v>60</v>
      </c>
      <c r="AG427">
        <v>34</v>
      </c>
      <c r="AH427">
        <v>308</v>
      </c>
      <c r="AI427">
        <f t="shared" ref="AI427" si="4889">Z427-AC427-AF427</f>
        <v>54</v>
      </c>
      <c r="AJ427">
        <f t="shared" ref="AJ427" si="4890">AA427-AD427-AG427</f>
        <v>28</v>
      </c>
      <c r="AK427">
        <f t="shared" ref="AK427" si="4891">AB427-AE427-AH427</f>
        <v>235</v>
      </c>
      <c r="AL427">
        <v>3</v>
      </c>
      <c r="AM427">
        <v>3</v>
      </c>
      <c r="AN427">
        <v>7</v>
      </c>
      <c r="AT427">
        <f t="shared" ref="AT427" si="4892">BN427-BN426</f>
        <v>2104</v>
      </c>
      <c r="AU427">
        <f t="shared" ref="AU427" si="4893">BO427-BO426</f>
        <v>62</v>
      </c>
      <c r="AV427">
        <f t="shared" ref="AV427" si="4894">AU427/AT427</f>
        <v>2.9467680608365018E-2</v>
      </c>
      <c r="AW427">
        <f>IF(CB427="","",MAX(BV$1:BV427)-LARGE(BV$1:BV427,2))</f>
        <v>4</v>
      </c>
      <c r="AX427">
        <f>IF(CC427="","",MAX(BW$1:BW427)-LARGE(BW$1:BW427,2))</f>
        <v>3</v>
      </c>
      <c r="AY427">
        <f>MAX(CR$1:CR427)-LARGE(CR$1:CR427,2)</f>
        <v>15</v>
      </c>
      <c r="AZ427">
        <f>MAX(CS$1:CS427)-LARGE(CS$1:CS427,2)</f>
        <v>1</v>
      </c>
      <c r="BA427">
        <f>IF(CJ427="","",MAX(CD$1:CD427)-LARGE(CD$1:CD427,2))</f>
        <v>2</v>
      </c>
      <c r="BB427">
        <f>IF(CK427="","",MAX(CE$1:CE427)-LARGE(CE$1:CE427,2))</f>
        <v>0</v>
      </c>
      <c r="BC427">
        <f t="shared" ref="BC427" si="4895">AX427/AW427</f>
        <v>0.75</v>
      </c>
      <c r="BD427">
        <f t="shared" ref="BD427" si="4896">AZ427/AY427</f>
        <v>6.6666666666666666E-2</v>
      </c>
      <c r="BE427">
        <f t="shared" si="3321"/>
        <v>0</v>
      </c>
      <c r="BF427">
        <f t="shared" ref="BF427" si="4897">SUM(AU421:AU427)/SUM(AT421:AT427)</f>
        <v>2.953758071599356E-2</v>
      </c>
      <c r="BG427">
        <f t="shared" ref="BG427" si="4898">SUM(AU414:AU427)/SUM(AT414:AT427)</f>
        <v>3.2384275985056957E-2</v>
      </c>
      <c r="BH427">
        <f t="shared" ref="BH427" si="4899">SUM(AX421:AX427)/SUM(AW421:AW427)</f>
        <v>3.5276073619631899E-2</v>
      </c>
      <c r="BI427">
        <f t="shared" ref="BI427" si="4900">SUM(AZ421:AZ427)/SUM(AY421:AY427)</f>
        <v>9.4230769230769229E-2</v>
      </c>
      <c r="BJ427">
        <f t="shared" ref="BJ427" si="4901">SUM(BB421:BB427)/SUM(BA421:BA427)</f>
        <v>1.2158054711246201E-2</v>
      </c>
      <c r="BN427" s="15">
        <v>4954790</v>
      </c>
      <c r="BO427" s="15">
        <v>399528</v>
      </c>
      <c r="BP427" s="15">
        <v>1451324</v>
      </c>
      <c r="BQ427" s="15">
        <v>290452</v>
      </c>
      <c r="BR427" s="15">
        <v>304718</v>
      </c>
      <c r="BS427" s="15">
        <v>64714</v>
      </c>
      <c r="BT427">
        <f t="shared" si="4347"/>
        <v>1741776</v>
      </c>
      <c r="BU427">
        <f t="shared" si="2767"/>
        <v>369432</v>
      </c>
      <c r="BV427" s="15">
        <v>40638</v>
      </c>
      <c r="BW427" s="15">
        <v>2982</v>
      </c>
      <c r="BX427" s="15">
        <v>9398</v>
      </c>
      <c r="BY427" s="15">
        <v>3358</v>
      </c>
      <c r="BZ427" s="15">
        <v>2201</v>
      </c>
      <c r="CA427" s="15">
        <v>650</v>
      </c>
      <c r="CB427">
        <f t="shared" si="4348"/>
        <v>12756</v>
      </c>
      <c r="CC427">
        <f t="shared" si="2769"/>
        <v>2851</v>
      </c>
      <c r="CD427" s="15">
        <v>30287</v>
      </c>
      <c r="CE427" s="15">
        <v>1743</v>
      </c>
      <c r="CF427" s="15">
        <v>5513</v>
      </c>
      <c r="CG427" s="15">
        <v>1835</v>
      </c>
      <c r="CH427" s="15">
        <v>1190</v>
      </c>
      <c r="CI427" s="15">
        <v>460</v>
      </c>
      <c r="CJ427">
        <f t="shared" si="4349"/>
        <v>7348</v>
      </c>
      <c r="CK427">
        <f t="shared" si="2771"/>
        <v>1650</v>
      </c>
      <c r="CL427" s="15">
        <v>220917</v>
      </c>
      <c r="CM427" s="15">
        <v>17294</v>
      </c>
      <c r="CN427" s="15">
        <v>67794</v>
      </c>
      <c r="CO427" s="15">
        <v>5258</v>
      </c>
      <c r="CP427" s="15">
        <v>14965</v>
      </c>
      <c r="CQ427" s="15">
        <v>859</v>
      </c>
      <c r="CR427">
        <f t="shared" si="4350"/>
        <v>73052</v>
      </c>
      <c r="CS427">
        <f t="shared" si="4526"/>
        <v>15824</v>
      </c>
    </row>
    <row r="428" spans="1:97" x14ac:dyDescent="0.35">
      <c r="A428" s="1">
        <f t="shared" si="2564"/>
        <v>44334</v>
      </c>
      <c r="B428">
        <f t="shared" si="4321"/>
        <v>1743545</v>
      </c>
      <c r="C428">
        <f t="shared" ref="C428" si="4902">BU428</f>
        <v>369592</v>
      </c>
      <c r="D428">
        <v>355598</v>
      </c>
      <c r="E428">
        <v>6006</v>
      </c>
      <c r="F428">
        <v>142</v>
      </c>
      <c r="H428">
        <v>40</v>
      </c>
      <c r="I428">
        <v>21</v>
      </c>
      <c r="J428">
        <v>29</v>
      </c>
      <c r="K428">
        <v>2</v>
      </c>
      <c r="L428">
        <v>6</v>
      </c>
      <c r="M428">
        <f t="shared" ref="M428" si="4903">-(J428-J427)+L428</f>
        <v>-1</v>
      </c>
      <c r="N428">
        <f t="shared" ref="N428" si="4904">B428-C428</f>
        <v>1373953</v>
      </c>
      <c r="O428" s="3">
        <f t="shared" ref="O428" si="4905">C428/B428</f>
        <v>0.211977322065103</v>
      </c>
      <c r="R428">
        <f t="shared" ref="R428" si="4906">C428-C427</f>
        <v>160</v>
      </c>
      <c r="S428">
        <f t="shared" ref="S428" si="4907">N428-N427</f>
        <v>1609</v>
      </c>
      <c r="T428" s="6">
        <f t="shared" ref="T428" si="4908">R428/V428</f>
        <v>9.0446579988694181E-2</v>
      </c>
      <c r="U428" s="6">
        <f t="shared" ref="U428" si="4909">SUM(R422:R428)/SUM(V422:V428)</f>
        <v>0.12236088219135076</v>
      </c>
      <c r="V428">
        <f t="shared" ref="V428" si="4910">B428-B427</f>
        <v>1769</v>
      </c>
      <c r="W428">
        <f t="shared" ref="W428" si="4911">C428-D428-E428</f>
        <v>7988</v>
      </c>
      <c r="X428" s="3">
        <f t="shared" ref="X428" si="4912">F428/W428</f>
        <v>1.7776664997496243E-2</v>
      </c>
      <c r="Y428">
        <f t="shared" ref="Y428" si="4913">E428-E427</f>
        <v>0</v>
      </c>
      <c r="Z428">
        <v>2851</v>
      </c>
      <c r="AA428">
        <v>1650</v>
      </c>
      <c r="AB428">
        <v>15824</v>
      </c>
      <c r="AC428">
        <v>2738</v>
      </c>
      <c r="AD428">
        <v>1588</v>
      </c>
      <c r="AE428">
        <v>15301</v>
      </c>
      <c r="AF428">
        <v>60</v>
      </c>
      <c r="AG428">
        <v>34</v>
      </c>
      <c r="AH428">
        <v>308</v>
      </c>
      <c r="AI428">
        <f t="shared" ref="AI428" si="4914">Z428-AC428-AF428</f>
        <v>53</v>
      </c>
      <c r="AJ428">
        <f t="shared" ref="AJ428" si="4915">AA428-AD428-AG428</f>
        <v>28</v>
      </c>
      <c r="AK428">
        <f t="shared" ref="AK428" si="4916">AB428-AE428-AH428</f>
        <v>215</v>
      </c>
      <c r="AL428">
        <v>1</v>
      </c>
      <c r="AM428">
        <v>1</v>
      </c>
      <c r="AN428">
        <v>9</v>
      </c>
      <c r="AT428">
        <f t="shared" ref="AT428" si="4917">BN428-BN427</f>
        <v>7963</v>
      </c>
      <c r="AU428">
        <f t="shared" ref="AU428" si="4918">BO428-BO427</f>
        <v>197</v>
      </c>
      <c r="AV428">
        <f t="shared" ref="AV428" si="4919">AU428/AT428</f>
        <v>2.4739419816652015E-2</v>
      </c>
      <c r="AW428">
        <f>IF(CB428="","",MAX(BV$1:BV428)-LARGE(BV$1:BV428,2))</f>
        <v>97</v>
      </c>
      <c r="AX428">
        <f>IF(CC428="","",MAX(BW$1:BW428)-LARGE(BW$1:BW428,2))</f>
        <v>3</v>
      </c>
      <c r="AY428">
        <f>MAX(CR$1:CR428)-LARGE(CR$1:CR428,2)</f>
        <v>80</v>
      </c>
      <c r="AZ428">
        <f>MAX(CS$1:CS428)-LARGE(CS$1:CS428,2)</f>
        <v>7</v>
      </c>
      <c r="BA428">
        <f>IF(CJ428="","",MAX(CD$1:CD428)-LARGE(CD$1:CD428,2))</f>
        <v>36</v>
      </c>
      <c r="BB428">
        <f>IF(CK428="","",MAX(CE$1:CE428)-LARGE(CE$1:CE428,2))</f>
        <v>0</v>
      </c>
      <c r="BC428">
        <f t="shared" ref="BC428" si="4920">AX428/AW428</f>
        <v>3.0927835051546393E-2</v>
      </c>
      <c r="BD428">
        <f t="shared" ref="BD428" si="4921">AZ428/AY428</f>
        <v>8.7499999999999994E-2</v>
      </c>
      <c r="BE428">
        <f t="shared" ref="BE428:BE459" si="4922">BB428/BA428</f>
        <v>0</v>
      </c>
      <c r="BF428">
        <f t="shared" ref="BF428" si="4923">SUM(AU422:AU428)/SUM(AT422:AT428)</f>
        <v>2.8991807390068552E-2</v>
      </c>
      <c r="BG428">
        <f t="shared" ref="BG428" si="4924">SUM(AU415:AU428)/SUM(AT415:AT428)</f>
        <v>3.2089822528069543E-2</v>
      </c>
      <c r="BH428">
        <f t="shared" ref="BH428" si="4925">SUM(AX422:AX428)/SUM(AW422:AW428)</f>
        <v>3.3227848101265819E-2</v>
      </c>
      <c r="BI428">
        <f t="shared" ref="BI428" si="4926">SUM(AZ422:AZ428)/SUM(AY422:AY428)</f>
        <v>9.7888675623800381E-2</v>
      </c>
      <c r="BJ428">
        <f t="shared" ref="BJ428" si="4927">SUM(BB422:BB428)/SUM(BA422:BA428)</f>
        <v>1.1869436201780416E-2</v>
      </c>
      <c r="BN428" s="15">
        <v>4962753</v>
      </c>
      <c r="BO428" s="15">
        <v>399725</v>
      </c>
      <c r="BP428" s="15">
        <v>1452785</v>
      </c>
      <c r="BQ428" s="15">
        <v>290760</v>
      </c>
      <c r="BR428" s="15">
        <v>304835</v>
      </c>
      <c r="BS428" s="15">
        <v>64757</v>
      </c>
      <c r="BT428">
        <f t="shared" si="4347"/>
        <v>1743545</v>
      </c>
      <c r="BU428">
        <f t="shared" si="2767"/>
        <v>369592</v>
      </c>
      <c r="BV428" s="15">
        <v>40735</v>
      </c>
      <c r="BW428" s="15">
        <v>2988</v>
      </c>
      <c r="BX428" s="15">
        <v>9402</v>
      </c>
      <c r="BY428" s="15">
        <v>3363</v>
      </c>
      <c r="BZ428" s="15">
        <v>2201</v>
      </c>
      <c r="CA428" s="15">
        <v>651</v>
      </c>
      <c r="CB428">
        <f t="shared" si="4348"/>
        <v>12765</v>
      </c>
      <c r="CC428">
        <f t="shared" si="2769"/>
        <v>2852</v>
      </c>
      <c r="CD428" s="15">
        <v>30323</v>
      </c>
      <c r="CE428" s="15">
        <v>1743</v>
      </c>
      <c r="CF428" s="15">
        <v>5516</v>
      </c>
      <c r="CG428" s="15">
        <v>1840</v>
      </c>
      <c r="CH428" s="15">
        <v>1191</v>
      </c>
      <c r="CI428" s="15">
        <v>461</v>
      </c>
      <c r="CJ428">
        <f t="shared" si="4349"/>
        <v>7356</v>
      </c>
      <c r="CK428">
        <f t="shared" si="2771"/>
        <v>1652</v>
      </c>
      <c r="CL428" s="15">
        <v>221358</v>
      </c>
      <c r="CM428" s="15">
        <v>17298</v>
      </c>
      <c r="CN428" s="15">
        <v>67865</v>
      </c>
      <c r="CO428" s="15">
        <v>5267</v>
      </c>
      <c r="CP428" s="15">
        <v>14972</v>
      </c>
      <c r="CQ428" s="15">
        <v>860</v>
      </c>
      <c r="CR428">
        <f t="shared" si="4350"/>
        <v>73132</v>
      </c>
      <c r="CS428">
        <f t="shared" si="4526"/>
        <v>15832</v>
      </c>
    </row>
    <row r="429" spans="1:97" x14ac:dyDescent="0.35">
      <c r="A429" s="1">
        <f t="shared" si="2564"/>
        <v>44335</v>
      </c>
      <c r="B429">
        <f t="shared" si="4321"/>
        <v>1743888</v>
      </c>
      <c r="C429">
        <f t="shared" ref="C429" si="4928">BU429</f>
        <v>369638</v>
      </c>
      <c r="D429">
        <v>356122</v>
      </c>
      <c r="E429">
        <v>6013</v>
      </c>
      <c r="F429">
        <v>145</v>
      </c>
      <c r="H429">
        <v>44</v>
      </c>
      <c r="I429">
        <v>35</v>
      </c>
      <c r="J429">
        <v>32</v>
      </c>
      <c r="K429">
        <v>2</v>
      </c>
      <c r="L429">
        <v>7</v>
      </c>
      <c r="M429">
        <f t="shared" ref="M429" si="4929">-(J429-J428)+L429</f>
        <v>4</v>
      </c>
      <c r="N429">
        <f t="shared" ref="N429" si="4930">B429-C429</f>
        <v>1374250</v>
      </c>
      <c r="O429" s="3">
        <f t="shared" ref="O429" si="4931">C429/B429</f>
        <v>0.21196200673437743</v>
      </c>
      <c r="R429">
        <f t="shared" ref="R429" si="4932">C429-C428</f>
        <v>46</v>
      </c>
      <c r="S429">
        <f t="shared" ref="S429" si="4933">N429-N428</f>
        <v>297</v>
      </c>
      <c r="T429" s="6">
        <f t="shared" ref="T429" si="4934">R429/V429</f>
        <v>0.13411078717201166</v>
      </c>
      <c r="U429" s="6">
        <f t="shared" ref="U429" si="4935">SUM(R423:R429)/SUM(V423:V429)</f>
        <v>0.11618334892422826</v>
      </c>
      <c r="V429">
        <f t="shared" ref="V429" si="4936">B429-B428</f>
        <v>343</v>
      </c>
      <c r="W429">
        <f t="shared" ref="W429" si="4937">C429-D429-E429</f>
        <v>7503</v>
      </c>
      <c r="X429" s="3">
        <f t="shared" ref="X429" si="4938">F429/W429</f>
        <v>1.9325603092096494E-2</v>
      </c>
      <c r="Y429">
        <f t="shared" ref="Y429" si="4939">E429-E428</f>
        <v>7</v>
      </c>
      <c r="Z429">
        <v>2852</v>
      </c>
      <c r="AA429">
        <v>1652</v>
      </c>
      <c r="AB429">
        <v>15837</v>
      </c>
      <c r="AC429">
        <v>2738</v>
      </c>
      <c r="AD429">
        <v>1589</v>
      </c>
      <c r="AE429">
        <v>15315</v>
      </c>
      <c r="AF429">
        <v>60</v>
      </c>
      <c r="AG429">
        <v>34</v>
      </c>
      <c r="AH429">
        <v>308</v>
      </c>
      <c r="AI429">
        <f t="shared" ref="AI429" si="4940">Z429-AC429-AF429</f>
        <v>54</v>
      </c>
      <c r="AJ429">
        <f t="shared" ref="AJ429" si="4941">AA429-AD429-AG429</f>
        <v>29</v>
      </c>
      <c r="AK429">
        <f t="shared" ref="AK429" si="4942">AB429-AE429-AH429</f>
        <v>214</v>
      </c>
      <c r="AL429">
        <v>1</v>
      </c>
      <c r="AM429">
        <v>1</v>
      </c>
      <c r="AN429">
        <v>11</v>
      </c>
      <c r="AT429">
        <f t="shared" ref="AT429" si="4943">BN429-BN428</f>
        <v>2271</v>
      </c>
      <c r="AU429">
        <f t="shared" ref="AU429" si="4944">BO429-BO428</f>
        <v>43</v>
      </c>
      <c r="AV429">
        <f t="shared" ref="AV429" si="4945">AU429/AT429</f>
        <v>1.8934390136503741E-2</v>
      </c>
      <c r="AW429">
        <f>IF(CB429="","",MAX(BV$1:BV429)-LARGE(BV$1:BV429,2))</f>
        <v>74</v>
      </c>
      <c r="AX429">
        <f>IF(CC429="","",MAX(BW$1:BW429)-LARGE(BW$1:BW429,2))</f>
        <v>5</v>
      </c>
      <c r="AY429">
        <f>MAX(CR$1:CR429)-LARGE(CR$1:CR429,2)</f>
        <v>50</v>
      </c>
      <c r="AZ429">
        <f>MAX(CS$1:CS429)-LARGE(CS$1:CS429,2)</f>
        <v>8</v>
      </c>
      <c r="BA429">
        <f>IF(CJ429="","",MAX(CD$1:CD429)-LARGE(CD$1:CD429,2))</f>
        <v>39</v>
      </c>
      <c r="BB429">
        <f>IF(CK429="","",MAX(CE$1:CE429)-LARGE(CE$1:CE429,2))</f>
        <v>0</v>
      </c>
      <c r="BC429">
        <f t="shared" ref="BC429" si="4946">AX429/AW429</f>
        <v>6.7567567567567571E-2</v>
      </c>
      <c r="BD429">
        <f t="shared" ref="BD429" si="4947">AZ429/AY429</f>
        <v>0.16</v>
      </c>
      <c r="BE429">
        <f t="shared" si="4922"/>
        <v>0</v>
      </c>
      <c r="BF429">
        <f t="shared" ref="BF429" si="4948">SUM(AU423:AU429)/SUM(AT423:AT429)</f>
        <v>2.6796613506595787E-2</v>
      </c>
      <c r="BG429">
        <f t="shared" ref="BG429" si="4949">SUM(AU416:AU429)/SUM(AT416:AT429)</f>
        <v>3.1046803579475955E-2</v>
      </c>
      <c r="BH429">
        <f t="shared" ref="BH429" si="4950">SUM(AX423:AX429)/SUM(AW423:AW429)</f>
        <v>3.90625E-2</v>
      </c>
      <c r="BI429">
        <f t="shared" ref="BI429" si="4951">SUM(AZ423:AZ429)/SUM(AY423:AY429)</f>
        <v>0.10810810810810811</v>
      </c>
      <c r="BJ429">
        <f t="shared" ref="BJ429" si="4952">SUM(BB423:BB429)/SUM(BA423:BA429)</f>
        <v>1.2345679012345678E-2</v>
      </c>
      <c r="BN429" s="15">
        <v>4965024</v>
      </c>
      <c r="BO429" s="15">
        <v>399768</v>
      </c>
      <c r="BP429" s="15">
        <v>1453000</v>
      </c>
      <c r="BQ429" s="15">
        <v>290888</v>
      </c>
      <c r="BR429" s="15">
        <v>304868</v>
      </c>
      <c r="BS429" s="15">
        <v>64770</v>
      </c>
      <c r="BT429">
        <f t="shared" si="4347"/>
        <v>1743888</v>
      </c>
      <c r="BU429">
        <f t="shared" si="2767"/>
        <v>369638</v>
      </c>
      <c r="BV429" s="15">
        <v>40809</v>
      </c>
      <c r="BW429" s="15">
        <v>2993</v>
      </c>
      <c r="BX429" s="15">
        <v>9411</v>
      </c>
      <c r="BY429" s="15">
        <v>3370</v>
      </c>
      <c r="BZ429" s="15">
        <v>2204</v>
      </c>
      <c r="CA429" s="15">
        <v>652</v>
      </c>
      <c r="CB429">
        <f t="shared" si="4348"/>
        <v>12781</v>
      </c>
      <c r="CC429">
        <f t="shared" si="2769"/>
        <v>2856</v>
      </c>
      <c r="CD429" s="15">
        <v>30362</v>
      </c>
      <c r="CE429" s="15">
        <v>1743</v>
      </c>
      <c r="CF429" s="15">
        <v>5518</v>
      </c>
      <c r="CG429" s="15">
        <v>1844</v>
      </c>
      <c r="CH429" s="15">
        <v>1191</v>
      </c>
      <c r="CI429" s="15">
        <v>461</v>
      </c>
      <c r="CJ429">
        <f t="shared" si="4349"/>
        <v>7362</v>
      </c>
      <c r="CK429">
        <f t="shared" si="2771"/>
        <v>1652</v>
      </c>
      <c r="CL429" s="15">
        <v>221638</v>
      </c>
      <c r="CM429" s="15">
        <v>17311</v>
      </c>
      <c r="CN429" s="15">
        <v>67910</v>
      </c>
      <c r="CO429" s="15">
        <v>5272</v>
      </c>
      <c r="CP429" s="15">
        <v>14980</v>
      </c>
      <c r="CQ429" s="15">
        <v>860</v>
      </c>
      <c r="CR429">
        <f t="shared" si="4350"/>
        <v>73182</v>
      </c>
      <c r="CS429">
        <f t="shared" si="4526"/>
        <v>15840</v>
      </c>
    </row>
    <row r="430" spans="1:97" x14ac:dyDescent="0.35">
      <c r="A430" s="1">
        <f t="shared" si="2564"/>
        <v>44336</v>
      </c>
      <c r="B430">
        <f t="shared" si="4321"/>
        <v>1745919</v>
      </c>
      <c r="C430">
        <f t="shared" ref="C430" si="4953">BU430</f>
        <v>369921</v>
      </c>
      <c r="D430">
        <v>356591</v>
      </c>
      <c r="E430">
        <v>6018</v>
      </c>
      <c r="F430">
        <v>146</v>
      </c>
      <c r="H430">
        <v>45</v>
      </c>
      <c r="I430">
        <v>25</v>
      </c>
      <c r="J430">
        <v>28</v>
      </c>
      <c r="K430">
        <v>2</v>
      </c>
      <c r="L430">
        <v>3</v>
      </c>
      <c r="M430">
        <f t="shared" ref="M430" si="4954">-(J430-J429)+L430</f>
        <v>7</v>
      </c>
      <c r="N430">
        <f t="shared" ref="N430" si="4955">B430-C430</f>
        <v>1375998</v>
      </c>
      <c r="O430" s="3">
        <f t="shared" ref="O430" si="4956">C430/B430</f>
        <v>0.21187752696430934</v>
      </c>
      <c r="R430">
        <f t="shared" ref="R430" si="4957">C430-C429</f>
        <v>283</v>
      </c>
      <c r="S430">
        <f t="shared" ref="S430" si="4958">N430-N429</f>
        <v>1748</v>
      </c>
      <c r="T430" s="6">
        <f t="shared" ref="T430" si="4959">R430/V430</f>
        <v>0.13934022648941408</v>
      </c>
      <c r="U430" s="6">
        <f t="shared" ref="U430" si="4960">SUM(R424:R430)/SUM(V424:V430)</f>
        <v>0.11513633298005588</v>
      </c>
      <c r="V430">
        <f t="shared" ref="V430" si="4961">B430-B429</f>
        <v>2031</v>
      </c>
      <c r="W430">
        <f t="shared" ref="W430" si="4962">C430-D430-E430</f>
        <v>7312</v>
      </c>
      <c r="X430" s="3">
        <f t="shared" ref="X430" si="4963">F430/W430</f>
        <v>1.9967177242888403E-2</v>
      </c>
      <c r="Y430">
        <f t="shared" ref="Y430" si="4964">E430-E429</f>
        <v>5</v>
      </c>
      <c r="Z430">
        <v>2858</v>
      </c>
      <c r="AA430">
        <v>1652</v>
      </c>
      <c r="AB430">
        <v>15844</v>
      </c>
      <c r="AC430">
        <v>2740</v>
      </c>
      <c r="AD430">
        <v>1588</v>
      </c>
      <c r="AE430">
        <v>15328</v>
      </c>
      <c r="AF430">
        <v>60</v>
      </c>
      <c r="AG430">
        <v>35</v>
      </c>
      <c r="AH430">
        <v>308</v>
      </c>
      <c r="AI430">
        <f t="shared" ref="AI430" si="4965">Z430-AC430-AF430</f>
        <v>58</v>
      </c>
      <c r="AJ430">
        <f t="shared" ref="AJ430" si="4966">AA430-AD430-AG430</f>
        <v>29</v>
      </c>
      <c r="AK430">
        <f t="shared" ref="AK430" si="4967">AB430-AE430-AH430</f>
        <v>208</v>
      </c>
      <c r="AL430">
        <v>1</v>
      </c>
      <c r="AM430">
        <v>1</v>
      </c>
      <c r="AN430">
        <v>1</v>
      </c>
      <c r="AT430">
        <f t="shared" ref="AT430" si="4968">BN430-BN429</f>
        <v>9593</v>
      </c>
      <c r="AU430">
        <f t="shared" ref="AU430" si="4969">BO430-BO429</f>
        <v>322</v>
      </c>
      <c r="AV430">
        <f t="shared" ref="AV430" si="4970">AU430/AT430</f>
        <v>3.3566141978526011E-2</v>
      </c>
      <c r="AW430">
        <f>IF(CB430="","",MAX(BV$1:BV430)-LARGE(BV$1:BV430,2))</f>
        <v>94</v>
      </c>
      <c r="AX430">
        <f>IF(CC430="","",MAX(BW$1:BW430)-LARGE(BW$1:BW430,2))</f>
        <v>3</v>
      </c>
      <c r="AY430">
        <f>MAX(CR$1:CR430)-LARGE(CR$1:CR430,2)</f>
        <v>102</v>
      </c>
      <c r="AZ430">
        <f>MAX(CS$1:CS430)-LARGE(CS$1:CS430,2)</f>
        <v>14</v>
      </c>
      <c r="BA430">
        <f>IF(CJ430="","",MAX(CD$1:CD430)-LARGE(CD$1:CD430,2))</f>
        <v>61</v>
      </c>
      <c r="BB430">
        <f>IF(CK430="","",MAX(CE$1:CE430)-LARGE(CE$1:CE430,2))</f>
        <v>0</v>
      </c>
      <c r="BC430">
        <f t="shared" ref="BC430" si="4971">AX430/AW430</f>
        <v>3.1914893617021274E-2</v>
      </c>
      <c r="BD430">
        <f t="shared" ref="BD430" si="4972">AZ430/AY430</f>
        <v>0.13725490196078433</v>
      </c>
      <c r="BE430">
        <f t="shared" si="4922"/>
        <v>0</v>
      </c>
      <c r="BF430">
        <f t="shared" ref="BF430" si="4973">SUM(AU424:AU430)/SUM(AT424:AT430)</f>
        <v>2.6881500286626812E-2</v>
      </c>
      <c r="BG430">
        <f t="shared" ref="BG430" si="4974">SUM(AU417:AU430)/SUM(AT417:AT430)</f>
        <v>3.0995663410574269E-2</v>
      </c>
      <c r="BH430">
        <f t="shared" ref="BH430" si="4975">SUM(AX424:AX430)/SUM(AW424:AW430)</f>
        <v>4.3333333333333335E-2</v>
      </c>
      <c r="BI430">
        <f t="shared" ref="BI430" si="4976">SUM(AZ424:AZ430)/SUM(AY424:AY430)</f>
        <v>0.1069182389937107</v>
      </c>
      <c r="BJ430">
        <f t="shared" ref="BJ430" si="4977">SUM(BB424:BB430)/SUM(BA424:BA430)</f>
        <v>1.1560693641618497E-2</v>
      </c>
      <c r="BN430" s="15">
        <v>4974617</v>
      </c>
      <c r="BO430" s="15">
        <v>400090</v>
      </c>
      <c r="BP430" s="15">
        <v>1454521</v>
      </c>
      <c r="BQ430" s="15">
        <v>291398</v>
      </c>
      <c r="BR430" s="15">
        <v>305075</v>
      </c>
      <c r="BS430" s="15">
        <v>64846</v>
      </c>
      <c r="BT430">
        <f t="shared" si="4347"/>
        <v>1745919</v>
      </c>
      <c r="BU430">
        <f t="shared" si="2767"/>
        <v>369921</v>
      </c>
      <c r="BV430" s="15">
        <v>40903</v>
      </c>
      <c r="BW430" s="15">
        <v>2996</v>
      </c>
      <c r="BX430" s="15">
        <v>6424</v>
      </c>
      <c r="BY430" s="15">
        <v>3379</v>
      </c>
      <c r="BZ430" s="15">
        <v>2206</v>
      </c>
      <c r="CA430" s="15">
        <v>654</v>
      </c>
      <c r="CB430">
        <f t="shared" si="4348"/>
        <v>9803</v>
      </c>
      <c r="CC430">
        <f t="shared" si="2769"/>
        <v>2860</v>
      </c>
      <c r="CD430" s="15">
        <v>30423</v>
      </c>
      <c r="CE430" s="15">
        <v>1742</v>
      </c>
      <c r="CF430" s="15">
        <v>5521</v>
      </c>
      <c r="CG430" s="15">
        <v>1850</v>
      </c>
      <c r="CH430" s="15">
        <v>1191</v>
      </c>
      <c r="CI430" s="15">
        <v>461</v>
      </c>
      <c r="CJ430">
        <f t="shared" si="4349"/>
        <v>7371</v>
      </c>
      <c r="CK430">
        <f t="shared" si="2771"/>
        <v>1652</v>
      </c>
      <c r="CL430" s="15">
        <v>222055</v>
      </c>
      <c r="CM430" s="15">
        <v>17330</v>
      </c>
      <c r="CN430" s="15">
        <v>68000</v>
      </c>
      <c r="CO430" s="15">
        <v>5284</v>
      </c>
      <c r="CP430" s="15">
        <v>14994</v>
      </c>
      <c r="CQ430" s="15">
        <v>860</v>
      </c>
      <c r="CR430">
        <f t="shared" si="4350"/>
        <v>73284</v>
      </c>
      <c r="CS430">
        <f t="shared" si="4526"/>
        <v>15854</v>
      </c>
    </row>
    <row r="431" spans="1:97" x14ac:dyDescent="0.35">
      <c r="A431" s="1">
        <f t="shared" si="2564"/>
        <v>44337</v>
      </c>
      <c r="B431">
        <f t="shared" si="4321"/>
        <v>1749246</v>
      </c>
      <c r="C431">
        <f t="shared" ref="C431" si="4978">BU431</f>
        <v>370284</v>
      </c>
      <c r="D431">
        <v>356999</v>
      </c>
      <c r="E431">
        <v>6025</v>
      </c>
      <c r="F431">
        <v>142</v>
      </c>
      <c r="H431">
        <v>42</v>
      </c>
      <c r="I431">
        <v>17</v>
      </c>
      <c r="J431">
        <v>29</v>
      </c>
      <c r="K431">
        <v>2</v>
      </c>
      <c r="L431">
        <v>5</v>
      </c>
      <c r="M431">
        <f t="shared" ref="M431" si="4979">-(J431-J430)+L431</f>
        <v>4</v>
      </c>
      <c r="N431">
        <f t="shared" ref="N431" si="4980">B431-C431</f>
        <v>1378962</v>
      </c>
      <c r="O431" s="3">
        <f t="shared" ref="O431" si="4981">C431/B431</f>
        <v>0.21168206187122909</v>
      </c>
      <c r="R431">
        <f t="shared" ref="R431" si="4982">C431-C430</f>
        <v>363</v>
      </c>
      <c r="S431">
        <f t="shared" ref="S431" si="4983">N431-N430</f>
        <v>2964</v>
      </c>
      <c r="T431" s="6">
        <f t="shared" ref="T431" si="4984">R431/V431</f>
        <v>0.109107303877367</v>
      </c>
      <c r="U431" s="6">
        <f t="shared" ref="U431" si="4985">SUM(R425:R431)/SUM(V425:V431)</f>
        <v>0.11384615384615385</v>
      </c>
      <c r="V431">
        <f t="shared" ref="V431" si="4986">B431-B430</f>
        <v>3327</v>
      </c>
      <c r="W431">
        <f t="shared" ref="W431" si="4987">C431-D431-E431</f>
        <v>7260</v>
      </c>
      <c r="X431" s="3">
        <f t="shared" ref="X431" si="4988">F431/W431</f>
        <v>1.955922865013774E-2</v>
      </c>
      <c r="Y431">
        <f t="shared" ref="Y431" si="4989">E431-E430</f>
        <v>7</v>
      </c>
      <c r="Z431">
        <v>2860</v>
      </c>
      <c r="AA431">
        <v>1652</v>
      </c>
      <c r="AB431">
        <v>15854</v>
      </c>
      <c r="AC431">
        <v>2743</v>
      </c>
      <c r="AD431">
        <v>1589</v>
      </c>
      <c r="AE431">
        <v>15337</v>
      </c>
      <c r="AF431">
        <v>60</v>
      </c>
      <c r="AG431">
        <v>35</v>
      </c>
      <c r="AH431">
        <v>308</v>
      </c>
      <c r="AI431">
        <f t="shared" ref="AI431" si="4990">Z431-AC431-AF431</f>
        <v>57</v>
      </c>
      <c r="AJ431">
        <f t="shared" ref="AJ431" si="4991">AA431-AD431-AG431</f>
        <v>28</v>
      </c>
      <c r="AK431">
        <f t="shared" ref="AK431" si="4992">AB431-AE431-AH431</f>
        <v>209</v>
      </c>
      <c r="AL431">
        <v>1</v>
      </c>
      <c r="AM431">
        <v>1</v>
      </c>
      <c r="AN431">
        <v>3</v>
      </c>
      <c r="AT431">
        <f t="shared" ref="AT431" si="4993">BN431-BN430</f>
        <v>15363</v>
      </c>
      <c r="AU431">
        <f t="shared" ref="AU431" si="4994">BO431-BO430</f>
        <v>395</v>
      </c>
      <c r="AV431">
        <f t="shared" ref="AV431" si="4995">AU431/AT431</f>
        <v>2.5711124129401811E-2</v>
      </c>
      <c r="AW431">
        <f>IF(CB431="","",MAX(BV$1:BV431)-LARGE(BV$1:BV431,2))</f>
        <v>90</v>
      </c>
      <c r="AX431">
        <f>IF(CC431="","",MAX(BW$1:BW431)-LARGE(BW$1:BW431,2))</f>
        <v>2</v>
      </c>
      <c r="AY431">
        <f>MAX(CR$1:CR431)-LARGE(CR$1:CR431,2)</f>
        <v>53</v>
      </c>
      <c r="AZ431">
        <f>MAX(CS$1:CS431)-LARGE(CS$1:CS431,2)</f>
        <v>6</v>
      </c>
      <c r="BA431">
        <f>IF(CJ431="","",MAX(CD$1:CD431)-LARGE(CD$1:CD431,2))</f>
        <v>20</v>
      </c>
      <c r="BB431">
        <f>IF(CK431="","",MAX(CE$1:CE431)-LARGE(CE$1:CE431,2))</f>
        <v>2</v>
      </c>
      <c r="BC431">
        <f t="shared" ref="BC431" si="4996">AX431/AW431</f>
        <v>2.2222222222222223E-2</v>
      </c>
      <c r="BD431">
        <f t="shared" ref="BD431" si="4997">AZ431/AY431</f>
        <v>0.11320754716981132</v>
      </c>
      <c r="BE431">
        <f t="shared" si="4922"/>
        <v>0.1</v>
      </c>
      <c r="BF431">
        <f t="shared" ref="BF431" si="4998">SUM(AU425:AU431)/SUM(AT425:AT431)</f>
        <v>2.7153784593623793E-2</v>
      </c>
      <c r="BG431">
        <f t="shared" ref="BG431" si="4999">SUM(AU418:AU431)/SUM(AT418:AT431)</f>
        <v>2.9471995631250213E-2</v>
      </c>
      <c r="BH431">
        <f t="shared" ref="BH431" si="5000">SUM(AX425:AX431)/SUM(AW425:AW431)</f>
        <v>4.6413502109704644E-2</v>
      </c>
      <c r="BI431">
        <f t="shared" ref="BI431" si="5001">SUM(AZ425:AZ431)/SUM(AY425:AY431)</f>
        <v>0.1091703056768559</v>
      </c>
      <c r="BJ431">
        <f t="shared" ref="BJ431" si="5002">SUM(BB425:BB431)/SUM(BA425:BA431)</f>
        <v>2.1126760563380281E-2</v>
      </c>
      <c r="BN431" s="15">
        <v>4989980</v>
      </c>
      <c r="BO431" s="15">
        <v>400485</v>
      </c>
      <c r="BP431" s="15">
        <v>1457114</v>
      </c>
      <c r="BQ431" s="15">
        <v>292132</v>
      </c>
      <c r="BR431" s="15">
        <v>305334</v>
      </c>
      <c r="BS431" s="15">
        <v>64950</v>
      </c>
      <c r="BT431">
        <f t="shared" si="4347"/>
        <v>1749246</v>
      </c>
      <c r="BU431">
        <f t="shared" si="2767"/>
        <v>370284</v>
      </c>
      <c r="BV431" s="15">
        <v>40993</v>
      </c>
      <c r="BW431" s="15">
        <v>2994</v>
      </c>
      <c r="BX431" s="15">
        <v>9426</v>
      </c>
      <c r="BY431" s="15">
        <v>3389</v>
      </c>
      <c r="BZ431" s="15">
        <v>2205</v>
      </c>
      <c r="CA431" s="15">
        <v>654</v>
      </c>
      <c r="CB431">
        <f t="shared" si="4348"/>
        <v>12815</v>
      </c>
      <c r="CC431">
        <f t="shared" si="2769"/>
        <v>2859</v>
      </c>
      <c r="CD431" s="15">
        <v>30443</v>
      </c>
      <c r="CE431" s="15">
        <v>1745</v>
      </c>
      <c r="CF431" s="15">
        <v>5527</v>
      </c>
      <c r="CG431" s="15">
        <v>1850</v>
      </c>
      <c r="CH431" s="15">
        <v>1191</v>
      </c>
      <c r="CI431" s="15">
        <v>461</v>
      </c>
      <c r="CJ431">
        <f t="shared" si="4349"/>
        <v>7377</v>
      </c>
      <c r="CK431">
        <f t="shared" si="2771"/>
        <v>1652</v>
      </c>
      <c r="CL431" s="15">
        <v>222297</v>
      </c>
      <c r="CM431" s="15">
        <v>17330</v>
      </c>
      <c r="CN431" s="15">
        <v>68053</v>
      </c>
      <c r="CO431" s="15">
        <v>5284</v>
      </c>
      <c r="CP431" s="15">
        <v>15000</v>
      </c>
      <c r="CQ431" s="15">
        <v>860</v>
      </c>
      <c r="CR431">
        <f t="shared" si="4350"/>
        <v>73337</v>
      </c>
      <c r="CS431">
        <f t="shared" si="4526"/>
        <v>15860</v>
      </c>
    </row>
    <row r="432" spans="1:97" x14ac:dyDescent="0.35">
      <c r="A432" s="1">
        <f t="shared" si="2564"/>
        <v>44338</v>
      </c>
      <c r="B432">
        <f t="shared" si="4321"/>
        <v>1751143</v>
      </c>
      <c r="C432">
        <f t="shared" ref="C432" si="5003">BU432</f>
        <v>370500</v>
      </c>
      <c r="D432">
        <v>357363</v>
      </c>
      <c r="E432">
        <v>6034</v>
      </c>
      <c r="F432">
        <v>131</v>
      </c>
      <c r="H432">
        <v>39</v>
      </c>
      <c r="I432">
        <v>23</v>
      </c>
      <c r="J432">
        <v>24</v>
      </c>
      <c r="K432">
        <v>3</v>
      </c>
      <c r="L432">
        <v>4</v>
      </c>
      <c r="M432">
        <f t="shared" ref="M432" si="5004">-(J432-J431)+L432</f>
        <v>9</v>
      </c>
      <c r="N432">
        <f t="shared" ref="N432" si="5005">B432-C432</f>
        <v>1380643</v>
      </c>
      <c r="O432" s="3">
        <f t="shared" ref="O432" si="5006">C432/B432</f>
        <v>0.21157609629824634</v>
      </c>
      <c r="R432">
        <f t="shared" ref="R432" si="5007">C432-C431</f>
        <v>216</v>
      </c>
      <c r="S432">
        <f t="shared" ref="S432" si="5008">N432-N431</f>
        <v>1681</v>
      </c>
      <c r="T432" s="6">
        <f t="shared" ref="T432" si="5009">R432/V432</f>
        <v>0.11386399578281498</v>
      </c>
      <c r="U432" s="6">
        <f t="shared" ref="U432" si="5010">SUM(R426:R432)/SUM(V426:V432)</f>
        <v>0.11354369792589966</v>
      </c>
      <c r="V432">
        <f t="shared" ref="V432" si="5011">B432-B431</f>
        <v>1897</v>
      </c>
      <c r="W432">
        <f t="shared" ref="W432" si="5012">C432-D432-E432</f>
        <v>7103</v>
      </c>
      <c r="X432" s="3">
        <f t="shared" ref="X432" si="5013">F432/W432</f>
        <v>1.8442911445867943E-2</v>
      </c>
      <c r="Y432">
        <f t="shared" ref="Y432" si="5014">E432-E431</f>
        <v>9</v>
      </c>
      <c r="Z432">
        <v>2860</v>
      </c>
      <c r="AA432">
        <v>1652</v>
      </c>
      <c r="AB432">
        <v>15857</v>
      </c>
      <c r="AC432">
        <v>2744</v>
      </c>
      <c r="AD432">
        <v>1589</v>
      </c>
      <c r="AE432">
        <v>15347</v>
      </c>
      <c r="AF432">
        <v>60</v>
      </c>
      <c r="AG432">
        <v>35</v>
      </c>
      <c r="AH432">
        <v>309</v>
      </c>
      <c r="AI432">
        <f t="shared" ref="AI432" si="5015">Z432-AC432-AF432</f>
        <v>56</v>
      </c>
      <c r="AJ432">
        <f t="shared" ref="AJ432" si="5016">AA432-AD432-AG432</f>
        <v>28</v>
      </c>
      <c r="AK432">
        <f t="shared" ref="AK432" si="5017">AB432-AE432-AH432</f>
        <v>201</v>
      </c>
      <c r="AL432">
        <v>1</v>
      </c>
      <c r="AM432">
        <v>1</v>
      </c>
      <c r="AN432">
        <v>3</v>
      </c>
      <c r="AT432">
        <f t="shared" ref="AT432" si="5018">BN432-BN431</f>
        <v>10919</v>
      </c>
      <c r="AU432">
        <f t="shared" ref="AU432" si="5019">BO432-BO431</f>
        <v>249</v>
      </c>
      <c r="AV432">
        <f t="shared" ref="AV432" si="5020">AU432/AT432</f>
        <v>2.2804286106786337E-2</v>
      </c>
      <c r="AW432">
        <f>IF(CB432="","",MAX(BV$1:BV432)-LARGE(BV$1:BV432,2))</f>
        <v>70</v>
      </c>
      <c r="AX432">
        <f>IF(CC432="","",MAX(BW$1:BW432)-LARGE(BW$1:BW432,2))</f>
        <v>1</v>
      </c>
      <c r="AY432">
        <f>MAX(CR$1:CR432)-LARGE(CR$1:CR432,2)</f>
        <v>80</v>
      </c>
      <c r="AZ432">
        <f>MAX(CS$1:CS432)-LARGE(CS$1:CS432,2)</f>
        <v>9</v>
      </c>
      <c r="BA432">
        <f>IF(CJ432="","",MAX(CD$1:CD432)-LARGE(CD$1:CD432,2))</f>
        <v>39</v>
      </c>
      <c r="BB432">
        <f>IF(CK432="","",MAX(CE$1:CE432)-LARGE(CE$1:CE432,2))</f>
        <v>0</v>
      </c>
      <c r="BC432">
        <f t="shared" ref="BC432" si="5021">AX432/AW432</f>
        <v>1.4285714285714285E-2</v>
      </c>
      <c r="BD432">
        <f t="shared" ref="BD432" si="5022">AZ432/AY432</f>
        <v>0.1125</v>
      </c>
      <c r="BE432">
        <f t="shared" si="4922"/>
        <v>0</v>
      </c>
      <c r="BF432">
        <f t="shared" ref="BF432" si="5023">SUM(AU426:AU432)/SUM(AT426:AT432)</f>
        <v>2.7053840576945092E-2</v>
      </c>
      <c r="BG432">
        <f t="shared" ref="BG432" si="5024">SUM(AU419:AU432)/SUM(AT419:AT432)</f>
        <v>2.8747881689058161E-2</v>
      </c>
      <c r="BH432">
        <f t="shared" ref="BH432" si="5025">SUM(AX426:AX432)/SUM(AW426:AW432)</f>
        <v>4.4843049327354258E-2</v>
      </c>
      <c r="BI432">
        <f t="shared" ref="BI432" si="5026">SUM(AZ426:AZ432)/SUM(AY426:AY432)</f>
        <v>0.11007025761124122</v>
      </c>
      <c r="BJ432">
        <f t="shared" ref="BJ432" si="5027">SUM(BB426:BB432)/SUM(BA426:BA432)</f>
        <v>2.3809523809523808E-2</v>
      </c>
      <c r="BN432" s="15">
        <v>5000899</v>
      </c>
      <c r="BO432" s="15">
        <v>400734</v>
      </c>
      <c r="BP432" s="15">
        <v>1458502</v>
      </c>
      <c r="BQ432" s="15">
        <v>292641</v>
      </c>
      <c r="BR432" s="15">
        <v>305492</v>
      </c>
      <c r="BS432" s="15">
        <v>65008</v>
      </c>
      <c r="BT432">
        <f t="shared" si="4347"/>
        <v>1751143</v>
      </c>
      <c r="BU432">
        <f t="shared" si="2767"/>
        <v>370500</v>
      </c>
      <c r="BV432" s="15">
        <v>41063</v>
      </c>
      <c r="BW432" s="15">
        <v>2995</v>
      </c>
      <c r="BX432" s="15">
        <v>9439</v>
      </c>
      <c r="BY432" s="15">
        <v>3389</v>
      </c>
      <c r="BZ432" s="15">
        <v>2207</v>
      </c>
      <c r="CA432" s="15">
        <v>654</v>
      </c>
      <c r="CB432">
        <f t="shared" si="4348"/>
        <v>12828</v>
      </c>
      <c r="CC432">
        <f t="shared" si="2769"/>
        <v>2861</v>
      </c>
      <c r="CD432" s="15">
        <v>30482</v>
      </c>
      <c r="CE432" s="15">
        <v>1745</v>
      </c>
      <c r="CF432" s="15">
        <v>5529</v>
      </c>
      <c r="CG432" s="15">
        <v>1853</v>
      </c>
      <c r="CH432" s="15">
        <v>1191</v>
      </c>
      <c r="CI432" s="15">
        <v>461</v>
      </c>
      <c r="CJ432">
        <f t="shared" si="4349"/>
        <v>7382</v>
      </c>
      <c r="CK432">
        <f t="shared" si="2771"/>
        <v>1652</v>
      </c>
      <c r="CL432" s="15">
        <v>253580</v>
      </c>
      <c r="CM432" s="15">
        <v>17345</v>
      </c>
      <c r="CN432" s="15">
        <v>68132</v>
      </c>
      <c r="CO432" s="15">
        <v>5285</v>
      </c>
      <c r="CP432" s="15">
        <v>15009</v>
      </c>
      <c r="CQ432" s="15">
        <v>860</v>
      </c>
      <c r="CR432">
        <f t="shared" si="4350"/>
        <v>73417</v>
      </c>
      <c r="CS432">
        <f t="shared" si="4526"/>
        <v>15869</v>
      </c>
    </row>
    <row r="433" spans="1:97" x14ac:dyDescent="0.35">
      <c r="A433" s="1">
        <f t="shared" si="2564"/>
        <v>44339</v>
      </c>
      <c r="B433">
        <f t="shared" si="4321"/>
        <v>1752258</v>
      </c>
      <c r="C433">
        <f t="shared" ref="C433" si="5028">BU433</f>
        <v>370615</v>
      </c>
      <c r="D433">
        <v>357533</v>
      </c>
      <c r="E433">
        <v>6034</v>
      </c>
      <c r="F433">
        <v>122</v>
      </c>
      <c r="H433">
        <v>37</v>
      </c>
      <c r="I433">
        <v>21</v>
      </c>
      <c r="J433">
        <v>18</v>
      </c>
      <c r="K433">
        <v>3</v>
      </c>
      <c r="L433">
        <v>3</v>
      </c>
      <c r="M433">
        <f t="shared" ref="M433" si="5029">-(J433-J432)+L433</f>
        <v>9</v>
      </c>
      <c r="N433">
        <f t="shared" ref="N433" si="5030">B433-C433</f>
        <v>1381643</v>
      </c>
      <c r="O433" s="3">
        <f t="shared" ref="O433" si="5031">C433/B433</f>
        <v>0.21150709541631427</v>
      </c>
      <c r="R433">
        <f t="shared" ref="R433" si="5032">C433-C432</f>
        <v>115</v>
      </c>
      <c r="S433">
        <f t="shared" ref="S433" si="5033">N433-N432</f>
        <v>1000</v>
      </c>
      <c r="T433" s="6">
        <f t="shared" ref="T433" si="5034">R433/V433</f>
        <v>0.1031390134529148</v>
      </c>
      <c r="U433" s="6">
        <f t="shared" ref="U433" si="5035">SUM(R427:R433)/SUM(V427:V433)</f>
        <v>0.11328897680273332</v>
      </c>
      <c r="V433">
        <f t="shared" ref="V433" si="5036">B433-B432</f>
        <v>1115</v>
      </c>
      <c r="W433">
        <f t="shared" ref="W433" si="5037">C433-D433-E433</f>
        <v>7048</v>
      </c>
      <c r="X433" s="3">
        <f t="shared" ref="X433" si="5038">F433/W433</f>
        <v>1.7309875141884222E-2</v>
      </c>
      <c r="Y433">
        <f t="shared" ref="Y433" si="5039">E433-E432</f>
        <v>0</v>
      </c>
      <c r="Z433">
        <v>2861</v>
      </c>
      <c r="AA433">
        <v>1652</v>
      </c>
      <c r="AB433">
        <v>15869</v>
      </c>
      <c r="AC433">
        <v>2745</v>
      </c>
      <c r="AD433">
        <v>1589</v>
      </c>
      <c r="AE433">
        <v>15351</v>
      </c>
      <c r="AF433">
        <v>60</v>
      </c>
      <c r="AG433">
        <v>35</v>
      </c>
      <c r="AH433">
        <v>309</v>
      </c>
      <c r="AI433">
        <f t="shared" ref="AI433" si="5040">Z433-AC433-AF433</f>
        <v>56</v>
      </c>
      <c r="AJ433">
        <f t="shared" ref="AJ433" si="5041">AA433-AD433-AG433</f>
        <v>28</v>
      </c>
      <c r="AK433">
        <f t="shared" ref="AK433" si="5042">AB433-AE433-AH433</f>
        <v>209</v>
      </c>
      <c r="AL433">
        <v>1</v>
      </c>
      <c r="AM433">
        <v>1</v>
      </c>
      <c r="AN433">
        <v>3</v>
      </c>
      <c r="AT433">
        <f t="shared" ref="AT433" si="5043">BN433-BN432</f>
        <v>3855</v>
      </c>
      <c r="AU433">
        <f t="shared" ref="AU433" si="5044">BO433-BO432</f>
        <v>113</v>
      </c>
      <c r="AV433">
        <f t="shared" ref="AV433" si="5045">AU433/AT433</f>
        <v>2.9312581063553826E-2</v>
      </c>
      <c r="AW433">
        <f>IF(CB433="","",MAX(BV$1:BV433)-LARGE(BV$1:BV433,2))</f>
        <v>14</v>
      </c>
      <c r="AX433">
        <f>IF(CC433="","",MAX(BW$1:BW433)-LARGE(BW$1:BW433,2))</f>
        <v>0</v>
      </c>
      <c r="AY433">
        <f>MAX(CR$1:CR433)-LARGE(CR$1:CR433,2)</f>
        <v>35</v>
      </c>
      <c r="AZ433">
        <f>MAX(CS$1:CS433)-LARGE(CS$1:CS433,2)</f>
        <v>4</v>
      </c>
      <c r="BA433">
        <f>IF(CJ433="","",MAX(CD$1:CD433)-LARGE(CD$1:CD433,2))</f>
        <v>14</v>
      </c>
      <c r="BB433">
        <f>IF(CK433="","",MAX(CE$1:CE433)-LARGE(CE$1:CE433,2))</f>
        <v>4</v>
      </c>
      <c r="BC433">
        <f t="shared" ref="BC433" si="5046">AX433/AW433</f>
        <v>0</v>
      </c>
      <c r="BD433">
        <f t="shared" ref="BD433" si="5047">AZ433/AY433</f>
        <v>0.11428571428571428</v>
      </c>
      <c r="BE433">
        <f t="shared" si="4922"/>
        <v>0.2857142857142857</v>
      </c>
      <c r="BF433">
        <f t="shared" ref="BF433" si="5048">SUM(AU427:AU433)/SUM(AT427:AT433)</f>
        <v>2.6523008373665207E-2</v>
      </c>
      <c r="BG433">
        <f t="shared" ref="BG433" si="5049">SUM(AU420:AU433)/SUM(AT420:AT433)</f>
        <v>2.8678402868719182E-2</v>
      </c>
      <c r="BH433">
        <f t="shared" ref="BH433" si="5050">SUM(AX427:AX433)/SUM(AW427:AW433)</f>
        <v>3.8374717832957109E-2</v>
      </c>
      <c r="BI433">
        <f t="shared" ref="BI433" si="5051">SUM(AZ427:AZ433)/SUM(AY427:AY433)</f>
        <v>0.1180722891566265</v>
      </c>
      <c r="BJ433">
        <f t="shared" ref="BJ433" si="5052">SUM(BB427:BB433)/SUM(BA427:BA433)</f>
        <v>2.843601895734597E-2</v>
      </c>
      <c r="BN433" s="15">
        <v>5004754</v>
      </c>
      <c r="BO433" s="15">
        <v>400847</v>
      </c>
      <c r="BP433" s="15">
        <v>1459618</v>
      </c>
      <c r="BQ433" s="15">
        <v>292640</v>
      </c>
      <c r="BR433" s="15">
        <v>305595</v>
      </c>
      <c r="BS433" s="15">
        <v>65020</v>
      </c>
      <c r="BT433">
        <f t="shared" si="4347"/>
        <v>1752258</v>
      </c>
      <c r="BU433">
        <f t="shared" si="2767"/>
        <v>370615</v>
      </c>
      <c r="BV433" s="15">
        <v>41077</v>
      </c>
      <c r="BW433" s="15">
        <v>2996</v>
      </c>
      <c r="BX433" s="15">
        <v>9449</v>
      </c>
      <c r="BY433" s="15">
        <v>3388</v>
      </c>
      <c r="BZ433" s="15">
        <v>2208</v>
      </c>
      <c r="CA433" s="15">
        <v>654</v>
      </c>
      <c r="CB433">
        <f t="shared" si="4348"/>
        <v>12837</v>
      </c>
      <c r="CC433">
        <f t="shared" si="2769"/>
        <v>2862</v>
      </c>
      <c r="CD433" s="15">
        <v>30496</v>
      </c>
      <c r="CE433" s="15">
        <v>1749</v>
      </c>
      <c r="CF433" s="15">
        <v>5528</v>
      </c>
      <c r="CG433" s="15">
        <v>1857</v>
      </c>
      <c r="CH433" s="15">
        <v>1192</v>
      </c>
      <c r="CI433" s="15">
        <v>463</v>
      </c>
      <c r="CJ433">
        <f t="shared" si="4349"/>
        <v>7385</v>
      </c>
      <c r="CK433">
        <f t="shared" si="2771"/>
        <v>1655</v>
      </c>
      <c r="CL433" s="15">
        <v>222719</v>
      </c>
      <c r="CM433" s="15">
        <v>17345</v>
      </c>
      <c r="CN433" s="15">
        <v>68165</v>
      </c>
      <c r="CO433" s="15">
        <v>5287</v>
      </c>
      <c r="CP433" s="15">
        <v>15012</v>
      </c>
      <c r="CQ433" s="15">
        <v>861</v>
      </c>
      <c r="CR433">
        <f t="shared" si="4350"/>
        <v>73452</v>
      </c>
      <c r="CS433">
        <f t="shared" si="4526"/>
        <v>15873</v>
      </c>
    </row>
    <row r="434" spans="1:97" x14ac:dyDescent="0.35">
      <c r="A434" s="1">
        <f t="shared" si="2564"/>
        <v>44340</v>
      </c>
      <c r="B434">
        <f t="shared" si="4321"/>
        <v>1752705</v>
      </c>
      <c r="C434">
        <f t="shared" ref="C434" si="5053">BU434</f>
        <v>370659</v>
      </c>
      <c r="D434">
        <v>357732</v>
      </c>
      <c r="E434">
        <v>6034</v>
      </c>
      <c r="F434">
        <v>118</v>
      </c>
      <c r="H434">
        <v>33</v>
      </c>
      <c r="I434">
        <v>17</v>
      </c>
      <c r="J434">
        <v>20</v>
      </c>
      <c r="K434">
        <v>3</v>
      </c>
      <c r="L434">
        <v>4</v>
      </c>
      <c r="M434">
        <f t="shared" ref="M434" si="5054">-(J434-J433)+L434</f>
        <v>2</v>
      </c>
      <c r="N434">
        <f t="shared" ref="N434" si="5055">B434-C434</f>
        <v>1382046</v>
      </c>
      <c r="O434" s="3">
        <f t="shared" ref="O434" si="5056">C434/B434</f>
        <v>0.21147825789279998</v>
      </c>
      <c r="R434">
        <f t="shared" ref="R434" si="5057">C434-C433</f>
        <v>44</v>
      </c>
      <c r="S434">
        <f t="shared" ref="S434" si="5058">N434-N433</f>
        <v>403</v>
      </c>
      <c r="T434" s="6">
        <f t="shared" ref="T434" si="5059">R434/V434</f>
        <v>9.8434004474272932E-2</v>
      </c>
      <c r="U434" s="6">
        <f t="shared" ref="U434" si="5060">SUM(R428:R434)/SUM(V428:V434)</f>
        <v>0.11227010705462531</v>
      </c>
      <c r="V434">
        <f t="shared" ref="V434" si="5061">B434-B433</f>
        <v>447</v>
      </c>
      <c r="W434">
        <f t="shared" ref="W434" si="5062">C434-D434-E434</f>
        <v>6893</v>
      </c>
      <c r="X434" s="3">
        <f t="shared" ref="X434" si="5063">F434/W434</f>
        <v>1.7118816190338025E-2</v>
      </c>
      <c r="Y434">
        <f t="shared" ref="Y434" si="5064">E434-E433</f>
        <v>0</v>
      </c>
      <c r="Z434">
        <v>2862</v>
      </c>
      <c r="AA434">
        <v>1655</v>
      </c>
      <c r="AB434">
        <v>15873</v>
      </c>
      <c r="AC434">
        <v>2746</v>
      </c>
      <c r="AD434">
        <v>1589</v>
      </c>
      <c r="AE434">
        <v>15359</v>
      </c>
      <c r="AF434">
        <v>60</v>
      </c>
      <c r="AG434">
        <v>35</v>
      </c>
      <c r="AH434">
        <v>309</v>
      </c>
      <c r="AI434">
        <f t="shared" ref="AI434" si="5065">Z434-AC434-AF434</f>
        <v>56</v>
      </c>
      <c r="AJ434">
        <f t="shared" ref="AJ434" si="5066">AA434-AD434-AG434</f>
        <v>31</v>
      </c>
      <c r="AK434">
        <f t="shared" ref="AK434" si="5067">AB434-AE434-AH434</f>
        <v>205</v>
      </c>
      <c r="AL434">
        <v>1</v>
      </c>
      <c r="AM434">
        <v>1</v>
      </c>
      <c r="AN434">
        <v>3</v>
      </c>
      <c r="AT434">
        <f t="shared" ref="AT434" si="5068">BN434-BN433</f>
        <v>1916</v>
      </c>
      <c r="AU434">
        <f t="shared" ref="AU434" si="5069">BO434-BO433</f>
        <v>66</v>
      </c>
      <c r="AV434">
        <f t="shared" ref="AV434" si="5070">AU434/AT434</f>
        <v>3.444676409185804E-2</v>
      </c>
      <c r="AW434">
        <f>IF(CB434="","",MAX(BV$1:BV434)-LARGE(BV$1:BV434,2))</f>
        <v>9</v>
      </c>
      <c r="AX434">
        <f>IF(CC434="","",MAX(BW$1:BW434)-LARGE(BW$1:BW434,2))</f>
        <v>2</v>
      </c>
      <c r="AY434">
        <f>MAX(CR$1:CR434)-LARGE(CR$1:CR434,2)</f>
        <v>10</v>
      </c>
      <c r="AZ434">
        <f>MAX(CS$1:CS434)-LARGE(CS$1:CS434,2)</f>
        <v>2</v>
      </c>
      <c r="BA434">
        <f>IF(CJ434="","",MAX(CD$1:CD434)-LARGE(CD$1:CD434,2))</f>
        <v>13</v>
      </c>
      <c r="BB434">
        <f>IF(CK434="","",MAX(CE$1:CE434)-LARGE(CE$1:CE434,2))</f>
        <v>2</v>
      </c>
      <c r="BC434">
        <f t="shared" ref="BC434" si="5071">AX434/AW434</f>
        <v>0.22222222222222221</v>
      </c>
      <c r="BD434">
        <f t="shared" ref="BD434" si="5072">AZ434/AY434</f>
        <v>0.2</v>
      </c>
      <c r="BE434">
        <f t="shared" si="4922"/>
        <v>0.15384615384615385</v>
      </c>
      <c r="BF434">
        <f t="shared" ref="BF434" si="5073">SUM(AU428:AU434)/SUM(AT428:AT434)</f>
        <v>2.6696222050886662E-2</v>
      </c>
      <c r="BG434">
        <f t="shared" ref="BG434" si="5074">SUM(AU421:AU434)/SUM(AT421:AT434)</f>
        <v>2.8237224442268505E-2</v>
      </c>
      <c r="BH434">
        <f t="shared" ref="BH434" si="5075">SUM(AX428:AX434)/SUM(AW428:AW434)</f>
        <v>3.5714285714285712E-2</v>
      </c>
      <c r="BI434">
        <f t="shared" ref="BI434" si="5076">SUM(AZ428:AZ434)/SUM(AY428:AY434)</f>
        <v>0.12195121951219512</v>
      </c>
      <c r="BJ434">
        <f t="shared" ref="BJ434" si="5077">SUM(BB428:BB434)/SUM(BA428:BA434)</f>
        <v>3.6036036036036036E-2</v>
      </c>
      <c r="BN434" s="15">
        <v>5006670</v>
      </c>
      <c r="BO434" s="15">
        <v>400913</v>
      </c>
      <c r="BP434" s="15">
        <v>1460075</v>
      </c>
      <c r="BQ434" s="15">
        <v>292630</v>
      </c>
      <c r="BR434" s="15">
        <v>305637</v>
      </c>
      <c r="BS434" s="15">
        <v>65022</v>
      </c>
      <c r="BT434">
        <f t="shared" si="4347"/>
        <v>1752705</v>
      </c>
      <c r="BU434">
        <f t="shared" si="2767"/>
        <v>370659</v>
      </c>
      <c r="BV434" s="15">
        <v>41086</v>
      </c>
      <c r="BW434" s="15">
        <v>2998</v>
      </c>
      <c r="BX434" s="15">
        <v>9454</v>
      </c>
      <c r="BY434" s="15">
        <v>3388</v>
      </c>
      <c r="BZ434" s="15">
        <v>2208</v>
      </c>
      <c r="CA434" s="15">
        <v>654</v>
      </c>
      <c r="CB434">
        <f t="shared" si="4348"/>
        <v>12842</v>
      </c>
      <c r="CC434">
        <f t="shared" si="2769"/>
        <v>2862</v>
      </c>
      <c r="CD434" s="15">
        <v>30509</v>
      </c>
      <c r="CE434" s="15">
        <v>1747</v>
      </c>
      <c r="CF434" s="15">
        <v>5528</v>
      </c>
      <c r="CG434" s="15">
        <v>1857</v>
      </c>
      <c r="CH434" s="15">
        <v>1192</v>
      </c>
      <c r="CI434" s="15">
        <v>463</v>
      </c>
      <c r="CJ434">
        <f t="shared" si="4349"/>
        <v>7385</v>
      </c>
      <c r="CK434">
        <f t="shared" si="2771"/>
        <v>1655</v>
      </c>
      <c r="CL434" s="15">
        <v>222773</v>
      </c>
      <c r="CM434" s="15">
        <v>17347</v>
      </c>
      <c r="CN434" s="15">
        <v>68175</v>
      </c>
      <c r="CO434" s="15">
        <v>5287</v>
      </c>
      <c r="CP434" s="15">
        <v>15015</v>
      </c>
      <c r="CQ434" s="15">
        <v>860</v>
      </c>
      <c r="CR434">
        <f t="shared" si="4350"/>
        <v>73462</v>
      </c>
      <c r="CS434">
        <f t="shared" si="4526"/>
        <v>15875</v>
      </c>
    </row>
    <row r="435" spans="1:97" x14ac:dyDescent="0.35">
      <c r="A435" s="1">
        <f t="shared" si="2564"/>
        <v>44341</v>
      </c>
      <c r="B435">
        <f t="shared" si="4321"/>
        <v>1752870</v>
      </c>
      <c r="C435">
        <f t="shared" ref="C435" si="5078">BU435</f>
        <v>370670</v>
      </c>
      <c r="D435">
        <v>358297</v>
      </c>
      <c r="E435">
        <v>6034</v>
      </c>
      <c r="F435">
        <v>122</v>
      </c>
      <c r="H435">
        <v>33</v>
      </c>
      <c r="I435">
        <v>18</v>
      </c>
      <c r="J435">
        <v>22</v>
      </c>
      <c r="K435">
        <v>3</v>
      </c>
      <c r="L435">
        <v>4</v>
      </c>
      <c r="M435">
        <f t="shared" ref="M435" si="5079">-(J435-J434)+L435</f>
        <v>2</v>
      </c>
      <c r="N435">
        <f t="shared" ref="N435" si="5080">B435-C435</f>
        <v>1382200</v>
      </c>
      <c r="O435" s="3">
        <f t="shared" ref="O435" si="5081">C435/B435</f>
        <v>0.21146462658383108</v>
      </c>
      <c r="R435">
        <f t="shared" ref="R435" si="5082">C435-C434</f>
        <v>11</v>
      </c>
      <c r="S435">
        <f t="shared" ref="S435" si="5083">N435-N434</f>
        <v>154</v>
      </c>
      <c r="T435" s="6">
        <f t="shared" ref="T435" si="5084">R435/V435</f>
        <v>6.6666666666666666E-2</v>
      </c>
      <c r="U435" s="6">
        <f t="shared" ref="U435" si="5085">SUM(R429:R435)/SUM(V429:V435)</f>
        <v>0.11560321715817694</v>
      </c>
      <c r="V435">
        <f t="shared" ref="V435" si="5086">B435-B434</f>
        <v>165</v>
      </c>
      <c r="W435">
        <f t="shared" ref="W435" si="5087">C435-D435-E435</f>
        <v>6339</v>
      </c>
      <c r="X435" s="3">
        <f t="shared" ref="X435" si="5088">F435/W435</f>
        <v>1.9245937845085975E-2</v>
      </c>
      <c r="Y435">
        <f t="shared" ref="Y435" si="5089">E435-E434</f>
        <v>0</v>
      </c>
      <c r="Z435">
        <v>2862</v>
      </c>
      <c r="AA435">
        <v>1655</v>
      </c>
      <c r="AB435">
        <v>15873</v>
      </c>
      <c r="AC435">
        <v>2748</v>
      </c>
      <c r="AD435">
        <v>1589</v>
      </c>
      <c r="AE435">
        <v>15373</v>
      </c>
      <c r="AF435">
        <v>60</v>
      </c>
      <c r="AG435">
        <v>35</v>
      </c>
      <c r="AH435">
        <v>309</v>
      </c>
      <c r="AI435">
        <f t="shared" ref="AI435" si="5090">Z435-AC435-AF435</f>
        <v>54</v>
      </c>
      <c r="AJ435">
        <f t="shared" ref="AJ435" si="5091">AA435-AD435-AG435</f>
        <v>31</v>
      </c>
      <c r="AK435">
        <f t="shared" ref="AK435" si="5092">AB435-AE435-AH435</f>
        <v>191</v>
      </c>
      <c r="AL435">
        <v>1</v>
      </c>
      <c r="AM435">
        <v>1</v>
      </c>
      <c r="AN435">
        <v>3</v>
      </c>
      <c r="AT435">
        <f t="shared" ref="AT435" si="5093">BN435-BN434</f>
        <v>613</v>
      </c>
      <c r="AU435">
        <f t="shared" ref="AU435" si="5094">BO435-BO434</f>
        <v>-8</v>
      </c>
      <c r="AV435">
        <f t="shared" ref="AV435" si="5095">AU435/AT435</f>
        <v>-1.3050570962479609E-2</v>
      </c>
      <c r="AW435">
        <f>IF(CB435="","",MAX(BV$1:BV435)-LARGE(BV$1:BV435,2))</f>
        <v>118</v>
      </c>
      <c r="AX435">
        <f>IF(CC435="","",MAX(BW$1:BW435)-LARGE(BW$1:BW435,2))</f>
        <v>1</v>
      </c>
      <c r="AY435">
        <f>MAX(CR$1:CR435)-LARGE(CR$1:CR435,2)</f>
        <v>76</v>
      </c>
      <c r="AZ435">
        <f>MAX(CS$1:CS435)-LARGE(CS$1:CS435,2)</f>
        <v>19</v>
      </c>
      <c r="BA435">
        <f>IF(CJ435="","",MAX(CD$1:CD435)-LARGE(CD$1:CD435,2))</f>
        <v>33</v>
      </c>
      <c r="BB435">
        <f>IF(CK435="","",MAX(CE$1:CE435)-LARGE(CE$1:CE435,2))</f>
        <v>2</v>
      </c>
      <c r="BC435">
        <f t="shared" ref="BC435" si="5096">AX435/AW435</f>
        <v>8.4745762711864406E-3</v>
      </c>
      <c r="BD435">
        <f t="shared" ref="BD435" si="5097">AZ435/AY435</f>
        <v>0.25</v>
      </c>
      <c r="BE435">
        <f t="shared" si="4922"/>
        <v>6.0606060606060608E-2</v>
      </c>
      <c r="BF435">
        <f t="shared" ref="BF435" si="5098">SUM(AU429:AU435)/SUM(AT429:AT435)</f>
        <v>2.6498989445317762E-2</v>
      </c>
      <c r="BG435">
        <f t="shared" ref="BG435" si="5099">SUM(AU422:AU435)/SUM(AT422:AT435)</f>
        <v>2.7927927927927927E-2</v>
      </c>
      <c r="BH435">
        <f t="shared" ref="BH435" si="5100">SUM(AX429:AX435)/SUM(AW429:AW435)</f>
        <v>2.9850746268656716E-2</v>
      </c>
      <c r="BI435">
        <f t="shared" ref="BI435" si="5101">SUM(AZ429:AZ435)/SUM(AY429:AY435)</f>
        <v>0.15270935960591134</v>
      </c>
      <c r="BJ435">
        <f t="shared" ref="BJ435" si="5102">SUM(BB429:BB435)/SUM(BA429:BA435)</f>
        <v>4.5662100456621002E-2</v>
      </c>
      <c r="BN435" s="15">
        <v>5007283</v>
      </c>
      <c r="BO435" s="15">
        <v>400905</v>
      </c>
      <c r="BP435" s="15">
        <v>1460232</v>
      </c>
      <c r="BQ435" s="15">
        <v>292638</v>
      </c>
      <c r="BR435" s="15">
        <v>305649</v>
      </c>
      <c r="BS435" s="15">
        <v>65021</v>
      </c>
      <c r="BT435">
        <f t="shared" si="4347"/>
        <v>1752870</v>
      </c>
      <c r="BU435">
        <f t="shared" si="2767"/>
        <v>370670</v>
      </c>
      <c r="BV435" s="15">
        <v>41204</v>
      </c>
      <c r="BW435" s="15">
        <v>2999</v>
      </c>
      <c r="BX435" s="15">
        <v>9459</v>
      </c>
      <c r="BY435" s="15">
        <v>3399</v>
      </c>
      <c r="BZ435" s="15">
        <v>2208</v>
      </c>
      <c r="CA435" s="15">
        <v>654</v>
      </c>
      <c r="CB435">
        <f t="shared" si="4348"/>
        <v>12858</v>
      </c>
      <c r="CC435">
        <f t="shared" si="2769"/>
        <v>2862</v>
      </c>
      <c r="CD435" s="15">
        <v>30542</v>
      </c>
      <c r="CE435" s="15">
        <v>1747</v>
      </c>
      <c r="CF435" s="15">
        <v>5530</v>
      </c>
      <c r="CG435" s="15">
        <v>1860</v>
      </c>
      <c r="CH435" s="15">
        <v>1192</v>
      </c>
      <c r="CI435" s="15">
        <v>463</v>
      </c>
      <c r="CJ435">
        <f t="shared" si="4349"/>
        <v>7390</v>
      </c>
      <c r="CK435">
        <f t="shared" si="2771"/>
        <v>1655</v>
      </c>
      <c r="CL435" s="15">
        <v>223030</v>
      </c>
      <c r="CM435" s="15">
        <v>17367</v>
      </c>
      <c r="CN435" s="15">
        <v>68246</v>
      </c>
      <c r="CO435" s="15">
        <v>5292</v>
      </c>
      <c r="CP435" s="15">
        <v>15032</v>
      </c>
      <c r="CQ435" s="15">
        <v>862</v>
      </c>
      <c r="CR435">
        <f t="shared" si="4350"/>
        <v>73538</v>
      </c>
      <c r="CS435">
        <f t="shared" si="4526"/>
        <v>15894</v>
      </c>
    </row>
    <row r="436" spans="1:97" x14ac:dyDescent="0.35">
      <c r="A436" s="1">
        <f t="shared" si="2564"/>
        <v>44342</v>
      </c>
      <c r="B436">
        <f t="shared" si="4321"/>
        <v>1755826</v>
      </c>
      <c r="C436">
        <f t="shared" ref="C436" si="5103">BU436</f>
        <v>370964</v>
      </c>
      <c r="D436">
        <v>358756</v>
      </c>
      <c r="E436">
        <v>6039</v>
      </c>
      <c r="F436">
        <v>120</v>
      </c>
      <c r="H436">
        <v>32</v>
      </c>
      <c r="I436">
        <v>24</v>
      </c>
      <c r="J436">
        <v>20</v>
      </c>
      <c r="K436">
        <v>3</v>
      </c>
      <c r="L436">
        <v>2</v>
      </c>
      <c r="M436">
        <f t="shared" ref="M436" si="5104">-(J436-J435)+L436</f>
        <v>4</v>
      </c>
      <c r="N436">
        <f t="shared" ref="N436" si="5105">B436-C436</f>
        <v>1384862</v>
      </c>
      <c r="O436" s="3">
        <f t="shared" ref="O436" si="5106">C436/B436</f>
        <v>0.2112760603841155</v>
      </c>
      <c r="R436">
        <f t="shared" ref="R436" si="5107">C436-C435</f>
        <v>294</v>
      </c>
      <c r="S436">
        <f t="shared" ref="S436" si="5108">N436-N435</f>
        <v>2662</v>
      </c>
      <c r="T436" s="6">
        <f t="shared" ref="T436" si="5109">R436/V436</f>
        <v>9.9458728010825434E-2</v>
      </c>
      <c r="U436" s="6">
        <f t="shared" ref="U436" si="5110">SUM(R430:R436)/SUM(V430:V436)</f>
        <v>0.11107388172223152</v>
      </c>
      <c r="V436">
        <f t="shared" ref="V436" si="5111">B436-B435</f>
        <v>2956</v>
      </c>
      <c r="W436">
        <f t="shared" ref="W436" si="5112">C436-D436-E436</f>
        <v>6169</v>
      </c>
      <c r="X436" s="3">
        <f t="shared" ref="X436" si="5113">F436/W436</f>
        <v>1.9452099205705949E-2</v>
      </c>
      <c r="Y436">
        <f t="shared" ref="Y436" si="5114">E436-E435</f>
        <v>5</v>
      </c>
      <c r="Z436">
        <v>2862</v>
      </c>
      <c r="AA436">
        <v>1656</v>
      </c>
      <c r="AB436">
        <v>15892</v>
      </c>
      <c r="AC436">
        <v>2750</v>
      </c>
      <c r="AD436">
        <v>1589</v>
      </c>
      <c r="AE436">
        <v>15382</v>
      </c>
      <c r="AF436">
        <v>60</v>
      </c>
      <c r="AG436">
        <v>35</v>
      </c>
      <c r="AH436">
        <v>309</v>
      </c>
      <c r="AI436">
        <f t="shared" ref="AI436" si="5115">Z436-AC436-AF436</f>
        <v>52</v>
      </c>
      <c r="AJ436">
        <f t="shared" ref="AJ436" si="5116">AA436-AD436-AG436</f>
        <v>32</v>
      </c>
      <c r="AK436">
        <f t="shared" ref="AK436" si="5117">AB436-AE436-AH436</f>
        <v>201</v>
      </c>
      <c r="AL436">
        <v>1</v>
      </c>
      <c r="AM436">
        <v>1</v>
      </c>
      <c r="AN436">
        <v>4</v>
      </c>
      <c r="AT436">
        <f t="shared" ref="AT436" si="5118">BN436-BN435</f>
        <v>14183</v>
      </c>
      <c r="AU436">
        <f t="shared" ref="AU436" si="5119">BO436-BO435</f>
        <v>355</v>
      </c>
      <c r="AV436">
        <f t="shared" ref="AV436" si="5120">AU436/AT436</f>
        <v>2.5029965451596983E-2</v>
      </c>
      <c r="AW436">
        <f>IF(CB436="","",MAX(BV$1:BV436)-LARGE(BV$1:BV436,2))</f>
        <v>86</v>
      </c>
      <c r="AX436">
        <f>IF(CC436="","",MAX(BW$1:BW436)-LARGE(BW$1:BW436,2))</f>
        <v>1</v>
      </c>
      <c r="AY436">
        <f>MAX(CR$1:CR436)-LARGE(CR$1:CR436,2)</f>
        <v>59</v>
      </c>
      <c r="AZ436">
        <f>MAX(CS$1:CS436)-LARGE(CS$1:CS436,2)</f>
        <v>1</v>
      </c>
      <c r="BA436">
        <f>IF(CJ436="","",MAX(CD$1:CD436)-LARGE(CD$1:CD436,2))</f>
        <v>43</v>
      </c>
      <c r="BB436">
        <f>IF(CK436="","",MAX(CE$1:CE436)-LARGE(CE$1:CE436,2))</f>
        <v>1</v>
      </c>
      <c r="BC436">
        <f t="shared" ref="BC436" si="5121">AX436/AW436</f>
        <v>1.1627906976744186E-2</v>
      </c>
      <c r="BD436">
        <f t="shared" ref="BD436" si="5122">AZ436/AY436</f>
        <v>1.6949152542372881E-2</v>
      </c>
      <c r="BE436">
        <f t="shared" si="4922"/>
        <v>2.3255813953488372E-2</v>
      </c>
      <c r="BF436">
        <f t="shared" ref="BF436" si="5123">SUM(AU430:AU436)/SUM(AT430:AT436)</f>
        <v>2.6434215655008683E-2</v>
      </c>
      <c r="BG436">
        <f t="shared" ref="BG436" si="5124">SUM(AU423:AU436)/SUM(AT423:AT436)</f>
        <v>2.6605863921217547E-2</v>
      </c>
      <c r="BH436">
        <f t="shared" ref="BH436" si="5125">SUM(AX430:AX436)/SUM(AW430:AW436)</f>
        <v>2.0790020790020791E-2</v>
      </c>
      <c r="BI436">
        <f t="shared" ref="BI436" si="5126">SUM(AZ430:AZ436)/SUM(AY430:AY436)</f>
        <v>0.13253012048192772</v>
      </c>
      <c r="BJ436">
        <f t="shared" ref="BJ436" si="5127">SUM(BB430:BB436)/SUM(BA430:BA436)</f>
        <v>4.9327354260089683E-2</v>
      </c>
      <c r="BN436" s="15">
        <v>5021466</v>
      </c>
      <c r="BO436" s="15">
        <v>401260</v>
      </c>
      <c r="BP436" s="15">
        <v>1462368</v>
      </c>
      <c r="BQ436" s="15">
        <v>293458</v>
      </c>
      <c r="BR436" s="15">
        <v>305862</v>
      </c>
      <c r="BS436" s="15">
        <v>65102</v>
      </c>
      <c r="BT436">
        <f t="shared" si="4347"/>
        <v>1755826</v>
      </c>
      <c r="BU436">
        <f t="shared" si="2767"/>
        <v>370964</v>
      </c>
      <c r="BV436" s="15">
        <v>41290</v>
      </c>
      <c r="BW436" s="15">
        <v>2995</v>
      </c>
      <c r="BX436" s="15">
        <v>9458</v>
      </c>
      <c r="BY436" s="15">
        <v>3409</v>
      </c>
      <c r="BZ436" s="15">
        <v>2208</v>
      </c>
      <c r="CA436" s="15">
        <v>654</v>
      </c>
      <c r="CB436">
        <f t="shared" si="4348"/>
        <v>12867</v>
      </c>
      <c r="CC436">
        <f t="shared" si="2769"/>
        <v>2862</v>
      </c>
      <c r="CD436" s="15">
        <v>30585</v>
      </c>
      <c r="CE436" s="15">
        <v>1750</v>
      </c>
      <c r="CF436" s="15">
        <v>5528</v>
      </c>
      <c r="CG436" s="15">
        <v>1866</v>
      </c>
      <c r="CH436" s="15">
        <v>1192</v>
      </c>
      <c r="CI436" s="15">
        <v>464</v>
      </c>
      <c r="CJ436">
        <f t="shared" si="4349"/>
        <v>7394</v>
      </c>
      <c r="CK436">
        <f t="shared" si="2771"/>
        <v>1656</v>
      </c>
      <c r="CL436" s="15">
        <v>223251</v>
      </c>
      <c r="CM436" s="15">
        <v>17374</v>
      </c>
      <c r="CN436" s="15">
        <v>68302</v>
      </c>
      <c r="CO436" s="15">
        <v>5295</v>
      </c>
      <c r="CP436" s="15">
        <v>15032</v>
      </c>
      <c r="CQ436" s="15">
        <v>861</v>
      </c>
      <c r="CR436">
        <f t="shared" si="4350"/>
        <v>73597</v>
      </c>
      <c r="CS436">
        <f t="shared" si="4526"/>
        <v>15893</v>
      </c>
    </row>
    <row r="437" spans="1:97" x14ac:dyDescent="0.35">
      <c r="A437" s="1">
        <f t="shared" si="2564"/>
        <v>44343</v>
      </c>
      <c r="B437">
        <f t="shared" ref="B437:B468" si="5128">BT437</f>
        <v>1757422</v>
      </c>
      <c r="C437">
        <f t="shared" ref="C437" si="5129">BU437</f>
        <v>371092</v>
      </c>
      <c r="D437">
        <v>359174</v>
      </c>
      <c r="E437">
        <v>6044</v>
      </c>
      <c r="F437">
        <v>120</v>
      </c>
      <c r="H437">
        <v>31</v>
      </c>
      <c r="I437">
        <v>23</v>
      </c>
      <c r="J437">
        <v>21</v>
      </c>
      <c r="K437">
        <v>3</v>
      </c>
      <c r="L437">
        <v>3</v>
      </c>
      <c r="M437">
        <f t="shared" ref="M437" si="5130">-(J437-J436)+L437</f>
        <v>2</v>
      </c>
      <c r="N437">
        <f t="shared" ref="N437" si="5131">B437-C437</f>
        <v>1386330</v>
      </c>
      <c r="O437" s="3">
        <f t="shared" ref="O437" si="5132">C437/B437</f>
        <v>0.21115702432312786</v>
      </c>
      <c r="R437">
        <f t="shared" ref="R437" si="5133">C437-C436</f>
        <v>128</v>
      </c>
      <c r="S437">
        <f t="shared" ref="S437" si="5134">N437-N436</f>
        <v>1468</v>
      </c>
      <c r="T437" s="6">
        <f t="shared" ref="T437" si="5135">R437/V437</f>
        <v>8.0200501253132828E-2</v>
      </c>
      <c r="U437" s="6">
        <f t="shared" ref="U437" si="5136">SUM(R431:R437)/SUM(V431:V437)</f>
        <v>0.10179953055724593</v>
      </c>
      <c r="V437">
        <f t="shared" ref="V437" si="5137">B437-B436</f>
        <v>1596</v>
      </c>
      <c r="W437">
        <f t="shared" ref="W437" si="5138">C437-D437-E437</f>
        <v>5874</v>
      </c>
      <c r="X437" s="3">
        <f t="shared" ref="X437" si="5139">F437/W437</f>
        <v>2.0429009193054137E-2</v>
      </c>
      <c r="Y437">
        <f t="shared" ref="Y437" si="5140">E437-E436</f>
        <v>5</v>
      </c>
      <c r="Z437">
        <v>2861</v>
      </c>
      <c r="AA437">
        <v>1656</v>
      </c>
      <c r="AB437">
        <v>15895</v>
      </c>
      <c r="AC437">
        <v>2751</v>
      </c>
      <c r="AD437">
        <v>1591</v>
      </c>
      <c r="AE437">
        <v>15395</v>
      </c>
      <c r="AF437">
        <v>60</v>
      </c>
      <c r="AG437">
        <v>35</v>
      </c>
      <c r="AH437">
        <v>309</v>
      </c>
      <c r="AI437">
        <f t="shared" ref="AI437" si="5141">Z437-AC437-AF437</f>
        <v>50</v>
      </c>
      <c r="AJ437">
        <f t="shared" ref="AJ437" si="5142">AA437-AD437-AG437</f>
        <v>30</v>
      </c>
      <c r="AK437">
        <f t="shared" ref="AK437" si="5143">AB437-AE437-AH437</f>
        <v>191</v>
      </c>
      <c r="AL437">
        <v>0</v>
      </c>
      <c r="AM437">
        <v>0</v>
      </c>
      <c r="AN437">
        <v>0</v>
      </c>
      <c r="AT437">
        <f t="shared" ref="AT437" si="5144">BN437-BN436</f>
        <v>8498</v>
      </c>
      <c r="AU437">
        <f t="shared" ref="AU437" si="5145">BO437-BO436</f>
        <v>123</v>
      </c>
      <c r="AV437">
        <f t="shared" ref="AV437" si="5146">AU437/AT437</f>
        <v>1.4473993880913156E-2</v>
      </c>
      <c r="AW437">
        <f>IF(CB437="","",MAX(BV$1:BV437)-LARGE(BV$1:BV437,2))</f>
        <v>32</v>
      </c>
      <c r="AX437">
        <f>IF(CC437="","",MAX(BW$1:BW437)-LARGE(BW$1:BW437,2))</f>
        <v>1</v>
      </c>
      <c r="AY437">
        <f>MAX(CR$1:CR437)-LARGE(CR$1:CR437,2)</f>
        <v>44</v>
      </c>
      <c r="AZ437">
        <f>MAX(CS$1:CS437)-LARGE(CS$1:CS437,2)</f>
        <v>1</v>
      </c>
      <c r="BA437">
        <f>IF(CJ437="","",MAX(CD$1:CD437)-LARGE(CD$1:CD437,2))</f>
        <v>27</v>
      </c>
      <c r="BB437">
        <f>IF(CK437="","",MAX(CE$1:CE437)-LARGE(CE$1:CE437,2))</f>
        <v>0</v>
      </c>
      <c r="BC437">
        <f t="shared" ref="BC437" si="5147">AX437/AW437</f>
        <v>3.125E-2</v>
      </c>
      <c r="BD437">
        <f t="shared" ref="BD437" si="5148">AZ437/AY437</f>
        <v>2.2727272727272728E-2</v>
      </c>
      <c r="BE437">
        <f t="shared" si="4922"/>
        <v>0</v>
      </c>
      <c r="BF437">
        <f t="shared" ref="BF437" si="5149">SUM(AU431:AU437)/SUM(AT431:AT437)</f>
        <v>2.3361699821128516E-2</v>
      </c>
      <c r="BG437">
        <f t="shared" ref="BG437" si="5150">SUM(AU424:AU437)/SUM(AT424:AT437)</f>
        <v>2.501175725350558E-2</v>
      </c>
      <c r="BH437">
        <f t="shared" ref="BH437" si="5151">SUM(AX431:AX437)/SUM(AW431:AW437)</f>
        <v>1.9093078758949882E-2</v>
      </c>
      <c r="BI437">
        <f t="shared" ref="BI437" si="5152">SUM(AZ431:AZ437)/SUM(AY431:AY437)</f>
        <v>0.11764705882352941</v>
      </c>
      <c r="BJ437">
        <f t="shared" ref="BJ437" si="5153">SUM(BB431:BB437)/SUM(BA431:BA437)</f>
        <v>5.8201058201058198E-2</v>
      </c>
      <c r="BN437" s="15">
        <v>5029964</v>
      </c>
      <c r="BO437" s="15">
        <v>401383</v>
      </c>
      <c r="BP437" s="15">
        <v>1463460</v>
      </c>
      <c r="BQ437" s="15">
        <v>293962</v>
      </c>
      <c r="BR437" s="15">
        <v>305958</v>
      </c>
      <c r="BS437" s="15">
        <v>65134</v>
      </c>
      <c r="BT437">
        <f t="shared" ref="BT437:BT468" si="5154">SUM(BP437:BQ437)</f>
        <v>1757422</v>
      </c>
      <c r="BU437">
        <f t="shared" si="2767"/>
        <v>371092</v>
      </c>
      <c r="BV437" s="15">
        <v>41322</v>
      </c>
      <c r="BW437" s="15">
        <v>2996</v>
      </c>
      <c r="BX437" s="15">
        <v>9459</v>
      </c>
      <c r="BY437" s="15">
        <v>3416</v>
      </c>
      <c r="BZ437" s="15">
        <v>2207</v>
      </c>
      <c r="CA437" s="15">
        <v>657</v>
      </c>
      <c r="CB437">
        <f t="shared" ref="CB437:CB468" si="5155">SUM(BX437:BY437)</f>
        <v>12875</v>
      </c>
      <c r="CC437">
        <f t="shared" si="2769"/>
        <v>2864</v>
      </c>
      <c r="CD437" s="15">
        <v>30612</v>
      </c>
      <c r="CE437" s="15">
        <v>1750</v>
      </c>
      <c r="CF437" s="15">
        <v>5532</v>
      </c>
      <c r="CG437" s="15">
        <v>1866</v>
      </c>
      <c r="CH437" s="15">
        <v>1193</v>
      </c>
      <c r="CI437" s="15">
        <v>464</v>
      </c>
      <c r="CJ437">
        <f t="shared" ref="CJ437:CJ468" si="5156">SUM(CF437:CG437)</f>
        <v>7398</v>
      </c>
      <c r="CK437">
        <f t="shared" si="2771"/>
        <v>1657</v>
      </c>
      <c r="CL437" s="15">
        <v>223484</v>
      </c>
      <c r="CM437" s="15">
        <v>17374</v>
      </c>
      <c r="CN437" s="15">
        <v>68343</v>
      </c>
      <c r="CO437" s="15">
        <v>5298</v>
      </c>
      <c r="CP437" s="15">
        <v>15034</v>
      </c>
      <c r="CQ437" s="15">
        <v>861</v>
      </c>
      <c r="CR437">
        <f t="shared" ref="CR437:CR468" si="5157">SUM(CN437:CO437)</f>
        <v>73641</v>
      </c>
      <c r="CS437">
        <f t="shared" si="4526"/>
        <v>15895</v>
      </c>
    </row>
    <row r="438" spans="1:97" x14ac:dyDescent="0.35">
      <c r="A438" s="1">
        <f t="shared" si="2564"/>
        <v>44344</v>
      </c>
      <c r="B438">
        <f t="shared" si="5128"/>
        <v>1759115</v>
      </c>
      <c r="C438">
        <f t="shared" ref="C438" si="5158">BU438</f>
        <v>371232</v>
      </c>
      <c r="D438">
        <v>359580</v>
      </c>
      <c r="E438">
        <v>6047</v>
      </c>
      <c r="F438">
        <v>111</v>
      </c>
      <c r="H438">
        <v>25</v>
      </c>
      <c r="I438">
        <v>19</v>
      </c>
      <c r="J438">
        <v>17</v>
      </c>
      <c r="K438">
        <v>3</v>
      </c>
      <c r="L438">
        <v>2</v>
      </c>
      <c r="M438">
        <f t="shared" ref="M438" si="5159">-(J438-J437)+L438</f>
        <v>6</v>
      </c>
      <c r="N438">
        <f t="shared" ref="N438" si="5160">B438-C438</f>
        <v>1387883</v>
      </c>
      <c r="O438" s="3">
        <f t="shared" ref="O438" si="5161">C438/B438</f>
        <v>0.21103338894842008</v>
      </c>
      <c r="R438">
        <f t="shared" ref="R438" si="5162">C438-C437</f>
        <v>140</v>
      </c>
      <c r="S438">
        <f t="shared" ref="S438" si="5163">N438-N437</f>
        <v>1553</v>
      </c>
      <c r="T438" s="6">
        <f t="shared" ref="T438" si="5164">R438/V438</f>
        <v>8.2693443591258117E-2</v>
      </c>
      <c r="U438" s="6">
        <f t="shared" ref="U438" si="5165">SUM(R432:R438)/SUM(V432:V438)</f>
        <v>9.6058364575944882E-2</v>
      </c>
      <c r="V438">
        <f t="shared" ref="V438" si="5166">B438-B437</f>
        <v>1693</v>
      </c>
      <c r="W438">
        <f t="shared" ref="W438" si="5167">C438-D438-E438</f>
        <v>5605</v>
      </c>
      <c r="X438" s="3">
        <f t="shared" ref="X438" si="5168">F438/W438</f>
        <v>1.9803746654772525E-2</v>
      </c>
      <c r="Y438">
        <f t="shared" ref="Y438" si="5169">E438-E437</f>
        <v>3</v>
      </c>
      <c r="Z438">
        <v>2865</v>
      </c>
      <c r="AA438">
        <v>1657</v>
      </c>
      <c r="AB438">
        <v>15904</v>
      </c>
      <c r="AC438">
        <v>2756</v>
      </c>
      <c r="AD438">
        <v>1593</v>
      </c>
      <c r="AE438">
        <v>15415</v>
      </c>
      <c r="AF438">
        <v>60</v>
      </c>
      <c r="AG438">
        <v>35</v>
      </c>
      <c r="AH438">
        <v>309</v>
      </c>
      <c r="AI438">
        <f t="shared" ref="AI438" si="5170">Z438-AC438-AF438</f>
        <v>49</v>
      </c>
      <c r="AJ438">
        <f t="shared" ref="AJ438" si="5171">AA438-AD438-AG438</f>
        <v>29</v>
      </c>
      <c r="AK438">
        <f t="shared" ref="AK438" si="5172">AB438-AE438-AH438</f>
        <v>180</v>
      </c>
      <c r="AL438">
        <v>0</v>
      </c>
      <c r="AM438">
        <v>0</v>
      </c>
      <c r="AN438">
        <v>0</v>
      </c>
      <c r="AT438">
        <f t="shared" ref="AT438" si="5173">BN438-BN437</f>
        <v>8496</v>
      </c>
      <c r="AU438">
        <f t="shared" ref="AU438" si="5174">BO438-BO437</f>
        <v>207</v>
      </c>
      <c r="AV438">
        <f t="shared" ref="AV438" si="5175">AU438/AT438</f>
        <v>2.4364406779661018E-2</v>
      </c>
      <c r="AW438">
        <f>IF(CB438="","",MAX(BV$1:BV438)-LARGE(BV$1:BV438,2))</f>
        <v>148</v>
      </c>
      <c r="AX438">
        <f>IF(CC438="","",MAX(BW$1:BW438)-LARGE(BW$1:BW438,2))</f>
        <v>3</v>
      </c>
      <c r="AY438">
        <f>MAX(CR$1:CR438)-LARGE(CR$1:CR438,2)</f>
        <v>84</v>
      </c>
      <c r="AZ438">
        <f>MAX(CS$1:CS438)-LARGE(CS$1:CS438,2)</f>
        <v>18</v>
      </c>
      <c r="BA438">
        <f>IF(CJ438="","",MAX(CD$1:CD438)-LARGE(CD$1:CD438,2))</f>
        <v>27</v>
      </c>
      <c r="BB438">
        <f>IF(CK438="","",MAX(CE$1:CE438)-LARGE(CE$1:CE438,2))</f>
        <v>0</v>
      </c>
      <c r="BC438">
        <f t="shared" ref="BC438" si="5176">AX438/AW438</f>
        <v>2.0270270270270271E-2</v>
      </c>
      <c r="BD438">
        <f t="shared" ref="BD438" si="5177">AZ438/AY438</f>
        <v>0.21428571428571427</v>
      </c>
      <c r="BE438">
        <f t="shared" si="4922"/>
        <v>0</v>
      </c>
      <c r="BF438">
        <f t="shared" ref="BF438" si="5178">SUM(AU432:AU438)/SUM(AT432:AT438)</f>
        <v>2.2792904290429041E-2</v>
      </c>
      <c r="BG438">
        <f t="shared" ref="BG438" si="5179">SUM(AU425:AU438)/SUM(AT425:AT438)</f>
        <v>2.5085362632202013E-2</v>
      </c>
      <c r="BH438">
        <f t="shared" ref="BH438" si="5180">SUM(AX432:AX438)/SUM(AW432:AW438)</f>
        <v>1.8867924528301886E-2</v>
      </c>
      <c r="BI438">
        <f t="shared" ref="BI438" si="5181">SUM(AZ432:AZ438)/SUM(AY432:AY438)</f>
        <v>0.13917525773195877</v>
      </c>
      <c r="BJ438">
        <f t="shared" ref="BJ438" si="5182">SUM(BB432:BB438)/SUM(BA432:BA438)</f>
        <v>4.5918367346938778E-2</v>
      </c>
      <c r="BN438" s="15">
        <v>5038460</v>
      </c>
      <c r="BO438" s="15">
        <v>401590</v>
      </c>
      <c r="BP438" s="15">
        <v>1464732</v>
      </c>
      <c r="BQ438" s="15">
        <v>294383</v>
      </c>
      <c r="BR438" s="15">
        <v>306069</v>
      </c>
      <c r="BS438" s="15">
        <v>65163</v>
      </c>
      <c r="BT438">
        <f t="shared" si="5154"/>
        <v>1759115</v>
      </c>
      <c r="BU438">
        <f t="shared" si="2767"/>
        <v>371232</v>
      </c>
      <c r="BV438" s="15">
        <v>41470</v>
      </c>
      <c r="BW438" s="15">
        <v>3002</v>
      </c>
      <c r="BX438" s="15">
        <v>9459</v>
      </c>
      <c r="BY438" s="15">
        <v>3420</v>
      </c>
      <c r="BZ438" s="15">
        <v>2208</v>
      </c>
      <c r="CA438" s="15">
        <v>658</v>
      </c>
      <c r="CB438">
        <f t="shared" si="5155"/>
        <v>12879</v>
      </c>
      <c r="CC438">
        <f t="shared" si="2769"/>
        <v>2866</v>
      </c>
      <c r="CD438" s="15">
        <v>30639</v>
      </c>
      <c r="CE438" s="15">
        <v>1749</v>
      </c>
      <c r="CF438" s="15">
        <v>5538</v>
      </c>
      <c r="CG438" s="15">
        <v>1868</v>
      </c>
      <c r="CH438" s="15">
        <v>1193</v>
      </c>
      <c r="CI438" s="15">
        <v>464</v>
      </c>
      <c r="CJ438">
        <f t="shared" si="5156"/>
        <v>7406</v>
      </c>
      <c r="CK438">
        <f t="shared" si="2771"/>
        <v>1657</v>
      </c>
      <c r="CL438" s="15">
        <v>223787</v>
      </c>
      <c r="CM438" s="15">
        <v>17390</v>
      </c>
      <c r="CN438" s="15">
        <v>68404</v>
      </c>
      <c r="CO438" s="15">
        <v>5321</v>
      </c>
      <c r="CP438" s="15">
        <v>15051</v>
      </c>
      <c r="CQ438" s="15">
        <v>862</v>
      </c>
      <c r="CR438">
        <f t="shared" si="5157"/>
        <v>73725</v>
      </c>
      <c r="CS438">
        <f t="shared" si="4526"/>
        <v>15913</v>
      </c>
    </row>
    <row r="439" spans="1:97" x14ac:dyDescent="0.35">
      <c r="A439" s="1">
        <f t="shared" si="2564"/>
        <v>44345</v>
      </c>
      <c r="B439">
        <f t="shared" si="5128"/>
        <v>1760455</v>
      </c>
      <c r="C439">
        <f t="shared" ref="C439" si="5183">BU439</f>
        <v>371317</v>
      </c>
      <c r="D439">
        <v>359982</v>
      </c>
      <c r="E439">
        <v>6053</v>
      </c>
      <c r="F439">
        <v>111</v>
      </c>
      <c r="H439">
        <v>24</v>
      </c>
      <c r="I439">
        <v>22</v>
      </c>
      <c r="J439">
        <v>17</v>
      </c>
      <c r="K439">
        <v>3</v>
      </c>
      <c r="L439">
        <v>3</v>
      </c>
      <c r="M439">
        <f t="shared" ref="M439" si="5184">-(J439-J438)+L439</f>
        <v>3</v>
      </c>
      <c r="N439">
        <f t="shared" ref="N439" si="5185">B439-C439</f>
        <v>1389138</v>
      </c>
      <c r="O439" s="3">
        <f t="shared" ref="O439" si="5186">C439/B439</f>
        <v>0.21092104029924083</v>
      </c>
      <c r="R439">
        <f t="shared" ref="R439" si="5187">C439-C438</f>
        <v>85</v>
      </c>
      <c r="S439">
        <f t="shared" ref="S439" si="5188">N439-N438</f>
        <v>1255</v>
      </c>
      <c r="T439" s="6">
        <f t="shared" ref="T439" si="5189">R439/V439</f>
        <v>6.3432835820895525E-2</v>
      </c>
      <c r="U439" s="6">
        <f t="shared" ref="U439" si="5190">SUM(R433:R439)/SUM(V433:V439)</f>
        <v>8.773625429553264E-2</v>
      </c>
      <c r="V439">
        <f t="shared" ref="V439" si="5191">B439-B438</f>
        <v>1340</v>
      </c>
      <c r="W439">
        <f t="shared" ref="W439" si="5192">C439-D439-E439</f>
        <v>5282</v>
      </c>
      <c r="X439" s="3">
        <f t="shared" ref="X439" si="5193">F439/W439</f>
        <v>2.1014767133661492E-2</v>
      </c>
      <c r="Y439">
        <f t="shared" ref="Y439" si="5194">E439-E438</f>
        <v>6</v>
      </c>
      <c r="Z439">
        <v>2866</v>
      </c>
      <c r="AA439">
        <v>1657</v>
      </c>
      <c r="AB439">
        <v>15913</v>
      </c>
      <c r="AC439">
        <v>2759</v>
      </c>
      <c r="AD439">
        <v>1597</v>
      </c>
      <c r="AE439">
        <v>15432</v>
      </c>
      <c r="AF439">
        <v>60</v>
      </c>
      <c r="AG439">
        <v>35</v>
      </c>
      <c r="AH439">
        <v>309</v>
      </c>
      <c r="AI439">
        <f t="shared" ref="AI439" si="5195">Z439-AC439-AF439</f>
        <v>47</v>
      </c>
      <c r="AJ439">
        <f t="shared" ref="AJ439" si="5196">AA439-AD439-AG439</f>
        <v>25</v>
      </c>
      <c r="AK439">
        <f t="shared" ref="AK439:AK440" si="5197">AB439-AE439-AH439</f>
        <v>172</v>
      </c>
      <c r="AT439">
        <f t="shared" ref="AT439" si="5198">BN439-BN438</f>
        <v>6503</v>
      </c>
      <c r="AU439">
        <f t="shared" ref="AU439" si="5199">BO439-BO438</f>
        <v>103</v>
      </c>
      <c r="AV439">
        <f t="shared" ref="AV439" si="5200">AU439/AT439</f>
        <v>1.5838843610641244E-2</v>
      </c>
      <c r="AW439">
        <f>IF(CB439="","",MAX(BV$1:BV439)-LARGE(BV$1:BV439,2))</f>
        <v>57</v>
      </c>
      <c r="AX439">
        <f>IF(CC439="","",MAX(BW$1:BW439)-LARGE(BW$1:BW439,2))</f>
        <v>1</v>
      </c>
      <c r="AY439">
        <f>MAX(CR$1:CR439)-LARGE(CR$1:CR439,2)</f>
        <v>49</v>
      </c>
      <c r="AZ439">
        <f>MAX(CS$1:CS439)-LARGE(CS$1:CS439,2)</f>
        <v>2</v>
      </c>
      <c r="BA439">
        <f>IF(CJ439="","",MAX(CD$1:CD439)-LARGE(CD$1:CD439,2))</f>
        <v>10</v>
      </c>
      <c r="BB439">
        <f>IF(CK439="","",MAX(CE$1:CE439)-LARGE(CE$1:CE439,2))</f>
        <v>2</v>
      </c>
      <c r="BC439">
        <f t="shared" ref="BC439" si="5201">AX439/AW439</f>
        <v>1.7543859649122806E-2</v>
      </c>
      <c r="BD439">
        <f t="shared" ref="BD439" si="5202">AZ439/AY439</f>
        <v>4.0816326530612242E-2</v>
      </c>
      <c r="BE439">
        <f t="shared" si="4922"/>
        <v>0.2</v>
      </c>
      <c r="BF439">
        <f t="shared" ref="BF439" si="5203">SUM(AU433:AU439)/SUM(AT433:AT439)</f>
        <v>2.1763798111837328E-2</v>
      </c>
      <c r="BG439">
        <f t="shared" ref="BG439" si="5204">SUM(AU426:AU439)/SUM(AT426:AT439)</f>
        <v>2.4637741246709095E-2</v>
      </c>
      <c r="BH439">
        <f t="shared" ref="BH439" si="5205">SUM(AX433:AX439)/SUM(AW433:AW439)</f>
        <v>1.9396551724137932E-2</v>
      </c>
      <c r="BI439">
        <f t="shared" ref="BI439" si="5206">SUM(AZ433:AZ439)/SUM(AY433:AY439)</f>
        <v>0.13165266106442577</v>
      </c>
      <c r="BJ439">
        <f t="shared" ref="BJ439" si="5207">SUM(BB433:BB439)/SUM(BA433:BA439)</f>
        <v>6.5868263473053898E-2</v>
      </c>
      <c r="BN439" s="15">
        <v>5044963</v>
      </c>
      <c r="BO439" s="15">
        <v>401693</v>
      </c>
      <c r="BP439" s="15">
        <v>1465896</v>
      </c>
      <c r="BQ439" s="15">
        <v>294559</v>
      </c>
      <c r="BR439" s="15">
        <v>306140</v>
      </c>
      <c r="BS439" s="15">
        <v>65177</v>
      </c>
      <c r="BT439">
        <f t="shared" si="5154"/>
        <v>1760455</v>
      </c>
      <c r="BU439">
        <f t="shared" si="2767"/>
        <v>371317</v>
      </c>
      <c r="BV439" s="15">
        <v>41527</v>
      </c>
      <c r="BW439" s="15">
        <v>3001</v>
      </c>
      <c r="BX439" s="15">
        <v>9470</v>
      </c>
      <c r="BY439" s="15">
        <v>3422</v>
      </c>
      <c r="BZ439" s="15">
        <v>2208</v>
      </c>
      <c r="CA439" s="15">
        <v>658</v>
      </c>
      <c r="CB439">
        <f t="shared" si="5155"/>
        <v>12892</v>
      </c>
      <c r="CC439">
        <f t="shared" si="2769"/>
        <v>2866</v>
      </c>
      <c r="CD439" s="15">
        <v>30649</v>
      </c>
      <c r="CE439" s="15">
        <v>1752</v>
      </c>
      <c r="CF439" s="15">
        <v>5539</v>
      </c>
      <c r="CG439" s="15">
        <v>1869</v>
      </c>
      <c r="CH439" s="15">
        <v>1193</v>
      </c>
      <c r="CI439" s="15">
        <v>464</v>
      </c>
      <c r="CJ439">
        <f t="shared" si="5156"/>
        <v>7408</v>
      </c>
      <c r="CK439">
        <f t="shared" si="2771"/>
        <v>1657</v>
      </c>
      <c r="CL439" s="15">
        <v>223947</v>
      </c>
      <c r="CM439" s="15">
        <v>17401</v>
      </c>
      <c r="CN439" s="15">
        <v>68448</v>
      </c>
      <c r="CO439" s="15">
        <v>5326</v>
      </c>
      <c r="CP439" s="15">
        <v>15053</v>
      </c>
      <c r="CQ439" s="15">
        <v>862</v>
      </c>
      <c r="CR439">
        <f t="shared" si="5157"/>
        <v>73774</v>
      </c>
      <c r="CS439">
        <f t="shared" si="4526"/>
        <v>15915</v>
      </c>
    </row>
    <row r="440" spans="1:97" x14ac:dyDescent="0.35">
      <c r="A440" s="1">
        <f t="shared" si="2564"/>
        <v>44346</v>
      </c>
      <c r="B440">
        <f t="shared" si="5128"/>
        <v>1761045</v>
      </c>
      <c r="C440">
        <f t="shared" ref="C440" si="5208">BU440</f>
        <v>371374</v>
      </c>
      <c r="D440">
        <v>360156</v>
      </c>
      <c r="E440">
        <v>6055</v>
      </c>
      <c r="F440">
        <v>104</v>
      </c>
      <c r="H440">
        <v>25</v>
      </c>
      <c r="I440">
        <v>13</v>
      </c>
      <c r="J440">
        <v>16</v>
      </c>
      <c r="K440">
        <v>4</v>
      </c>
      <c r="L440">
        <v>4</v>
      </c>
      <c r="M440">
        <f t="shared" ref="M440" si="5209">-(J440-J439)+L440</f>
        <v>5</v>
      </c>
      <c r="N440">
        <f t="shared" ref="N440" si="5210">B440-C440</f>
        <v>1389671</v>
      </c>
      <c r="O440" s="3">
        <f t="shared" ref="O440" si="5211">C440/B440</f>
        <v>0.21088274291684767</v>
      </c>
      <c r="R440">
        <f t="shared" ref="R440" si="5212">C440-C439</f>
        <v>57</v>
      </c>
      <c r="S440">
        <f t="shared" ref="S440" si="5213">N440-N439</f>
        <v>533</v>
      </c>
      <c r="T440" s="6">
        <f t="shared" ref="T440" si="5214">R440/V440</f>
        <v>9.6610169491525427E-2</v>
      </c>
      <c r="U440" s="6">
        <f t="shared" ref="U440" si="5215">SUM(R434:R440)/SUM(V434:V440)</f>
        <v>8.6377603277569132E-2</v>
      </c>
      <c r="V440">
        <f t="shared" ref="V440" si="5216">B440-B439</f>
        <v>590</v>
      </c>
      <c r="W440">
        <f t="shared" ref="W440" si="5217">C440-D440-E440</f>
        <v>5163</v>
      </c>
      <c r="X440" s="3">
        <f t="shared" ref="X440" si="5218">F440/W440</f>
        <v>2.0143327522758086E-2</v>
      </c>
      <c r="Y440">
        <f t="shared" ref="Y440" si="5219">E440-E439</f>
        <v>2</v>
      </c>
      <c r="Z440">
        <v>2866</v>
      </c>
      <c r="AA440">
        <v>1657</v>
      </c>
      <c r="AB440">
        <v>15915</v>
      </c>
      <c r="AC440">
        <v>2758</v>
      </c>
      <c r="AD440">
        <v>1597</v>
      </c>
      <c r="AE440">
        <v>15435</v>
      </c>
      <c r="AF440">
        <v>60</v>
      </c>
      <c r="AG440">
        <v>35</v>
      </c>
      <c r="AH440">
        <v>309</v>
      </c>
      <c r="AI440">
        <f t="shared" ref="AI440" si="5220">Z440-AC440-AF440</f>
        <v>48</v>
      </c>
      <c r="AJ440">
        <f t="shared" ref="AJ440" si="5221">AA440-AD440-AG440</f>
        <v>25</v>
      </c>
      <c r="AK440">
        <f t="shared" si="5197"/>
        <v>171</v>
      </c>
      <c r="AT440">
        <f t="shared" ref="AT440" si="5222">BN440-BN439</f>
        <v>2104</v>
      </c>
      <c r="AU440">
        <f t="shared" ref="AU440" si="5223">BO440-BO439</f>
        <v>36</v>
      </c>
      <c r="AV440">
        <f t="shared" ref="AV440" si="5224">AU440/AT440</f>
        <v>1.7110266159695818E-2</v>
      </c>
      <c r="AW440">
        <f>IF(CB440="","",MAX(BV$1:BV440)-LARGE(BV$1:BV440,2))</f>
        <v>14</v>
      </c>
      <c r="AX440">
        <f>IF(CC440="","",MAX(BW$1:BW440)-LARGE(BW$1:BW440,2))</f>
        <v>0</v>
      </c>
      <c r="AY440">
        <f>MAX(CR$1:CR440)-LARGE(CR$1:CR440,2)</f>
        <v>23</v>
      </c>
      <c r="AZ440">
        <f>MAX(CS$1:CS440)-LARGE(CS$1:CS440,2)</f>
        <v>3</v>
      </c>
      <c r="BA440">
        <f>IF(CJ440="","",MAX(CD$1:CD440)-LARGE(CD$1:CD440,2))</f>
        <v>9</v>
      </c>
      <c r="BB440">
        <f>IF(CK440="","",MAX(CE$1:CE440)-LARGE(CE$1:CE440,2))</f>
        <v>2</v>
      </c>
      <c r="BC440">
        <f t="shared" ref="BC440" si="5225">AX440/AW440</f>
        <v>0</v>
      </c>
      <c r="BD440">
        <f t="shared" ref="BD440" si="5226">AZ440/AY440</f>
        <v>0.13043478260869565</v>
      </c>
      <c r="BE440">
        <f t="shared" si="4922"/>
        <v>0.22222222222222221</v>
      </c>
      <c r="BF440">
        <f t="shared" ref="BF440" si="5227">SUM(AU434:AU440)/SUM(AT434:AT440)</f>
        <v>2.0844657670219553E-2</v>
      </c>
      <c r="BG440">
        <f t="shared" ref="BG440" si="5228">SUM(AU427:AU440)/SUM(AT427:AT440)</f>
        <v>2.397728356342908E-2</v>
      </c>
      <c r="BH440">
        <f t="shared" ref="BH440" si="5229">SUM(AX434:AX440)/SUM(AW434:AW440)</f>
        <v>1.9396551724137932E-2</v>
      </c>
      <c r="BI440">
        <f t="shared" ref="BI440" si="5230">SUM(AZ434:AZ440)/SUM(AY434:AY440)</f>
        <v>0.13333333333333333</v>
      </c>
      <c r="BJ440">
        <f t="shared" ref="BJ440" si="5231">SUM(BB434:BB440)/SUM(BA434:BA440)</f>
        <v>5.5555555555555552E-2</v>
      </c>
      <c r="BN440" s="15">
        <v>5047067</v>
      </c>
      <c r="BO440" s="15">
        <v>401729</v>
      </c>
      <c r="BP440" s="15">
        <v>1466444</v>
      </c>
      <c r="BQ440" s="15">
        <v>294601</v>
      </c>
      <c r="BR440" s="15">
        <v>306181</v>
      </c>
      <c r="BS440" s="15">
        <v>65193</v>
      </c>
      <c r="BT440">
        <f t="shared" si="5154"/>
        <v>1761045</v>
      </c>
      <c r="BU440">
        <f t="shared" si="2767"/>
        <v>371374</v>
      </c>
      <c r="BV440" s="15">
        <v>41541</v>
      </c>
      <c r="BW440" s="15">
        <v>3002</v>
      </c>
      <c r="BX440" s="15">
        <v>9472</v>
      </c>
      <c r="BY440" s="15">
        <v>3422</v>
      </c>
      <c r="BZ440" s="15">
        <v>2207</v>
      </c>
      <c r="CA440" s="15">
        <v>658</v>
      </c>
      <c r="CB440">
        <f t="shared" si="5155"/>
        <v>12894</v>
      </c>
      <c r="CC440">
        <f t="shared" si="2769"/>
        <v>2865</v>
      </c>
      <c r="CD440" s="15">
        <v>30658</v>
      </c>
      <c r="CE440" s="15">
        <v>1750</v>
      </c>
      <c r="CF440" s="15">
        <v>5541</v>
      </c>
      <c r="CG440" s="15">
        <v>1869</v>
      </c>
      <c r="CH440" s="15">
        <v>1194</v>
      </c>
      <c r="CI440" s="15">
        <v>464</v>
      </c>
      <c r="CJ440">
        <f t="shared" si="5156"/>
        <v>7410</v>
      </c>
      <c r="CK440">
        <f t="shared" si="2771"/>
        <v>1658</v>
      </c>
      <c r="CL440" s="15">
        <v>224005</v>
      </c>
      <c r="CM440" s="15">
        <v>17394</v>
      </c>
      <c r="CN440" s="15">
        <v>68474</v>
      </c>
      <c r="CO440" s="15">
        <v>5323</v>
      </c>
      <c r="CP440" s="15">
        <v>15056</v>
      </c>
      <c r="CQ440" s="15">
        <v>862</v>
      </c>
      <c r="CR440">
        <f t="shared" si="5157"/>
        <v>73797</v>
      </c>
      <c r="CS440">
        <f t="shared" si="4526"/>
        <v>15918</v>
      </c>
    </row>
    <row r="441" spans="1:97" x14ac:dyDescent="0.35">
      <c r="A441" s="1">
        <f t="shared" si="2564"/>
        <v>44347</v>
      </c>
      <c r="B441">
        <f t="shared" si="5128"/>
        <v>1761729</v>
      </c>
      <c r="C441">
        <f t="shared" ref="C441" si="5232">BU441</f>
        <v>371407</v>
      </c>
      <c r="D441">
        <v>360285</v>
      </c>
      <c r="E441">
        <v>6055</v>
      </c>
      <c r="F441">
        <v>95</v>
      </c>
      <c r="H441">
        <v>22</v>
      </c>
      <c r="I441">
        <v>13</v>
      </c>
      <c r="J441">
        <v>15</v>
      </c>
      <c r="K441">
        <v>3</v>
      </c>
      <c r="L441">
        <v>3</v>
      </c>
      <c r="M441">
        <f t="shared" ref="M441" si="5233">-(J441-J440)+L441</f>
        <v>4</v>
      </c>
      <c r="N441">
        <f t="shared" ref="N441" si="5234">B441-C441</f>
        <v>1390322</v>
      </c>
      <c r="O441" s="3">
        <f t="shared" ref="O441" si="5235">C441/B441</f>
        <v>0.21081959824694946</v>
      </c>
      <c r="R441">
        <f t="shared" ref="R441" si="5236">C441-C440</f>
        <v>33</v>
      </c>
      <c r="S441">
        <f t="shared" ref="S441" si="5237">N441-N440</f>
        <v>651</v>
      </c>
      <c r="T441" s="6">
        <f t="shared" ref="T441" si="5238">R441/V441</f>
        <v>4.8245614035087717E-2</v>
      </c>
      <c r="U441" s="6">
        <f t="shared" ref="U441" si="5239">SUM(R435:R441)/SUM(V435:V441)</f>
        <v>8.2890070921985817E-2</v>
      </c>
      <c r="V441">
        <f t="shared" ref="V441" si="5240">B441-B440</f>
        <v>684</v>
      </c>
      <c r="W441">
        <f t="shared" ref="W441" si="5241">C441-D441-E441</f>
        <v>5067</v>
      </c>
      <c r="X441" s="3">
        <f t="shared" ref="X441" si="5242">F441/W441</f>
        <v>1.8748766528517861E-2</v>
      </c>
      <c r="Y441">
        <f t="shared" ref="Y441" si="5243">E441-E440</f>
        <v>0</v>
      </c>
      <c r="Z441">
        <v>2866</v>
      </c>
      <c r="AA441">
        <v>1657</v>
      </c>
      <c r="AB441">
        <v>15915</v>
      </c>
      <c r="AC441">
        <v>2758</v>
      </c>
      <c r="AD441">
        <v>1598</v>
      </c>
      <c r="AE441">
        <v>15431</v>
      </c>
      <c r="AF441">
        <v>60</v>
      </c>
      <c r="AG441">
        <v>35</v>
      </c>
      <c r="AH441">
        <v>309</v>
      </c>
      <c r="AI441">
        <f t="shared" ref="AI441" si="5244">Z441-AC441-AF441</f>
        <v>48</v>
      </c>
      <c r="AJ441">
        <f t="shared" ref="AJ441" si="5245">AA441-AD441-AG441</f>
        <v>24</v>
      </c>
      <c r="AK441">
        <f t="shared" ref="AK441" si="5246">AB441-AE441-AH441</f>
        <v>175</v>
      </c>
      <c r="AT441">
        <f t="shared" ref="AT441" si="5247">BN441-BN440</f>
        <v>2558</v>
      </c>
      <c r="AU441">
        <f t="shared" ref="AU441" si="5248">BO441-BO440</f>
        <v>92</v>
      </c>
      <c r="AV441">
        <f t="shared" ref="AV441" si="5249">AU441/AT441</f>
        <v>3.5965598123534011E-2</v>
      </c>
      <c r="AW441">
        <f>IF(CB441="","",MAX(BV$1:BV441)-LARGE(BV$1:BV441,2))</f>
        <v>7</v>
      </c>
      <c r="AX441">
        <f>IF(CC441="","",MAX(BW$1:BW441)-LARGE(BW$1:BW441,2))</f>
        <v>0</v>
      </c>
      <c r="AY441">
        <f>MAX(CR$1:CR441)-LARGE(CR$1:CR441,2)</f>
        <v>23</v>
      </c>
      <c r="AZ441">
        <f>MAX(CS$1:CS441)-LARGE(CS$1:CS441,2)</f>
        <v>3</v>
      </c>
      <c r="BA441">
        <f>IF(CJ441="","",MAX(CD$1:CD441)-LARGE(CD$1:CD441,2))</f>
        <v>9</v>
      </c>
      <c r="BB441">
        <f>IF(CK441="","",MAX(CE$1:CE441)-LARGE(CE$1:CE441,2))</f>
        <v>2</v>
      </c>
      <c r="BC441">
        <f t="shared" ref="BC441" si="5250">AX441/AW441</f>
        <v>0</v>
      </c>
      <c r="BD441">
        <f t="shared" ref="BD441" si="5251">AZ441/AY441</f>
        <v>0.13043478260869565</v>
      </c>
      <c r="BE441">
        <f t="shared" si="4922"/>
        <v>0.22222222222222221</v>
      </c>
      <c r="BF441">
        <f t="shared" ref="BF441" si="5252">SUM(AU435:AU441)/SUM(AT435:AT441)</f>
        <v>2.1138400651844955E-2</v>
      </c>
      <c r="BG441">
        <f t="shared" ref="BG441" si="5253">SUM(AU428:AU441)/SUM(AT428:AT441)</f>
        <v>2.4178836927294774E-2</v>
      </c>
      <c r="BH441">
        <f t="shared" ref="BH441" si="5254">SUM(AX435:AX441)/SUM(AW435:AW441)</f>
        <v>1.5151515151515152E-2</v>
      </c>
      <c r="BI441">
        <f t="shared" ref="BI441" si="5255">SUM(AZ435:AZ441)/SUM(AY435:AY441)</f>
        <v>0.13128491620111732</v>
      </c>
      <c r="BJ441">
        <f t="shared" ref="BJ441" si="5256">SUM(BB435:BB441)/SUM(BA435:BA441)</f>
        <v>5.6962025316455694E-2</v>
      </c>
      <c r="BN441" s="15">
        <v>5049625</v>
      </c>
      <c r="BO441" s="15">
        <v>401821</v>
      </c>
      <c r="BP441" s="15">
        <v>1467096</v>
      </c>
      <c r="BQ441" s="15">
        <v>294633</v>
      </c>
      <c r="BR441" s="15">
        <v>306213</v>
      </c>
      <c r="BS441" s="15">
        <v>65194</v>
      </c>
      <c r="BT441">
        <f t="shared" si="5154"/>
        <v>1761729</v>
      </c>
      <c r="BU441">
        <f t="shared" si="2767"/>
        <v>371407</v>
      </c>
      <c r="BV441" s="15">
        <v>41548</v>
      </c>
      <c r="BW441" s="15">
        <v>3002</v>
      </c>
      <c r="BX441" s="15">
        <v>9473</v>
      </c>
      <c r="BY441" s="15">
        <v>3422</v>
      </c>
      <c r="BZ441" s="15">
        <v>2208</v>
      </c>
      <c r="CA441" s="15">
        <v>658</v>
      </c>
      <c r="CB441">
        <f t="shared" si="5155"/>
        <v>12895</v>
      </c>
      <c r="CC441">
        <f t="shared" si="2769"/>
        <v>2866</v>
      </c>
      <c r="CD441" s="15">
        <v>30667</v>
      </c>
      <c r="CE441" s="15">
        <v>1749</v>
      </c>
      <c r="CF441" s="15">
        <v>5543</v>
      </c>
      <c r="CG441" s="15">
        <v>1868</v>
      </c>
      <c r="CH441" s="15">
        <v>1194</v>
      </c>
      <c r="CI441" s="15">
        <v>464</v>
      </c>
      <c r="CJ441">
        <f t="shared" si="5156"/>
        <v>7411</v>
      </c>
      <c r="CK441">
        <f t="shared" si="2771"/>
        <v>1658</v>
      </c>
      <c r="CL441" s="15">
        <v>224081</v>
      </c>
      <c r="CM441" s="15">
        <v>17400</v>
      </c>
      <c r="CN441" s="15">
        <v>68498</v>
      </c>
      <c r="CO441" s="15">
        <v>5322</v>
      </c>
      <c r="CP441" s="15">
        <v>15053</v>
      </c>
      <c r="CQ441" s="15">
        <v>862</v>
      </c>
      <c r="CR441">
        <f t="shared" si="5157"/>
        <v>73820</v>
      </c>
      <c r="CS441">
        <f t="shared" si="4526"/>
        <v>15915</v>
      </c>
    </row>
    <row r="442" spans="1:97" x14ac:dyDescent="0.35">
      <c r="A442" s="1">
        <f t="shared" si="2564"/>
        <v>44348</v>
      </c>
      <c r="B442">
        <f t="shared" si="5128"/>
        <v>1762364</v>
      </c>
      <c r="C442">
        <f t="shared" ref="C442" si="5257">BU442</f>
        <v>371448</v>
      </c>
      <c r="D442">
        <v>360829</v>
      </c>
      <c r="E442">
        <v>6055</v>
      </c>
      <c r="F442">
        <v>96</v>
      </c>
      <c r="H442">
        <v>21</v>
      </c>
      <c r="I442">
        <v>12</v>
      </c>
      <c r="J442">
        <v>16</v>
      </c>
      <c r="K442">
        <v>2</v>
      </c>
      <c r="L442">
        <v>3</v>
      </c>
      <c r="M442">
        <f t="shared" ref="M442" si="5258">-(J442-J441)+L442</f>
        <v>2</v>
      </c>
      <c r="N442">
        <f t="shared" ref="N442" si="5259">B442-C442</f>
        <v>1390916</v>
      </c>
      <c r="O442" s="3">
        <f t="shared" ref="O442" si="5260">C442/B442</f>
        <v>0.21076690172972212</v>
      </c>
      <c r="R442">
        <f t="shared" ref="R442" si="5261">C442-C441</f>
        <v>41</v>
      </c>
      <c r="S442">
        <f t="shared" ref="S442" si="5262">N442-N441</f>
        <v>594</v>
      </c>
      <c r="T442" s="6">
        <f t="shared" ref="T442" si="5263">R442/V442</f>
        <v>6.4566929133858267E-2</v>
      </c>
      <c r="U442" s="6">
        <f t="shared" ref="U442" si="5264">SUM(R436:R442)/SUM(V436:V442)</f>
        <v>8.1946492521592584E-2</v>
      </c>
      <c r="V442">
        <f t="shared" ref="V442" si="5265">B442-B441</f>
        <v>635</v>
      </c>
      <c r="W442">
        <f t="shared" ref="W442" si="5266">C442-D442-E442</f>
        <v>4564</v>
      </c>
      <c r="X442" s="3">
        <f t="shared" ref="X442" si="5267">F442/W442</f>
        <v>2.1034180543382998E-2</v>
      </c>
      <c r="Y442">
        <f t="shared" ref="Y442" si="5268">E442-E441</f>
        <v>0</v>
      </c>
      <c r="Z442">
        <v>2866</v>
      </c>
      <c r="AA442">
        <v>1658</v>
      </c>
      <c r="AB442">
        <v>15916</v>
      </c>
      <c r="AC442">
        <v>2762</v>
      </c>
      <c r="AD442">
        <v>1601</v>
      </c>
      <c r="AE442">
        <v>15447</v>
      </c>
      <c r="AF442">
        <v>60</v>
      </c>
      <c r="AG442">
        <v>35</v>
      </c>
      <c r="AH442">
        <v>309</v>
      </c>
      <c r="AI442">
        <f t="shared" ref="AI442" si="5269">Z442-AC442-AF442</f>
        <v>44</v>
      </c>
      <c r="AJ442">
        <f t="shared" ref="AJ442" si="5270">AA442-AD442-AG442</f>
        <v>22</v>
      </c>
      <c r="AK442">
        <f t="shared" ref="AK442" si="5271">AB442-AE442-AH442</f>
        <v>160</v>
      </c>
      <c r="AT442">
        <f t="shared" ref="AT442" si="5272">BN442-BN441</f>
        <v>2247</v>
      </c>
      <c r="AU442">
        <f t="shared" ref="AU442" si="5273">BO442-BO441</f>
        <v>0</v>
      </c>
      <c r="AV442">
        <f t="shared" ref="AV442" si="5274">AU442/AT442</f>
        <v>0</v>
      </c>
      <c r="AW442">
        <f>IF(CB442="","",MAX(BV$1:BV442)-LARGE(BV$1:BV442,2))</f>
        <v>22</v>
      </c>
      <c r="AX442">
        <f>IF(CC442="","",MAX(BW$1:BW442)-LARGE(BW$1:BW442,2))</f>
        <v>0</v>
      </c>
      <c r="AY442">
        <f>MAX(CR$1:CR442)-LARGE(CR$1:CR442,2)</f>
        <v>40</v>
      </c>
      <c r="AZ442">
        <f>MAX(CS$1:CS442)-LARGE(CS$1:CS442,2)</f>
        <v>7</v>
      </c>
      <c r="BA442">
        <f>IF(CJ442="","",MAX(CD$1:CD442)-LARGE(CD$1:CD442,2))</f>
        <v>11</v>
      </c>
      <c r="BB442">
        <f>IF(CK442="","",MAX(CE$1:CE442)-LARGE(CE$1:CE442,2))</f>
        <v>0</v>
      </c>
      <c r="BC442">
        <f t="shared" ref="BC442" si="5275">AX442/AW442</f>
        <v>0</v>
      </c>
      <c r="BD442">
        <f t="shared" ref="BD442" si="5276">AZ442/AY442</f>
        <v>0.17499999999999999</v>
      </c>
      <c r="BE442">
        <f t="shared" si="4922"/>
        <v>0</v>
      </c>
      <c r="BF442">
        <f t="shared" ref="BF442" si="5277">SUM(AU436:AU442)/SUM(AT436:AT442)</f>
        <v>2.054318329632869E-2</v>
      </c>
      <c r="BG442">
        <f t="shared" ref="BG442" si="5278">SUM(AU429:AU442)/SUM(AT429:AT442)</f>
        <v>2.3519114891325084E-2</v>
      </c>
      <c r="BH442">
        <f t="shared" ref="BH442" si="5279">SUM(AX436:AX442)/SUM(AW436:AW442)</f>
        <v>1.6393442622950821E-2</v>
      </c>
      <c r="BI442">
        <f t="shared" ref="BI442" si="5280">SUM(AZ436:AZ442)/SUM(AY436:AY442)</f>
        <v>0.10869565217391304</v>
      </c>
      <c r="BJ442">
        <f t="shared" ref="BJ442" si="5281">SUM(BB436:BB442)/SUM(BA436:BA442)</f>
        <v>5.1470588235294115E-2</v>
      </c>
      <c r="BN442" s="15">
        <v>5051872</v>
      </c>
      <c r="BO442" s="15">
        <v>401821</v>
      </c>
      <c r="BP442" s="15">
        <v>1467642</v>
      </c>
      <c r="BQ442" s="15">
        <v>294722</v>
      </c>
      <c r="BR442" s="15">
        <v>306248</v>
      </c>
      <c r="BS442" s="15">
        <v>65200</v>
      </c>
      <c r="BT442">
        <f t="shared" si="5154"/>
        <v>1762364</v>
      </c>
      <c r="BU442">
        <f t="shared" si="2767"/>
        <v>371448</v>
      </c>
      <c r="BV442" s="15">
        <v>41570</v>
      </c>
      <c r="BW442" s="15">
        <v>3000</v>
      </c>
      <c r="BX442" s="15">
        <v>9479</v>
      </c>
      <c r="BY442" s="15">
        <v>3421</v>
      </c>
      <c r="BZ442" s="15">
        <v>2210</v>
      </c>
      <c r="CA442" s="15">
        <v>658</v>
      </c>
      <c r="CB442">
        <f t="shared" si="5155"/>
        <v>12900</v>
      </c>
      <c r="CC442">
        <f t="shared" si="2769"/>
        <v>2868</v>
      </c>
      <c r="CD442" s="15">
        <v>30678</v>
      </c>
      <c r="CE442" s="15">
        <v>1752</v>
      </c>
      <c r="CF442" s="15">
        <v>5546</v>
      </c>
      <c r="CG442" s="15">
        <v>1867</v>
      </c>
      <c r="CH442" s="15">
        <v>1194</v>
      </c>
      <c r="CI442" s="15">
        <v>464</v>
      </c>
      <c r="CJ442">
        <f t="shared" si="5156"/>
        <v>7413</v>
      </c>
      <c r="CK442">
        <f t="shared" si="2771"/>
        <v>1658</v>
      </c>
      <c r="CL442" s="15">
        <f>254868-CD442</f>
        <v>224190</v>
      </c>
      <c r="CM442" s="15">
        <f>19153-CE442</f>
        <v>17401</v>
      </c>
      <c r="CN442" s="15">
        <f>74083-CF442</f>
        <v>68537</v>
      </c>
      <c r="CO442" s="15">
        <f>7190-CG442</f>
        <v>5323</v>
      </c>
      <c r="CP442" s="15">
        <v>15062</v>
      </c>
      <c r="CQ442" s="15">
        <v>863</v>
      </c>
      <c r="CR442">
        <f t="shared" si="5157"/>
        <v>73860</v>
      </c>
      <c r="CS442">
        <f t="shared" si="4526"/>
        <v>15925</v>
      </c>
    </row>
    <row r="443" spans="1:97" x14ac:dyDescent="0.35">
      <c r="A443" s="1">
        <f t="shared" si="2564"/>
        <v>44349</v>
      </c>
      <c r="B443">
        <f t="shared" si="5128"/>
        <v>1764186</v>
      </c>
      <c r="C443">
        <f t="shared" ref="C443" si="5282">BU443</f>
        <v>371617</v>
      </c>
      <c r="D443">
        <v>361203</v>
      </c>
      <c r="E443">
        <v>6057</v>
      </c>
      <c r="F443">
        <v>95</v>
      </c>
      <c r="H443">
        <v>21</v>
      </c>
      <c r="I443">
        <v>10</v>
      </c>
      <c r="J443">
        <v>18</v>
      </c>
      <c r="K443">
        <v>1</v>
      </c>
      <c r="L443">
        <v>2</v>
      </c>
      <c r="M443">
        <f t="shared" ref="M443" si="5283">-(J443-J442)+L443</f>
        <v>0</v>
      </c>
      <c r="N443">
        <f t="shared" ref="N443" si="5284">B443-C443</f>
        <v>1392569</v>
      </c>
      <c r="O443" s="3">
        <f t="shared" ref="O443" si="5285">C443/B443</f>
        <v>0.21064502269035124</v>
      </c>
      <c r="R443">
        <f t="shared" ref="R443" si="5286">C443-C442</f>
        <v>169</v>
      </c>
      <c r="S443">
        <f t="shared" ref="S443" si="5287">N443-N442</f>
        <v>1653</v>
      </c>
      <c r="T443" s="6">
        <f t="shared" ref="T443" si="5288">R443/V443</f>
        <v>9.2755214050493959E-2</v>
      </c>
      <c r="U443" s="6">
        <f t="shared" ref="U443" si="5289">SUM(R437:R443)/SUM(V437:V443)</f>
        <v>7.8110047846889949E-2</v>
      </c>
      <c r="V443">
        <f t="shared" ref="V443" si="5290">B443-B442</f>
        <v>1822</v>
      </c>
      <c r="W443">
        <f t="shared" ref="W443" si="5291">C443-D443-E443</f>
        <v>4357</v>
      </c>
      <c r="X443" s="3">
        <f t="shared" ref="X443" si="5292">F443/W443</f>
        <v>2.1803993573559787E-2</v>
      </c>
      <c r="Y443">
        <f t="shared" ref="Y443" si="5293">E443-E442</f>
        <v>2</v>
      </c>
      <c r="Z443">
        <v>2868</v>
      </c>
      <c r="AA443">
        <v>1658</v>
      </c>
      <c r="AB443">
        <v>15925</v>
      </c>
      <c r="AC443">
        <v>2765</v>
      </c>
      <c r="AD443">
        <v>1605</v>
      </c>
      <c r="AE443">
        <v>15459</v>
      </c>
      <c r="AF443">
        <v>60</v>
      </c>
      <c r="AG443">
        <v>35</v>
      </c>
      <c r="AH443">
        <v>310</v>
      </c>
      <c r="AI443">
        <f t="shared" ref="AI443" si="5294">Z443-AC443-AF443</f>
        <v>43</v>
      </c>
      <c r="AJ443">
        <f t="shared" ref="AJ443" si="5295">AA443-AD443-AG443</f>
        <v>18</v>
      </c>
      <c r="AK443">
        <f t="shared" ref="AK443" si="5296">AB443-AE443-AH443</f>
        <v>156</v>
      </c>
      <c r="AT443">
        <f t="shared" ref="AT443" si="5297">BN443-BN442</f>
        <v>9050</v>
      </c>
      <c r="AU443">
        <f t="shared" ref="AU443" si="5298">BO443-BO442</f>
        <v>203</v>
      </c>
      <c r="AV443">
        <f t="shared" ref="AV443" si="5299">AU443/AT443</f>
        <v>2.2430939226519338E-2</v>
      </c>
      <c r="AW443">
        <f>IF(CB443="","",MAX(BV$1:BV443)-LARGE(BV$1:BV443,2))</f>
        <v>45</v>
      </c>
      <c r="AX443">
        <f>IF(CC443="","",MAX(BW$1:BW443)-LARGE(BW$1:BW443,2))</f>
        <v>2</v>
      </c>
      <c r="AY443">
        <f>MAX(CR$1:CR443)-LARGE(CR$1:CR443,2)</f>
        <v>89</v>
      </c>
      <c r="AZ443">
        <f>MAX(CS$1:CS443)-LARGE(CS$1:CS443,2)</f>
        <v>15</v>
      </c>
      <c r="BA443">
        <f>IF(CJ443="","",MAX(CD$1:CD443)-LARGE(CD$1:CD443,2))</f>
        <v>32</v>
      </c>
      <c r="BB443">
        <f>IF(CK443="","",MAX(CE$1:CE443)-LARGE(CE$1:CE443,2))</f>
        <v>0</v>
      </c>
      <c r="BC443">
        <f t="shared" ref="BC443" si="5300">AX443/AW443</f>
        <v>4.4444444444444446E-2</v>
      </c>
      <c r="BD443">
        <f t="shared" ref="BD443" si="5301">AZ443/AY443</f>
        <v>0.16853932584269662</v>
      </c>
      <c r="BE443">
        <f t="shared" si="4922"/>
        <v>0</v>
      </c>
      <c r="BF443">
        <f t="shared" ref="BF443" si="5302">SUM(AU437:AU443)/SUM(AT437:AT443)</f>
        <v>1.9363341443633414E-2</v>
      </c>
      <c r="BG443">
        <f t="shared" ref="BG443" si="5303">SUM(AU430:AU443)/SUM(AT430:AT443)</f>
        <v>2.3524995307514233E-2</v>
      </c>
      <c r="BH443">
        <f t="shared" ref="BH443" si="5304">SUM(AX437:AX443)/SUM(AW437:AW443)</f>
        <v>2.1538461538461538E-2</v>
      </c>
      <c r="BI443">
        <f t="shared" ref="BI443" si="5305">SUM(AZ437:AZ443)/SUM(AY437:AY443)</f>
        <v>0.13920454545454544</v>
      </c>
      <c r="BJ443">
        <f t="shared" ref="BJ443" si="5306">SUM(BB437:BB443)/SUM(BA437:BA443)</f>
        <v>4.8000000000000001E-2</v>
      </c>
      <c r="BN443" s="15">
        <v>5060922</v>
      </c>
      <c r="BO443" s="15">
        <v>402024</v>
      </c>
      <c r="BP443" s="15">
        <v>1469103</v>
      </c>
      <c r="BQ443" s="15">
        <v>295083</v>
      </c>
      <c r="BR443" s="15">
        <v>306385</v>
      </c>
      <c r="BS443" s="15">
        <v>65232</v>
      </c>
      <c r="BT443">
        <f t="shared" si="5154"/>
        <v>1764186</v>
      </c>
      <c r="BU443">
        <f t="shared" si="2767"/>
        <v>371617</v>
      </c>
      <c r="BV443" s="15">
        <v>41615</v>
      </c>
      <c r="BW443" s="15">
        <v>3004</v>
      </c>
      <c r="BX443" s="15">
        <v>9493</v>
      </c>
      <c r="BY443" s="15">
        <v>3421</v>
      </c>
      <c r="BZ443" s="15">
        <v>2213</v>
      </c>
      <c r="CA443" s="15">
        <v>659</v>
      </c>
      <c r="CB443">
        <f t="shared" si="5155"/>
        <v>12914</v>
      </c>
      <c r="CC443">
        <f t="shared" si="2769"/>
        <v>2872</v>
      </c>
      <c r="CD443" s="15">
        <v>30710</v>
      </c>
      <c r="CE443" s="15">
        <v>1749</v>
      </c>
      <c r="CF443" s="15">
        <v>5553</v>
      </c>
      <c r="CG443" s="15">
        <v>1871</v>
      </c>
      <c r="CH443" s="15">
        <v>1194</v>
      </c>
      <c r="CI443" s="15">
        <v>464</v>
      </c>
      <c r="CJ443">
        <f t="shared" si="5156"/>
        <v>7424</v>
      </c>
      <c r="CK443">
        <f t="shared" si="2771"/>
        <v>1658</v>
      </c>
      <c r="CL443" s="15">
        <v>224532</v>
      </c>
      <c r="CM443" s="15">
        <v>17427</v>
      </c>
      <c r="CN443" s="15">
        <v>68620</v>
      </c>
      <c r="CO443" s="15">
        <v>5329</v>
      </c>
      <c r="CP443" s="15">
        <v>15077</v>
      </c>
      <c r="CQ443" s="15">
        <v>863</v>
      </c>
      <c r="CR443">
        <f t="shared" si="5157"/>
        <v>73949</v>
      </c>
      <c r="CS443">
        <f t="shared" si="4526"/>
        <v>15940</v>
      </c>
    </row>
    <row r="444" spans="1:97" x14ac:dyDescent="0.35">
      <c r="A444" s="1">
        <f t="shared" si="2564"/>
        <v>44350</v>
      </c>
      <c r="B444">
        <f t="shared" si="5128"/>
        <v>1765991</v>
      </c>
      <c r="C444">
        <f t="shared" ref="C444" si="5307">BU444</f>
        <v>371723</v>
      </c>
      <c r="D444">
        <v>361565</v>
      </c>
      <c r="E444">
        <v>6061</v>
      </c>
      <c r="F444">
        <v>92</v>
      </c>
      <c r="H444">
        <v>18</v>
      </c>
      <c r="I444">
        <v>13</v>
      </c>
      <c r="J444">
        <v>22</v>
      </c>
      <c r="K444">
        <v>3</v>
      </c>
      <c r="L444">
        <v>2</v>
      </c>
      <c r="M444">
        <f t="shared" ref="M444" si="5308">-(J444-J443)+L444</f>
        <v>-2</v>
      </c>
      <c r="N444">
        <f t="shared" ref="N444" si="5309">B444-C444</f>
        <v>1394268</v>
      </c>
      <c r="O444" s="3">
        <f t="shared" ref="O444" si="5310">C444/B444</f>
        <v>0.21048974768274584</v>
      </c>
      <c r="R444">
        <f t="shared" ref="R444" si="5311">C444-C443</f>
        <v>106</v>
      </c>
      <c r="S444">
        <f t="shared" ref="S444" si="5312">N444-N443</f>
        <v>1699</v>
      </c>
      <c r="T444" s="6">
        <f t="shared" ref="T444" si="5313">R444/V444</f>
        <v>5.8725761772853186E-2</v>
      </c>
      <c r="U444" s="6">
        <f t="shared" ref="U444" si="5314">SUM(R438:R444)/SUM(V438:V444)</f>
        <v>7.3637530633679546E-2</v>
      </c>
      <c r="V444">
        <f t="shared" ref="V444" si="5315">B444-B443</f>
        <v>1805</v>
      </c>
      <c r="W444">
        <f t="shared" ref="W444" si="5316">C444-D444-E444</f>
        <v>4097</v>
      </c>
      <c r="X444" s="3">
        <f t="shared" ref="X444" si="5317">F444/W444</f>
        <v>2.2455455211130095E-2</v>
      </c>
      <c r="Y444">
        <f t="shared" ref="Y444" si="5318">E444-E443</f>
        <v>4</v>
      </c>
      <c r="Z444">
        <v>2872</v>
      </c>
      <c r="AA444">
        <v>1658</v>
      </c>
      <c r="AB444">
        <v>15940</v>
      </c>
      <c r="AC444">
        <v>2770</v>
      </c>
      <c r="AD444">
        <v>1605</v>
      </c>
      <c r="AE444">
        <v>15470</v>
      </c>
      <c r="AF444">
        <v>60</v>
      </c>
      <c r="AG444">
        <v>35</v>
      </c>
      <c r="AH444">
        <v>310</v>
      </c>
      <c r="AI444">
        <f t="shared" ref="AI444" si="5319">Z444-AC444-AF444</f>
        <v>42</v>
      </c>
      <c r="AJ444">
        <f t="shared" ref="AJ444" si="5320">AA444-AD444-AG444</f>
        <v>18</v>
      </c>
      <c r="AK444">
        <f t="shared" ref="AK444" si="5321">AB444-AE444-AH444</f>
        <v>160</v>
      </c>
      <c r="AT444">
        <f t="shared" ref="AT444" si="5322">BN444-BN443</f>
        <v>7843</v>
      </c>
      <c r="AU444">
        <f t="shared" ref="AU444" si="5323">BO444-BO443</f>
        <v>147</v>
      </c>
      <c r="AV444">
        <f t="shared" ref="AV444" si="5324">AU444/AT444</f>
        <v>1.8742827999489991E-2</v>
      </c>
      <c r="AW444">
        <f>IF(CB444="","",MAX(BV$1:BV444)-LARGE(BV$1:BV444,2))</f>
        <v>36</v>
      </c>
      <c r="AX444">
        <f>IF(CC444="","",MAX(BW$1:BW444)-LARGE(BW$1:BW444,2))</f>
        <v>4</v>
      </c>
      <c r="AY444">
        <f>MAX(CR$1:CR444)-LARGE(CR$1:CR444,2)</f>
        <v>54</v>
      </c>
      <c r="AZ444">
        <f>MAX(CS$1:CS444)-LARGE(CS$1:CS444,2)</f>
        <v>8</v>
      </c>
      <c r="BA444">
        <f>IF(CJ444="","",MAX(CD$1:CD444)-LARGE(CD$1:CD444,2))</f>
        <v>34</v>
      </c>
      <c r="BB444">
        <f>IF(CK444="","",MAX(CE$1:CE444)-LARGE(CE$1:CE444,2))</f>
        <v>0</v>
      </c>
      <c r="BC444">
        <f t="shared" ref="BC444" si="5325">AX444/AW444</f>
        <v>0.1111111111111111</v>
      </c>
      <c r="BD444">
        <f t="shared" ref="BD444" si="5326">AZ444/AY444</f>
        <v>0.14814814814814814</v>
      </c>
      <c r="BE444">
        <f t="shared" si="4922"/>
        <v>0</v>
      </c>
      <c r="BF444">
        <f t="shared" ref="BF444" si="5327">SUM(AU438:AU444)/SUM(AT438:AT444)</f>
        <v>2.0308754928996677E-2</v>
      </c>
      <c r="BG444">
        <f t="shared" ref="BG444" si="5328">SUM(AU431:AU444)/SUM(AT431:AT444)</f>
        <v>2.2103496622339295E-2</v>
      </c>
      <c r="BH444">
        <f t="shared" ref="BH444" si="5329">SUM(AX438:AX444)/SUM(AW438:AW444)</f>
        <v>3.0395136778115502E-2</v>
      </c>
      <c r="BI444">
        <f t="shared" ref="BI444" si="5330">SUM(AZ438:AZ444)/SUM(AY438:AY444)</f>
        <v>0.15469613259668508</v>
      </c>
      <c r="BJ444">
        <f t="shared" ref="BJ444" si="5331">SUM(BB438:BB444)/SUM(BA438:BA444)</f>
        <v>4.5454545454545456E-2</v>
      </c>
      <c r="BN444" s="15">
        <v>5068765</v>
      </c>
      <c r="BO444" s="15">
        <v>402171</v>
      </c>
      <c r="BP444" s="15">
        <v>1470436</v>
      </c>
      <c r="BQ444" s="15">
        <v>295555</v>
      </c>
      <c r="BR444" s="15">
        <v>306468</v>
      </c>
      <c r="BS444" s="15">
        <v>65255</v>
      </c>
      <c r="BT444">
        <f t="shared" si="5154"/>
        <v>1765991</v>
      </c>
      <c r="BU444">
        <f t="shared" si="2767"/>
        <v>371723</v>
      </c>
      <c r="BV444" s="15">
        <v>41651</v>
      </c>
      <c r="BW444" s="15">
        <v>3008</v>
      </c>
      <c r="BX444" s="15">
        <v>9499</v>
      </c>
      <c r="BY444" s="15">
        <v>3425</v>
      </c>
      <c r="BZ444" s="15">
        <v>2213</v>
      </c>
      <c r="CA444" s="15">
        <v>659</v>
      </c>
      <c r="CB444">
        <f t="shared" si="5155"/>
        <v>12924</v>
      </c>
      <c r="CC444">
        <f t="shared" si="2769"/>
        <v>2872</v>
      </c>
      <c r="CD444" s="15">
        <v>30744</v>
      </c>
      <c r="CE444" s="15">
        <v>1750</v>
      </c>
      <c r="CF444" s="15">
        <v>5552</v>
      </c>
      <c r="CG444" s="15">
        <v>1878</v>
      </c>
      <c r="CH444" s="15">
        <v>1194</v>
      </c>
      <c r="CI444" s="15">
        <v>465</v>
      </c>
      <c r="CJ444">
        <f t="shared" si="5156"/>
        <v>7430</v>
      </c>
      <c r="CK444">
        <f t="shared" si="2771"/>
        <v>1659</v>
      </c>
      <c r="CL444" s="15">
        <v>224710</v>
      </c>
      <c r="CM444" s="15">
        <v>17429</v>
      </c>
      <c r="CN444" s="15">
        <v>68666</v>
      </c>
      <c r="CO444" s="15">
        <v>5337</v>
      </c>
      <c r="CP444" s="15">
        <v>15086</v>
      </c>
      <c r="CQ444" s="15">
        <v>862</v>
      </c>
      <c r="CR444">
        <f t="shared" si="5157"/>
        <v>74003</v>
      </c>
      <c r="CS444">
        <f t="shared" si="4526"/>
        <v>15948</v>
      </c>
    </row>
    <row r="445" spans="1:97" x14ac:dyDescent="0.35">
      <c r="A445" s="1">
        <f t="shared" si="2564"/>
        <v>44351</v>
      </c>
      <c r="B445">
        <f t="shared" si="5128"/>
        <v>1767532</v>
      </c>
      <c r="C445">
        <f t="shared" ref="C445" si="5332">BU445</f>
        <v>371838</v>
      </c>
      <c r="D445">
        <v>361888</v>
      </c>
      <c r="E445">
        <v>6065</v>
      </c>
      <c r="F445">
        <v>91</v>
      </c>
      <c r="H445">
        <v>17</v>
      </c>
      <c r="I445">
        <v>20</v>
      </c>
      <c r="J445">
        <v>25</v>
      </c>
      <c r="K445">
        <v>4</v>
      </c>
      <c r="L445">
        <v>4</v>
      </c>
      <c r="M445">
        <f t="shared" ref="M445" si="5333">-(J445-J444)+L445</f>
        <v>1</v>
      </c>
      <c r="N445">
        <f t="shared" ref="N445" si="5334">B445-C445</f>
        <v>1395694</v>
      </c>
      <c r="O445" s="3">
        <f t="shared" ref="O445" si="5335">C445/B445</f>
        <v>0.21037129737962312</v>
      </c>
      <c r="R445">
        <f t="shared" ref="R445" si="5336">C445-C444</f>
        <v>115</v>
      </c>
      <c r="S445">
        <f t="shared" ref="S445" si="5337">N445-N444</f>
        <v>1426</v>
      </c>
      <c r="T445" s="6">
        <f t="shared" ref="T445" si="5338">R445/V445</f>
        <v>7.4626865671641784E-2</v>
      </c>
      <c r="U445" s="6">
        <f t="shared" ref="U445" si="5339">SUM(R439:R445)/SUM(V439:V445)</f>
        <v>7.1997148627777119E-2</v>
      </c>
      <c r="V445">
        <f t="shared" ref="V445" si="5340">B445-B444</f>
        <v>1541</v>
      </c>
      <c r="W445">
        <f t="shared" ref="W445" si="5341">C445-D445-E445</f>
        <v>3885</v>
      </c>
      <c r="X445" s="3">
        <f t="shared" ref="X445" si="5342">F445/W445</f>
        <v>2.3423423423423424E-2</v>
      </c>
      <c r="Y445">
        <f t="shared" ref="Y445" si="5343">E445-E444</f>
        <v>4</v>
      </c>
      <c r="Z445">
        <v>2872</v>
      </c>
      <c r="AA445">
        <v>1659</v>
      </c>
      <c r="AB445">
        <v>15948</v>
      </c>
      <c r="AC445">
        <v>2770</v>
      </c>
      <c r="AD445">
        <v>1607</v>
      </c>
      <c r="AE445">
        <v>15478</v>
      </c>
      <c r="AF445">
        <v>60</v>
      </c>
      <c r="AG445">
        <v>35</v>
      </c>
      <c r="AH445">
        <v>310</v>
      </c>
      <c r="AI445">
        <f t="shared" ref="AI445" si="5344">Z445-AC445-AF445</f>
        <v>42</v>
      </c>
      <c r="AJ445">
        <f t="shared" ref="AJ445" si="5345">AA445-AD445-AG445</f>
        <v>17</v>
      </c>
      <c r="AK445">
        <f t="shared" ref="AK445" si="5346">AB445-AE445-AH445</f>
        <v>160</v>
      </c>
      <c r="AT445">
        <f t="shared" ref="AT445" si="5347">BN445-BN444</f>
        <v>6818</v>
      </c>
      <c r="AU445">
        <f t="shared" ref="AU445" si="5348">BO445-BO444</f>
        <v>97</v>
      </c>
      <c r="AV445">
        <f t="shared" ref="AV445" si="5349">AU445/AT445</f>
        <v>1.4227046054561454E-2</v>
      </c>
      <c r="AW445">
        <f>IF(CB445="","",MAX(BV$1:BV445)-LARGE(BV$1:BV445,2))</f>
        <v>49</v>
      </c>
      <c r="AX445">
        <f>IF(CC445="","",MAX(BW$1:BW445)-LARGE(BW$1:BW445,2))</f>
        <v>2</v>
      </c>
      <c r="AY445">
        <f>MAX(CR$1:CR445)-LARGE(CR$1:CR445,2)</f>
        <v>61</v>
      </c>
      <c r="AZ445">
        <f>MAX(CS$1:CS445)-LARGE(CS$1:CS445,2)</f>
        <v>11</v>
      </c>
      <c r="BA445">
        <f>IF(CJ445="","",MAX(CD$1:CD445)-LARGE(CD$1:CD445,2))</f>
        <v>44</v>
      </c>
      <c r="BB445">
        <f>IF(CK445="","",MAX(CE$1:CE445)-LARGE(CE$1:CE445,2))</f>
        <v>1</v>
      </c>
      <c r="BC445">
        <f t="shared" ref="BC445" si="5350">AX445/AW445</f>
        <v>4.0816326530612242E-2</v>
      </c>
      <c r="BD445">
        <f t="shared" ref="BD445" si="5351">AZ445/AY445</f>
        <v>0.18032786885245902</v>
      </c>
      <c r="BE445">
        <f t="shared" si="4922"/>
        <v>2.2727272727272728E-2</v>
      </c>
      <c r="BF445">
        <f t="shared" ref="BF445" si="5352">SUM(AU439:AU445)/SUM(AT439:AT445)</f>
        <v>1.8263610160816745E-2</v>
      </c>
      <c r="BG445">
        <f t="shared" ref="BG445" si="5353">SUM(AU432:AU445)/SUM(AT432:AT445)</f>
        <v>2.0828709274207678E-2</v>
      </c>
      <c r="BH445">
        <f t="shared" ref="BH445" si="5354">SUM(AX439:AX445)/SUM(AW439:AW445)</f>
        <v>3.9130434782608699E-2</v>
      </c>
      <c r="BI445">
        <f t="shared" ref="BI445" si="5355">SUM(AZ439:AZ445)/SUM(AY439:AY445)</f>
        <v>0.14454277286135694</v>
      </c>
      <c r="BJ445">
        <f t="shared" ref="BJ445" si="5356">SUM(BB439:BB445)/SUM(BA439:BA445)</f>
        <v>4.6979865771812082E-2</v>
      </c>
      <c r="BN445" s="15">
        <v>5075583</v>
      </c>
      <c r="BO445" s="15">
        <v>402268</v>
      </c>
      <c r="BP445" s="15">
        <v>1471678</v>
      </c>
      <c r="BQ445" s="15">
        <v>295854</v>
      </c>
      <c r="BR445" s="15">
        <v>306559</v>
      </c>
      <c r="BS445" s="15">
        <v>65279</v>
      </c>
      <c r="BT445">
        <f t="shared" si="5154"/>
        <v>1767532</v>
      </c>
      <c r="BU445">
        <f t="shared" si="2767"/>
        <v>371838</v>
      </c>
      <c r="BV445" s="15">
        <v>41700</v>
      </c>
      <c r="BW445" s="15">
        <v>3006</v>
      </c>
      <c r="BX445" s="15">
        <v>9506</v>
      </c>
      <c r="BY445" s="15">
        <v>3428</v>
      </c>
      <c r="BZ445" s="15">
        <v>2214</v>
      </c>
      <c r="CA445" s="15">
        <v>659</v>
      </c>
      <c r="CB445">
        <f t="shared" si="5155"/>
        <v>12934</v>
      </c>
      <c r="CC445">
        <f t="shared" si="2769"/>
        <v>2873</v>
      </c>
      <c r="CD445" s="15">
        <v>30788</v>
      </c>
      <c r="CE445" s="15">
        <v>1753</v>
      </c>
      <c r="CF445" s="15">
        <v>5558</v>
      </c>
      <c r="CG445" s="15">
        <v>1878</v>
      </c>
      <c r="CH445" s="15">
        <v>1194</v>
      </c>
      <c r="CI445" s="15">
        <v>465</v>
      </c>
      <c r="CJ445">
        <f t="shared" si="5156"/>
        <v>7436</v>
      </c>
      <c r="CK445">
        <f t="shared" si="2771"/>
        <v>1659</v>
      </c>
      <c r="CL445" s="15">
        <v>224950</v>
      </c>
      <c r="CM445" s="15">
        <v>17436</v>
      </c>
      <c r="CN445" s="15">
        <v>68723</v>
      </c>
      <c r="CO445" s="15">
        <v>5341</v>
      </c>
      <c r="CP445" s="15">
        <v>15097</v>
      </c>
      <c r="CQ445" s="15">
        <v>862</v>
      </c>
      <c r="CR445">
        <f t="shared" si="5157"/>
        <v>74064</v>
      </c>
      <c r="CS445">
        <f t="shared" si="4526"/>
        <v>15959</v>
      </c>
    </row>
    <row r="446" spans="1:97" x14ac:dyDescent="0.35">
      <c r="A446" s="1">
        <f t="shared" si="2564"/>
        <v>44352</v>
      </c>
      <c r="B446">
        <f t="shared" si="5128"/>
        <v>1769136</v>
      </c>
      <c r="C446">
        <f t="shared" ref="C446" si="5357">BU446</f>
        <v>371943</v>
      </c>
      <c r="D446">
        <v>362151</v>
      </c>
      <c r="E446">
        <v>6067</v>
      </c>
      <c r="F446">
        <v>88</v>
      </c>
      <c r="H446">
        <v>17</v>
      </c>
      <c r="I446">
        <v>17</v>
      </c>
      <c r="J446">
        <v>30</v>
      </c>
      <c r="K446">
        <v>4</v>
      </c>
      <c r="L446">
        <v>9</v>
      </c>
      <c r="M446">
        <f t="shared" ref="M446" si="5358">-(J446-J445)+L446</f>
        <v>4</v>
      </c>
      <c r="N446">
        <f t="shared" ref="N446" si="5359">B446-C446</f>
        <v>1397193</v>
      </c>
      <c r="O446" s="3">
        <f t="shared" ref="O446" si="5360">C446/B446</f>
        <v>0.21023991372059581</v>
      </c>
      <c r="R446">
        <f t="shared" ref="R446" si="5361">C446-C445</f>
        <v>105</v>
      </c>
      <c r="S446">
        <f t="shared" ref="S446" si="5362">N446-N445</f>
        <v>1499</v>
      </c>
      <c r="T446" s="6">
        <f t="shared" ref="T446" si="5363">R446/V446</f>
        <v>6.5461346633416462E-2</v>
      </c>
      <c r="U446" s="6">
        <f t="shared" ref="U446" si="5364">SUM(R440:R446)/SUM(V440:V446)</f>
        <v>7.2111507890795998E-2</v>
      </c>
      <c r="V446">
        <f t="shared" ref="V446" si="5365">B446-B445</f>
        <v>1604</v>
      </c>
      <c r="W446">
        <f t="shared" ref="W446" si="5366">C446-D446-E446</f>
        <v>3725</v>
      </c>
      <c r="X446" s="3">
        <f t="shared" ref="X446" si="5367">F446/W446</f>
        <v>2.3624161073825502E-2</v>
      </c>
      <c r="Y446">
        <f t="shared" ref="Y446" si="5368">E446-E445</f>
        <v>2</v>
      </c>
      <c r="Z446">
        <v>2872</v>
      </c>
      <c r="AA446">
        <v>1659</v>
      </c>
      <c r="AB446">
        <v>15959</v>
      </c>
      <c r="AC446">
        <v>2773</v>
      </c>
      <c r="AD446">
        <v>1609</v>
      </c>
      <c r="AE446">
        <v>15485</v>
      </c>
      <c r="AF446">
        <v>60</v>
      </c>
      <c r="AG446">
        <v>35</v>
      </c>
      <c r="AH446">
        <v>310</v>
      </c>
      <c r="AI446">
        <f t="shared" ref="AI446" si="5369">Z446-AC446-AF446</f>
        <v>39</v>
      </c>
      <c r="AJ446">
        <f t="shared" ref="AJ446" si="5370">AA446-AD446-AG446</f>
        <v>15</v>
      </c>
      <c r="AK446">
        <f t="shared" ref="AK446" si="5371">AB446-AE446-AH446</f>
        <v>164</v>
      </c>
      <c r="AT446">
        <f t="shared" ref="AT446" si="5372">BN446-BN445</f>
        <v>6330</v>
      </c>
      <c r="AU446">
        <f t="shared" ref="AU446" si="5373">BO446-BO445</f>
        <v>134</v>
      </c>
      <c r="AV446">
        <f t="shared" ref="AV446" si="5374">AU446/AT446</f>
        <v>2.1169036334913113E-2</v>
      </c>
      <c r="AW446">
        <f>IF(CB446="","",MAX(BV$1:BV446)-LARGE(BV$1:BV446,2))</f>
        <v>45</v>
      </c>
      <c r="AX446">
        <f>IF(CC446="","",MAX(BW$1:BW446)-LARGE(BW$1:BW446,2))</f>
        <v>1</v>
      </c>
      <c r="AY446">
        <f>MAX(CR$1:CR446)-LARGE(CR$1:CR446,2)</f>
        <v>73</v>
      </c>
      <c r="AZ446">
        <f>MAX(CS$1:CS446)-LARGE(CS$1:CS446,2)</f>
        <v>12</v>
      </c>
      <c r="BA446">
        <f>IF(CJ446="","",MAX(CD$1:CD446)-LARGE(CD$1:CD446,2))</f>
        <v>27</v>
      </c>
      <c r="BB446">
        <f>IF(CK446="","",MAX(CE$1:CE446)-LARGE(CE$1:CE446,2))</f>
        <v>1</v>
      </c>
      <c r="BC446">
        <f t="shared" ref="BC446" si="5375">AX446/AW446</f>
        <v>2.2222222222222223E-2</v>
      </c>
      <c r="BD446">
        <f t="shared" ref="BD446" si="5376">AZ446/AY446</f>
        <v>0.16438356164383561</v>
      </c>
      <c r="BE446">
        <f t="shared" si="4922"/>
        <v>3.7037037037037035E-2</v>
      </c>
      <c r="BF446">
        <f t="shared" ref="BF446" si="5377">SUM(AU440:AU446)/SUM(AT440:AT446)</f>
        <v>1.918809201623816E-2</v>
      </c>
      <c r="BG446">
        <f t="shared" ref="BG446" si="5378">SUM(AU433:AU446)/SUM(AT433:AT446)</f>
        <v>2.0589033994124473E-2</v>
      </c>
      <c r="BH446">
        <f t="shared" ref="BH446" si="5379">SUM(AX440:AX446)/SUM(AW440:AW446)</f>
        <v>4.1284403669724773E-2</v>
      </c>
      <c r="BI446">
        <f t="shared" ref="BI446" si="5380">SUM(AZ440:AZ446)/SUM(AY440:AY446)</f>
        <v>0.16253443526170799</v>
      </c>
      <c r="BJ446">
        <f t="shared" ref="BJ446" si="5381">SUM(BB440:BB446)/SUM(BA440:BA446)</f>
        <v>3.614457831325301E-2</v>
      </c>
      <c r="BN446" s="15">
        <v>5081913</v>
      </c>
      <c r="BO446" s="15">
        <v>402402</v>
      </c>
      <c r="BP446" s="15">
        <v>1473088</v>
      </c>
      <c r="BQ446" s="15">
        <v>296048</v>
      </c>
      <c r="BR446" s="15">
        <v>306652</v>
      </c>
      <c r="BS446" s="15">
        <v>65291</v>
      </c>
      <c r="BT446">
        <f t="shared" si="5154"/>
        <v>1769136</v>
      </c>
      <c r="BU446">
        <f t="shared" si="2767"/>
        <v>371943</v>
      </c>
      <c r="BV446" s="15">
        <v>41745</v>
      </c>
      <c r="BW446" s="15">
        <v>3009</v>
      </c>
      <c r="BX446" s="15">
        <v>9517</v>
      </c>
      <c r="BY446" s="15">
        <v>3435</v>
      </c>
      <c r="BZ446" s="15">
        <v>2214</v>
      </c>
      <c r="CA446" s="15">
        <v>659</v>
      </c>
      <c r="CB446">
        <f t="shared" si="5155"/>
        <v>12952</v>
      </c>
      <c r="CC446">
        <f t="shared" si="2769"/>
        <v>2873</v>
      </c>
      <c r="CD446" s="15">
        <v>30815</v>
      </c>
      <c r="CE446" s="15">
        <v>1751</v>
      </c>
      <c r="CF446" s="15">
        <v>5560</v>
      </c>
      <c r="CG446" s="15">
        <v>1878</v>
      </c>
      <c r="CH446" s="15">
        <v>1194</v>
      </c>
      <c r="CI446" s="15">
        <v>465</v>
      </c>
      <c r="CJ446">
        <f t="shared" si="5156"/>
        <v>7438</v>
      </c>
      <c r="CK446">
        <f t="shared" si="2771"/>
        <v>1659</v>
      </c>
      <c r="CL446" s="15">
        <v>225166</v>
      </c>
      <c r="CM446" s="15">
        <v>17455</v>
      </c>
      <c r="CN446" s="15">
        <v>68797</v>
      </c>
      <c r="CO446" s="15">
        <v>5340</v>
      </c>
      <c r="CP446" s="15">
        <v>15109</v>
      </c>
      <c r="CQ446" s="15">
        <v>862</v>
      </c>
      <c r="CR446">
        <f t="shared" si="5157"/>
        <v>74137</v>
      </c>
      <c r="CS446">
        <f t="shared" si="4526"/>
        <v>15971</v>
      </c>
    </row>
    <row r="447" spans="1:97" x14ac:dyDescent="0.35">
      <c r="A447" s="1">
        <f t="shared" si="2564"/>
        <v>44353</v>
      </c>
      <c r="B447">
        <f t="shared" si="5128"/>
        <v>1769858</v>
      </c>
      <c r="C447">
        <f t="shared" ref="C447" si="5382">BU447</f>
        <v>371992</v>
      </c>
      <c r="D447">
        <v>362278</v>
      </c>
      <c r="E447">
        <v>6068</v>
      </c>
      <c r="F447">
        <v>80</v>
      </c>
      <c r="H447">
        <v>16</v>
      </c>
      <c r="I447">
        <v>10</v>
      </c>
      <c r="J447">
        <v>25</v>
      </c>
      <c r="K447">
        <v>3</v>
      </c>
      <c r="L447">
        <v>3</v>
      </c>
      <c r="M447">
        <f t="shared" ref="M447" si="5383">-(J447-J446)+L447</f>
        <v>8</v>
      </c>
      <c r="N447">
        <f t="shared" ref="N447" si="5384">B447-C447</f>
        <v>1397866</v>
      </c>
      <c r="O447" s="3">
        <f t="shared" ref="O447" si="5385">C447/B447</f>
        <v>0.21018183379683567</v>
      </c>
      <c r="R447">
        <f t="shared" ref="R447" si="5386">C447-C446</f>
        <v>49</v>
      </c>
      <c r="S447">
        <f t="shared" ref="S447" si="5387">N447-N446</f>
        <v>673</v>
      </c>
      <c r="T447" s="6">
        <f t="shared" ref="T447" si="5388">R447/V447</f>
        <v>6.7867036011080337E-2</v>
      </c>
      <c r="U447" s="6">
        <f t="shared" ref="U447" si="5389">SUM(R441:R447)/SUM(V441:V447)</f>
        <v>7.0123680925904916E-2</v>
      </c>
      <c r="V447">
        <f t="shared" ref="V447" si="5390">B447-B446</f>
        <v>722</v>
      </c>
      <c r="W447">
        <f t="shared" ref="W447" si="5391">C447-D447-E447</f>
        <v>3646</v>
      </c>
      <c r="X447" s="3">
        <f t="shared" ref="X447" si="5392">F447/W447</f>
        <v>2.1941854086670324E-2</v>
      </c>
      <c r="Y447">
        <f t="shared" ref="Y447" si="5393">E447-E446</f>
        <v>1</v>
      </c>
      <c r="Z447">
        <v>2873</v>
      </c>
      <c r="AA447">
        <v>1659</v>
      </c>
      <c r="AB447">
        <v>15971</v>
      </c>
      <c r="AC447">
        <v>2776</v>
      </c>
      <c r="AD447">
        <v>1609</v>
      </c>
      <c r="AE447">
        <v>15487</v>
      </c>
      <c r="AF447">
        <v>60</v>
      </c>
      <c r="AG447">
        <v>35</v>
      </c>
      <c r="AH447">
        <v>310</v>
      </c>
      <c r="AI447">
        <f t="shared" ref="AI447" si="5394">Z447-AC447-AF447</f>
        <v>37</v>
      </c>
      <c r="AJ447">
        <f t="shared" ref="AJ447" si="5395">AA447-AD447-AG447</f>
        <v>15</v>
      </c>
      <c r="AK447">
        <f t="shared" ref="AK447" si="5396">AB447-AE447-AH447</f>
        <v>174</v>
      </c>
      <c r="AT447">
        <f t="shared" ref="AT447" si="5397">BN447-BN446</f>
        <v>2410</v>
      </c>
      <c r="AU447">
        <f t="shared" ref="AU447" si="5398">BO447-BO446</f>
        <v>51</v>
      </c>
      <c r="AV447">
        <f t="shared" ref="AV447" si="5399">AU447/AT447</f>
        <v>2.116182572614108E-2</v>
      </c>
      <c r="AW447">
        <f>IF(CB447="","",MAX(BV$1:BV447)-LARGE(BV$1:BV447,2))</f>
        <v>8</v>
      </c>
      <c r="AX447">
        <f>IF(CC447="","",MAX(BW$1:BW447)-LARGE(BW$1:BW447,2))</f>
        <v>1</v>
      </c>
      <c r="AY447">
        <f>MAX(CR$1:CR447)-LARGE(CR$1:CR447,2)</f>
        <v>33</v>
      </c>
      <c r="AZ447">
        <f>MAX(CS$1:CS447)-LARGE(CS$1:CS447,2)</f>
        <v>2</v>
      </c>
      <c r="BA447">
        <f>IF(CJ447="","",MAX(CD$1:CD447)-LARGE(CD$1:CD447,2))</f>
        <v>4</v>
      </c>
      <c r="BB447">
        <f>IF(CK447="","",MAX(CE$1:CE447)-LARGE(CE$1:CE447,2))</f>
        <v>0</v>
      </c>
      <c r="BC447">
        <f t="shared" ref="BC447" si="5400">AX447/AW447</f>
        <v>0.125</v>
      </c>
      <c r="BD447">
        <f t="shared" ref="BD447" si="5401">AZ447/AY447</f>
        <v>6.0606060606060608E-2</v>
      </c>
      <c r="BE447">
        <f t="shared" si="4922"/>
        <v>0</v>
      </c>
      <c r="BF447">
        <f t="shared" ref="BF447" si="5402">SUM(AU441:AU447)/SUM(AT441:AT447)</f>
        <v>1.9433111445136354E-2</v>
      </c>
      <c r="BG447">
        <f t="shared" ref="BG447" si="5403">SUM(AU434:AU447)/SUM(AT434:AT447)</f>
        <v>2.018373989870427E-2</v>
      </c>
      <c r="BH447">
        <f t="shared" ref="BH447" si="5404">SUM(AX441:AX447)/SUM(AW441:AW447)</f>
        <v>4.716981132075472E-2</v>
      </c>
      <c r="BI447">
        <f t="shared" ref="BI447" si="5405">SUM(AZ441:AZ447)/SUM(AY441:AY447)</f>
        <v>0.15549597855227881</v>
      </c>
      <c r="BJ447">
        <f t="shared" ref="BJ447" si="5406">SUM(BB441:BB447)/SUM(BA441:BA447)</f>
        <v>2.4844720496894408E-2</v>
      </c>
      <c r="BN447" s="15">
        <v>5084323</v>
      </c>
      <c r="BO447" s="15">
        <v>402453</v>
      </c>
      <c r="BP447" s="15">
        <v>1473756</v>
      </c>
      <c r="BQ447" s="15">
        <v>296102</v>
      </c>
      <c r="BR447" s="15">
        <v>306696</v>
      </c>
      <c r="BS447" s="15">
        <v>65296</v>
      </c>
      <c r="BT447">
        <f t="shared" si="5154"/>
        <v>1769858</v>
      </c>
      <c r="BU447">
        <f t="shared" si="2767"/>
        <v>371992</v>
      </c>
      <c r="BV447" s="15">
        <v>41753</v>
      </c>
      <c r="BW447" s="15">
        <v>3007</v>
      </c>
      <c r="BX447" s="15">
        <v>9523</v>
      </c>
      <c r="BY447" s="15">
        <v>3434</v>
      </c>
      <c r="BZ447" s="15">
        <v>2213</v>
      </c>
      <c r="CA447" s="15">
        <v>659</v>
      </c>
      <c r="CB447">
        <f t="shared" si="5155"/>
        <v>12957</v>
      </c>
      <c r="CC447">
        <f t="shared" si="2769"/>
        <v>2872</v>
      </c>
      <c r="CD447" s="15">
        <v>30819</v>
      </c>
      <c r="CE447" s="15">
        <v>1753</v>
      </c>
      <c r="CF447" s="15">
        <v>5561</v>
      </c>
      <c r="CG447" s="15">
        <v>1878</v>
      </c>
      <c r="CH447" s="15">
        <v>1194</v>
      </c>
      <c r="CI447" s="15">
        <v>465</v>
      </c>
      <c r="CJ447">
        <f t="shared" si="5156"/>
        <v>7439</v>
      </c>
      <c r="CK447">
        <f t="shared" si="2771"/>
        <v>1659</v>
      </c>
      <c r="CL447" s="15">
        <v>225248</v>
      </c>
      <c r="CM447" s="15">
        <v>17459</v>
      </c>
      <c r="CN447" s="15">
        <v>68829</v>
      </c>
      <c r="CO447" s="15">
        <v>5341</v>
      </c>
      <c r="CP447" s="15">
        <v>15111</v>
      </c>
      <c r="CQ447" s="15">
        <v>862</v>
      </c>
      <c r="CR447">
        <f t="shared" si="5157"/>
        <v>74170</v>
      </c>
      <c r="CS447">
        <f t="shared" si="4526"/>
        <v>15973</v>
      </c>
    </row>
    <row r="448" spans="1:97" x14ac:dyDescent="0.35">
      <c r="A448" s="1">
        <f t="shared" si="2564"/>
        <v>44354</v>
      </c>
      <c r="B448">
        <f t="shared" si="5128"/>
        <v>1770719</v>
      </c>
      <c r="C448">
        <f t="shared" ref="C448" si="5407">BU448</f>
        <v>372061</v>
      </c>
      <c r="D448">
        <v>362376</v>
      </c>
      <c r="E448">
        <v>6072</v>
      </c>
      <c r="F448">
        <v>84</v>
      </c>
      <c r="H448">
        <v>16</v>
      </c>
      <c r="I448">
        <v>14</v>
      </c>
      <c r="J448">
        <v>24</v>
      </c>
      <c r="K448">
        <v>3</v>
      </c>
      <c r="L448">
        <v>3</v>
      </c>
      <c r="M448">
        <f t="shared" ref="M448" si="5408">-(J448-J447)+L448</f>
        <v>4</v>
      </c>
      <c r="N448">
        <f t="shared" ref="N448" si="5409">B448-C448</f>
        <v>1398658</v>
      </c>
      <c r="O448" s="3">
        <f t="shared" ref="O448" si="5410">C448/B448</f>
        <v>0.21011860153982648</v>
      </c>
      <c r="R448">
        <f t="shared" ref="R448" si="5411">C448-C447</f>
        <v>69</v>
      </c>
      <c r="S448">
        <f t="shared" ref="S448" si="5412">N448-N447</f>
        <v>792</v>
      </c>
      <c r="T448" s="6">
        <f t="shared" ref="T448" si="5413">R448/V448</f>
        <v>8.0139372822299645E-2</v>
      </c>
      <c r="U448" s="6">
        <f t="shared" ref="U448" si="5414">SUM(R442:R448)/SUM(V442:V448)</f>
        <v>7.2747497219132373E-2</v>
      </c>
      <c r="V448">
        <f t="shared" ref="V448" si="5415">B448-B447</f>
        <v>861</v>
      </c>
      <c r="W448">
        <f t="shared" ref="W448" si="5416">C448-D448-E448</f>
        <v>3613</v>
      </c>
      <c r="X448" s="3">
        <f t="shared" ref="X448" si="5417">F448/W448</f>
        <v>2.3249377248823692E-2</v>
      </c>
      <c r="Y448">
        <f t="shared" ref="Y448" si="5418">E448-E447</f>
        <v>4</v>
      </c>
      <c r="Z448">
        <v>2874</v>
      </c>
      <c r="AA448">
        <v>1659</v>
      </c>
      <c r="AB448">
        <v>15976</v>
      </c>
      <c r="AC448">
        <v>2777</v>
      </c>
      <c r="AD448">
        <v>1609</v>
      </c>
      <c r="AE448">
        <v>15489</v>
      </c>
      <c r="AF448">
        <v>60</v>
      </c>
      <c r="AG448">
        <v>35</v>
      </c>
      <c r="AH448">
        <v>310</v>
      </c>
      <c r="AI448">
        <f t="shared" ref="AI448" si="5419">Z448-AC448-AF448</f>
        <v>37</v>
      </c>
      <c r="AJ448">
        <f t="shared" ref="AJ448" si="5420">AA448-AD448-AG448</f>
        <v>15</v>
      </c>
      <c r="AK448">
        <f t="shared" ref="AK448" si="5421">AB448-AE448-AH448</f>
        <v>177</v>
      </c>
      <c r="AT448">
        <f t="shared" ref="AT448" si="5422">BN448-BN447</f>
        <v>2752</v>
      </c>
      <c r="AU448">
        <f t="shared" ref="AU448" si="5423">BO448-BO447</f>
        <v>89</v>
      </c>
      <c r="AV448">
        <f t="shared" ref="AV448" si="5424">AU448/AT448</f>
        <v>3.2340116279069769E-2</v>
      </c>
      <c r="AW448">
        <f>IF(CB448="","",MAX(BV$1:BV448)-LARGE(BV$1:BV448,2))</f>
        <v>12</v>
      </c>
      <c r="AX448">
        <f>IF(CC448="","",MAX(BW$1:BW448)-LARGE(BW$1:BW448,2))</f>
        <v>0</v>
      </c>
      <c r="AY448">
        <f>MAX(CR$1:CR448)-LARGE(CR$1:CR448,2)</f>
        <v>42</v>
      </c>
      <c r="AZ448">
        <f>MAX(CS$1:CS448)-LARGE(CS$1:CS448,2)</f>
        <v>6</v>
      </c>
      <c r="BA448">
        <f>IF(CJ448="","",MAX(CD$1:CD448)-LARGE(CD$1:CD448,2))</f>
        <v>9</v>
      </c>
      <c r="BB448">
        <f>IF(CK448="","",MAX(CE$1:CE448)-LARGE(CE$1:CE448,2))</f>
        <v>0</v>
      </c>
      <c r="BC448">
        <f t="shared" ref="BC448" si="5425">AX448/AW448</f>
        <v>0</v>
      </c>
      <c r="BD448">
        <f t="shared" ref="BD448" si="5426">AZ448/AY448</f>
        <v>0.14285714285714285</v>
      </c>
      <c r="BE448">
        <f t="shared" si="4922"/>
        <v>0</v>
      </c>
      <c r="BF448">
        <f t="shared" ref="BF448" si="5427">SUM(AU442:AU448)/SUM(AT442:AT448)</f>
        <v>1.9252336448598129E-2</v>
      </c>
      <c r="BG448">
        <f t="shared" ref="BG448" si="5428">SUM(AU435:AU448)/SUM(AT435:AT448)</f>
        <v>2.0259934083701261E-2</v>
      </c>
      <c r="BH448">
        <f t="shared" ref="BH448" si="5429">SUM(AX442:AX448)/SUM(AW442:AW448)</f>
        <v>4.6082949308755762E-2</v>
      </c>
      <c r="BI448">
        <f t="shared" ref="BI448" si="5430">SUM(AZ442:AZ448)/SUM(AY442:AY448)</f>
        <v>0.15561224489795919</v>
      </c>
      <c r="BJ448">
        <f t="shared" ref="BJ448" si="5431">SUM(BB442:BB448)/SUM(BA442:BA448)</f>
        <v>1.2422360248447204E-2</v>
      </c>
      <c r="BN448" s="15">
        <v>5087075</v>
      </c>
      <c r="BO448" s="15">
        <v>402542</v>
      </c>
      <c r="BP448" s="15">
        <v>1474561</v>
      </c>
      <c r="BQ448" s="15">
        <v>296158</v>
      </c>
      <c r="BR448" s="15">
        <v>306760</v>
      </c>
      <c r="BS448" s="15">
        <v>65301</v>
      </c>
      <c r="BT448">
        <f t="shared" si="5154"/>
        <v>1770719</v>
      </c>
      <c r="BU448">
        <f t="shared" si="2767"/>
        <v>372061</v>
      </c>
      <c r="BV448" s="15">
        <v>41765</v>
      </c>
      <c r="BW448" s="15">
        <v>3009</v>
      </c>
      <c r="BX448" s="15">
        <v>9527</v>
      </c>
      <c r="BY448" s="15">
        <v>3435</v>
      </c>
      <c r="BZ448" s="15">
        <v>2215</v>
      </c>
      <c r="CA448" s="15">
        <v>659</v>
      </c>
      <c r="CB448">
        <f t="shared" si="5155"/>
        <v>12962</v>
      </c>
      <c r="CC448">
        <f t="shared" si="2769"/>
        <v>2874</v>
      </c>
      <c r="CD448" s="15">
        <v>30828</v>
      </c>
      <c r="CE448" s="15">
        <v>1753</v>
      </c>
      <c r="CF448" s="15">
        <v>5564</v>
      </c>
      <c r="CG448" s="15">
        <v>1877</v>
      </c>
      <c r="CH448" s="15">
        <v>1194</v>
      </c>
      <c r="CI448" s="15">
        <v>465</v>
      </c>
      <c r="CJ448">
        <f t="shared" si="5156"/>
        <v>7441</v>
      </c>
      <c r="CK448">
        <f t="shared" si="2771"/>
        <v>1659</v>
      </c>
      <c r="CL448" s="15">
        <v>225362</v>
      </c>
      <c r="CM448" s="15">
        <v>17470</v>
      </c>
      <c r="CN448" s="15">
        <v>68872</v>
      </c>
      <c r="CO448" s="15">
        <v>5340</v>
      </c>
      <c r="CP448" s="15">
        <v>15117</v>
      </c>
      <c r="CQ448" s="15">
        <v>862</v>
      </c>
      <c r="CR448">
        <f t="shared" si="5157"/>
        <v>74212</v>
      </c>
      <c r="CS448">
        <f t="shared" si="4526"/>
        <v>15979</v>
      </c>
    </row>
    <row r="449" spans="1:97" x14ac:dyDescent="0.35">
      <c r="A449" s="1">
        <f t="shared" si="2564"/>
        <v>44355</v>
      </c>
      <c r="B449">
        <f t="shared" si="5128"/>
        <v>1771796</v>
      </c>
      <c r="C449">
        <f t="shared" ref="C449" si="5432">BU449</f>
        <v>372109</v>
      </c>
      <c r="D449">
        <v>362781</v>
      </c>
      <c r="E449">
        <v>6073</v>
      </c>
      <c r="F449">
        <v>79</v>
      </c>
      <c r="H449">
        <v>16</v>
      </c>
      <c r="I449">
        <v>11</v>
      </c>
      <c r="J449">
        <v>17</v>
      </c>
      <c r="K449">
        <v>4</v>
      </c>
      <c r="L449">
        <v>1</v>
      </c>
      <c r="M449">
        <f t="shared" ref="M449" si="5433">-(J449-J448)+L449</f>
        <v>8</v>
      </c>
      <c r="N449">
        <f t="shared" ref="N449" si="5434">B449-C449</f>
        <v>1399687</v>
      </c>
      <c r="O449" s="3">
        <f t="shared" ref="O449" si="5435">C449/B449</f>
        <v>0.21001797046612589</v>
      </c>
      <c r="R449">
        <f t="shared" ref="R449" si="5436">C449-C448</f>
        <v>48</v>
      </c>
      <c r="S449">
        <f t="shared" ref="S449" si="5437">N449-N448</f>
        <v>1029</v>
      </c>
      <c r="T449" s="6">
        <f t="shared" ref="T449" si="5438">R449/V449</f>
        <v>4.456824512534819E-2</v>
      </c>
      <c r="U449" s="6">
        <f t="shared" ref="U449" si="5439">SUM(R443:R449)/SUM(V443:V449)</f>
        <v>7.0080576759966068E-2</v>
      </c>
      <c r="V449">
        <f t="shared" ref="V449" si="5440">B449-B448</f>
        <v>1077</v>
      </c>
      <c r="W449">
        <f t="shared" ref="W449" si="5441">C449-D449-E449</f>
        <v>3255</v>
      </c>
      <c r="X449" s="3">
        <f t="shared" ref="X449" si="5442">F449/W449</f>
        <v>2.4270353302611368E-2</v>
      </c>
      <c r="Y449">
        <f t="shared" ref="Y449" si="5443">E449-E448</f>
        <v>1</v>
      </c>
      <c r="Z449">
        <v>2874</v>
      </c>
      <c r="AA449">
        <v>1659</v>
      </c>
      <c r="AB449">
        <v>15979</v>
      </c>
      <c r="AC449">
        <v>2779</v>
      </c>
      <c r="AD449">
        <v>1610</v>
      </c>
      <c r="AE449">
        <v>15501</v>
      </c>
      <c r="AF449">
        <v>60</v>
      </c>
      <c r="AG449">
        <v>35</v>
      </c>
      <c r="AH449">
        <v>310</v>
      </c>
      <c r="AI449">
        <f t="shared" ref="AI449" si="5444">Z449-AC449-AF449</f>
        <v>35</v>
      </c>
      <c r="AJ449">
        <f t="shared" ref="AJ449" si="5445">AA449-AD449-AG449</f>
        <v>14</v>
      </c>
      <c r="AK449">
        <f t="shared" ref="AK449" si="5446">AB449-AE449-AH449</f>
        <v>168</v>
      </c>
      <c r="AT449">
        <f t="shared" ref="AT449" si="5447">BN449-BN448</f>
        <v>4377</v>
      </c>
      <c r="AU449">
        <f t="shared" ref="AU449" si="5448">BO449-BO448</f>
        <v>36</v>
      </c>
      <c r="AV449">
        <f t="shared" ref="AV449" si="5449">AU449/AT449</f>
        <v>8.2248115147361203E-3</v>
      </c>
      <c r="AW449">
        <f>IF(CB449="","",MAX(BV$1:BV449)-LARGE(BV$1:BV449,2))</f>
        <v>45</v>
      </c>
      <c r="AX449">
        <f>IF(CC449="","",MAX(BW$1:BW449)-LARGE(BW$1:BW449,2))</f>
        <v>0</v>
      </c>
      <c r="AY449">
        <f>MAX(CR$1:CR449)-LARGE(CR$1:CR449,2)</f>
        <v>50</v>
      </c>
      <c r="AZ449">
        <f>MAX(CS$1:CS449)-LARGE(CS$1:CS449,2)</f>
        <v>8</v>
      </c>
      <c r="BA449">
        <f>IF(CJ449="","",MAX(CD$1:CD449)-LARGE(CD$1:CD449,2))</f>
        <v>23</v>
      </c>
      <c r="BB449">
        <f>IF(CK449="","",MAX(CE$1:CE449)-LARGE(CE$1:CE449,2))</f>
        <v>0</v>
      </c>
      <c r="BC449">
        <f t="shared" ref="BC449" si="5450">AX449/AW449</f>
        <v>0</v>
      </c>
      <c r="BD449">
        <f t="shared" ref="BD449" si="5451">AZ449/AY449</f>
        <v>0.16</v>
      </c>
      <c r="BE449">
        <f t="shared" si="4922"/>
        <v>0</v>
      </c>
      <c r="BF449">
        <f t="shared" ref="BF449" si="5452">SUM(AU443:AU449)/SUM(AT443:AT449)</f>
        <v>1.9125821121778675E-2</v>
      </c>
      <c r="BG449">
        <f t="shared" ref="BG449" si="5453">SUM(AU436:AU449)/SUM(AT436:AT449)</f>
        <v>1.9876676686190878E-2</v>
      </c>
      <c r="BH449">
        <f t="shared" ref="BH449" si="5454">SUM(AX443:AX449)/SUM(AW443:AW449)</f>
        <v>4.1666666666666664E-2</v>
      </c>
      <c r="BI449">
        <f t="shared" ref="BI449" si="5455">SUM(AZ443:AZ449)/SUM(AY443:AY449)</f>
        <v>0.15422885572139303</v>
      </c>
      <c r="BJ449">
        <f t="shared" ref="BJ449" si="5456">SUM(BB443:BB449)/SUM(BA443:BA449)</f>
        <v>1.1560693641618497E-2</v>
      </c>
      <c r="BN449" s="15">
        <v>5091452</v>
      </c>
      <c r="BO449" s="15">
        <v>402578</v>
      </c>
      <c r="BP449" s="15">
        <v>1475419</v>
      </c>
      <c r="BQ449" s="15">
        <v>296377</v>
      </c>
      <c r="BR449" s="15">
        <v>306806</v>
      </c>
      <c r="BS449" s="15">
        <v>65303</v>
      </c>
      <c r="BT449">
        <f t="shared" si="5154"/>
        <v>1771796</v>
      </c>
      <c r="BU449">
        <f t="shared" si="2767"/>
        <v>372109</v>
      </c>
      <c r="BV449" s="15">
        <v>41810</v>
      </c>
      <c r="BW449" s="15">
        <v>3009</v>
      </c>
      <c r="BX449" s="15">
        <v>9533</v>
      </c>
      <c r="BY449" s="15">
        <v>3443</v>
      </c>
      <c r="BZ449" s="15">
        <v>2218</v>
      </c>
      <c r="CA449" s="15">
        <v>659</v>
      </c>
      <c r="CB449">
        <f t="shared" si="5155"/>
        <v>12976</v>
      </c>
      <c r="CC449">
        <f t="shared" si="2769"/>
        <v>2877</v>
      </c>
      <c r="CD449" s="15">
        <v>30851</v>
      </c>
      <c r="CE449" s="15">
        <v>1753</v>
      </c>
      <c r="CF449" s="15">
        <v>5570</v>
      </c>
      <c r="CG449" s="15">
        <v>1877</v>
      </c>
      <c r="CH449" s="15">
        <v>1194</v>
      </c>
      <c r="CI449" s="15">
        <v>465</v>
      </c>
      <c r="CJ449">
        <f t="shared" si="5156"/>
        <v>7447</v>
      </c>
      <c r="CK449">
        <f t="shared" si="2771"/>
        <v>1659</v>
      </c>
      <c r="CL449" s="15">
        <v>225482</v>
      </c>
      <c r="CM449" s="15">
        <v>17472</v>
      </c>
      <c r="CN449" s="15">
        <v>68917</v>
      </c>
      <c r="CO449" s="15">
        <v>5345</v>
      </c>
      <c r="CP449" s="15">
        <v>15124</v>
      </c>
      <c r="CQ449" s="15">
        <v>863</v>
      </c>
      <c r="CR449">
        <f t="shared" si="5157"/>
        <v>74262</v>
      </c>
      <c r="CS449">
        <f t="shared" si="4526"/>
        <v>15987</v>
      </c>
    </row>
    <row r="450" spans="1:97" x14ac:dyDescent="0.35">
      <c r="A450" s="1">
        <f t="shared" si="2564"/>
        <v>44356</v>
      </c>
      <c r="B450">
        <f t="shared" si="5128"/>
        <v>1773559</v>
      </c>
      <c r="C450">
        <f t="shared" ref="C450" si="5457">BU450</f>
        <v>372239</v>
      </c>
      <c r="D450">
        <v>363060</v>
      </c>
      <c r="E450">
        <v>6078</v>
      </c>
      <c r="F450">
        <v>85</v>
      </c>
      <c r="H450">
        <v>18</v>
      </c>
      <c r="I450">
        <v>16</v>
      </c>
      <c r="J450">
        <v>20</v>
      </c>
      <c r="K450">
        <v>5</v>
      </c>
      <c r="L450">
        <v>4</v>
      </c>
      <c r="M450">
        <f t="shared" ref="M450" si="5458">-(J450-J449)+L450</f>
        <v>1</v>
      </c>
      <c r="N450">
        <f t="shared" ref="N450" si="5459">B450-C450</f>
        <v>1401320</v>
      </c>
      <c r="O450" s="3">
        <f t="shared" ref="O450" si="5460">C450/B450</f>
        <v>0.20988250179441451</v>
      </c>
      <c r="R450">
        <f t="shared" ref="R450" si="5461">C450-C449</f>
        <v>130</v>
      </c>
      <c r="S450">
        <f t="shared" ref="S450" si="5462">N450-N449</f>
        <v>1633</v>
      </c>
      <c r="T450" s="6">
        <f t="shared" ref="T450" si="5463">R450/V450</f>
        <v>7.3737946681792399E-2</v>
      </c>
      <c r="U450" s="6">
        <f t="shared" ref="U450" si="5464">SUM(R444:R450)/SUM(V444:V450)</f>
        <v>6.636082364237704E-2</v>
      </c>
      <c r="V450">
        <f t="shared" ref="V450" si="5465">B450-B449</f>
        <v>1763</v>
      </c>
      <c r="W450">
        <f t="shared" ref="W450" si="5466">C450-D450-E450</f>
        <v>3101</v>
      </c>
      <c r="X450" s="3">
        <f t="shared" ref="X450" si="5467">F450/W450</f>
        <v>2.7410512737826506E-2</v>
      </c>
      <c r="Y450">
        <f t="shared" ref="Y450" si="5468">E450-E449</f>
        <v>5</v>
      </c>
      <c r="Z450">
        <v>2877</v>
      </c>
      <c r="AA450">
        <v>1659</v>
      </c>
      <c r="AB450">
        <v>15992</v>
      </c>
      <c r="AC450">
        <v>2781</v>
      </c>
      <c r="AD450">
        <v>1610</v>
      </c>
      <c r="AE450">
        <v>15511</v>
      </c>
      <c r="AF450">
        <v>60</v>
      </c>
      <c r="AG450">
        <v>35</v>
      </c>
      <c r="AH450">
        <v>310</v>
      </c>
      <c r="AI450">
        <f t="shared" ref="AI450" si="5469">Z450-AC450-AF450</f>
        <v>36</v>
      </c>
      <c r="AJ450">
        <f t="shared" ref="AJ450" si="5470">AA450-AD450-AG450</f>
        <v>14</v>
      </c>
      <c r="AK450">
        <f t="shared" ref="AK450" si="5471">AB450-AE450-AH450</f>
        <v>171</v>
      </c>
      <c r="AT450">
        <f t="shared" ref="AT450" si="5472">BN450-BN449</f>
        <v>7721</v>
      </c>
      <c r="AU450">
        <f t="shared" ref="AU450" si="5473">BO450-BO449</f>
        <v>169</v>
      </c>
      <c r="AV450">
        <f t="shared" ref="AV450" si="5474">AU450/AT450</f>
        <v>2.1888356430514181E-2</v>
      </c>
      <c r="AW450">
        <f>IF(CB450="","",MAX(BV$1:BV450)-LARGE(BV$1:BV450,2))</f>
        <v>74</v>
      </c>
      <c r="AX450">
        <f>IF(CC450="","",MAX(BW$1:BW450)-LARGE(BW$1:BW450,2))</f>
        <v>5</v>
      </c>
      <c r="AY450">
        <f>MAX(CR$1:CR450)-LARGE(CR$1:CR450,2)</f>
        <v>94</v>
      </c>
      <c r="AZ450">
        <f>MAX(CS$1:CS450)-LARGE(CS$1:CS450,2)</f>
        <v>21</v>
      </c>
      <c r="BA450">
        <f>IF(CJ450="","",MAX(CD$1:CD450)-LARGE(CD$1:CD450,2))</f>
        <v>37</v>
      </c>
      <c r="BB450">
        <f>IF(CK450="","",MAX(CE$1:CE450)-LARGE(CE$1:CE450,2))</f>
        <v>0</v>
      </c>
      <c r="BC450">
        <f t="shared" ref="BC450" si="5475">AX450/AW450</f>
        <v>6.7567567567567571E-2</v>
      </c>
      <c r="BD450">
        <f t="shared" ref="BD450" si="5476">AZ450/AY450</f>
        <v>0.22340425531914893</v>
      </c>
      <c r="BE450">
        <f t="shared" si="4922"/>
        <v>0</v>
      </c>
      <c r="BF450">
        <f t="shared" ref="BF450" si="5477">SUM(AU444:AU450)/SUM(AT444:AT450)</f>
        <v>1.8901466628323444E-2</v>
      </c>
      <c r="BG450">
        <f t="shared" ref="BG450" si="5478">SUM(AU437:AU450)/SUM(AT437:AT450)</f>
        <v>1.9135985175080753E-2</v>
      </c>
      <c r="BH450">
        <f t="shared" ref="BH450" si="5479">SUM(AX444:AX450)/SUM(AW444:AW450)</f>
        <v>4.8327137546468404E-2</v>
      </c>
      <c r="BI450">
        <f t="shared" ref="BI450" si="5480">SUM(AZ444:AZ450)/SUM(AY444:AY450)</f>
        <v>0.16707616707616707</v>
      </c>
      <c r="BJ450">
        <f t="shared" ref="BJ450" si="5481">SUM(BB444:BB450)/SUM(BA444:BA450)</f>
        <v>1.1235955056179775E-2</v>
      </c>
      <c r="BN450" s="15">
        <v>5099173</v>
      </c>
      <c r="BO450" s="15">
        <v>402747</v>
      </c>
      <c r="BP450" s="15">
        <v>1476752</v>
      </c>
      <c r="BQ450" s="15">
        <v>296807</v>
      </c>
      <c r="BR450" s="15">
        <v>306918</v>
      </c>
      <c r="BS450" s="15">
        <v>65321</v>
      </c>
      <c r="BT450">
        <f t="shared" si="5154"/>
        <v>1773559</v>
      </c>
      <c r="BU450">
        <f t="shared" si="2767"/>
        <v>372239</v>
      </c>
      <c r="BV450" s="15">
        <v>41884</v>
      </c>
      <c r="BW450" s="15">
        <v>3014</v>
      </c>
      <c r="BX450" s="15">
        <v>9543</v>
      </c>
      <c r="BY450" s="15">
        <v>3449</v>
      </c>
      <c r="BZ450" s="15">
        <v>2219</v>
      </c>
      <c r="CA450" s="15">
        <v>659</v>
      </c>
      <c r="CB450">
        <f t="shared" si="5155"/>
        <v>12992</v>
      </c>
      <c r="CC450">
        <f t="shared" si="2769"/>
        <v>2878</v>
      </c>
      <c r="CD450" s="15">
        <v>30888</v>
      </c>
      <c r="CE450" s="15">
        <v>1751</v>
      </c>
      <c r="CF450" s="15">
        <v>5576</v>
      </c>
      <c r="CG450" s="15">
        <v>1877</v>
      </c>
      <c r="CH450" s="15">
        <v>1194</v>
      </c>
      <c r="CI450" s="15">
        <v>465</v>
      </c>
      <c r="CJ450">
        <f t="shared" si="5156"/>
        <v>7453</v>
      </c>
      <c r="CK450">
        <f t="shared" si="2771"/>
        <v>1659</v>
      </c>
      <c r="CL450" s="15">
        <v>226003</v>
      </c>
      <c r="CM450" s="15">
        <v>17495</v>
      </c>
      <c r="CN450" s="15">
        <v>69011</v>
      </c>
      <c r="CO450" s="15">
        <v>5345</v>
      </c>
      <c r="CP450" s="15">
        <v>15145</v>
      </c>
      <c r="CQ450" s="15">
        <v>863</v>
      </c>
      <c r="CR450">
        <f t="shared" si="5157"/>
        <v>74356</v>
      </c>
      <c r="CS450">
        <f t="shared" si="4526"/>
        <v>16008</v>
      </c>
    </row>
    <row r="451" spans="1:97" x14ac:dyDescent="0.35">
      <c r="A451" s="1">
        <f t="shared" si="2564"/>
        <v>44357</v>
      </c>
      <c r="B451">
        <f t="shared" si="5128"/>
        <v>1774522</v>
      </c>
      <c r="C451">
        <f t="shared" ref="C451" si="5482">BU451</f>
        <v>372286</v>
      </c>
      <c r="D451">
        <v>363281</v>
      </c>
      <c r="E451">
        <v>6084</v>
      </c>
      <c r="F451">
        <v>74</v>
      </c>
      <c r="H451">
        <v>19</v>
      </c>
      <c r="I451">
        <v>13</v>
      </c>
      <c r="J451">
        <v>25</v>
      </c>
      <c r="K451">
        <v>7</v>
      </c>
      <c r="L451">
        <v>6</v>
      </c>
      <c r="M451">
        <f t="shared" ref="M451" si="5483">-(J451-J450)+L451</f>
        <v>1</v>
      </c>
      <c r="N451">
        <f t="shared" ref="N451" si="5484">B451-C451</f>
        <v>1402236</v>
      </c>
      <c r="O451" s="3">
        <f t="shared" ref="O451" si="5485">C451/B451</f>
        <v>0.20979508848016537</v>
      </c>
      <c r="R451">
        <f t="shared" ref="R451" si="5486">C451-C450</f>
        <v>47</v>
      </c>
      <c r="S451">
        <f t="shared" ref="S451" si="5487">N451-N450</f>
        <v>916</v>
      </c>
      <c r="T451" s="6">
        <f t="shared" ref="T451" si="5488">R451/V451</f>
        <v>4.8805815160955349E-2</v>
      </c>
      <c r="U451" s="6">
        <f t="shared" ref="U451" si="5489">SUM(R445:R451)/SUM(V445:V451)</f>
        <v>6.5994607900597815E-2</v>
      </c>
      <c r="V451">
        <f t="shared" ref="V451" si="5490">B451-B450</f>
        <v>963</v>
      </c>
      <c r="W451">
        <f t="shared" ref="W451" si="5491">C451-D451-E451</f>
        <v>2921</v>
      </c>
      <c r="X451" s="3">
        <f t="shared" ref="X451" si="5492">F451/W451</f>
        <v>2.5333789798014379E-2</v>
      </c>
      <c r="Y451">
        <f t="shared" ref="Y451" si="5493">E451-E450</f>
        <v>6</v>
      </c>
      <c r="Z451">
        <v>2878</v>
      </c>
      <c r="AA451">
        <v>1659</v>
      </c>
      <c r="AB451">
        <v>16008</v>
      </c>
      <c r="AC451">
        <v>2783</v>
      </c>
      <c r="AD451">
        <v>1612</v>
      </c>
      <c r="AE451">
        <v>15518</v>
      </c>
      <c r="AF451">
        <v>60</v>
      </c>
      <c r="AG451">
        <v>35</v>
      </c>
      <c r="AH451">
        <v>310</v>
      </c>
      <c r="AI451">
        <f t="shared" ref="AI451" si="5494">Z451-AC451-AF451</f>
        <v>35</v>
      </c>
      <c r="AJ451">
        <f t="shared" ref="AJ451" si="5495">AA451-AD451-AG451</f>
        <v>12</v>
      </c>
      <c r="AK451">
        <f t="shared" ref="AK451" si="5496">AB451-AE451-AH451</f>
        <v>180</v>
      </c>
      <c r="AT451">
        <f t="shared" ref="AT451" si="5497">BN451-BN450</f>
        <v>4298</v>
      </c>
      <c r="AU451">
        <f t="shared" ref="AU451" si="5498">BO451-BO450</f>
        <v>67</v>
      </c>
      <c r="AV451">
        <f t="shared" ref="AV451" si="5499">AU451/AT451</f>
        <v>1.5588645881805491E-2</v>
      </c>
      <c r="AW451">
        <f>IF(CB451="","",MAX(BV$1:BV451)-LARGE(BV$1:BV451,2))</f>
        <v>27</v>
      </c>
      <c r="AX451">
        <f>IF(CC451="","",MAX(BW$1:BW451)-LARGE(BW$1:BW451,2))</f>
        <v>1</v>
      </c>
      <c r="AY451">
        <f>MAX(CR$1:CR451)-LARGE(CR$1:CR451,2)</f>
        <v>50</v>
      </c>
      <c r="AZ451">
        <f>MAX(CS$1:CS451)-LARGE(CS$1:CS451,2)</f>
        <v>5</v>
      </c>
      <c r="BA451">
        <f>IF(CJ451="","",MAX(CD$1:CD451)-LARGE(CD$1:CD451,2))</f>
        <v>13</v>
      </c>
      <c r="BB451">
        <f>IF(CK451="","",MAX(CE$1:CE451)-LARGE(CE$1:CE451,2))</f>
        <v>0</v>
      </c>
      <c r="BC451">
        <f t="shared" ref="BC451" si="5500">AX451/AW451</f>
        <v>3.7037037037037035E-2</v>
      </c>
      <c r="BD451">
        <f t="shared" ref="BD451" si="5501">AZ451/AY451</f>
        <v>0.1</v>
      </c>
      <c r="BE451">
        <f t="shared" si="4922"/>
        <v>0</v>
      </c>
      <c r="BF451">
        <f t="shared" ref="BF451" si="5502">SUM(AU445:AU451)/SUM(AT445:AT451)</f>
        <v>1.8527055840488676E-2</v>
      </c>
      <c r="BG451">
        <f t="shared" ref="BG451" si="5503">SUM(AU438:AU451)/SUM(AT438:AT451)</f>
        <v>1.9467533704273062E-2</v>
      </c>
      <c r="BH451">
        <f t="shared" ref="BH451" si="5504">SUM(AX445:AX451)/SUM(AW445:AW451)</f>
        <v>3.8461538461538464E-2</v>
      </c>
      <c r="BI451">
        <f t="shared" ref="BI451" si="5505">SUM(AZ445:AZ451)/SUM(AY445:AY451)</f>
        <v>0.16129032258064516</v>
      </c>
      <c r="BJ451">
        <f t="shared" ref="BJ451" si="5506">SUM(BB445:BB451)/SUM(BA445:BA451)</f>
        <v>1.2738853503184714E-2</v>
      </c>
      <c r="BN451" s="15">
        <v>5103471</v>
      </c>
      <c r="BO451" s="15">
        <v>402814</v>
      </c>
      <c r="BP451" s="15">
        <v>1477610</v>
      </c>
      <c r="BQ451" s="15">
        <v>296912</v>
      </c>
      <c r="BR451" s="15">
        <v>306957</v>
      </c>
      <c r="BS451" s="15">
        <v>65329</v>
      </c>
      <c r="BT451">
        <f t="shared" si="5154"/>
        <v>1774522</v>
      </c>
      <c r="BU451">
        <f t="shared" si="2767"/>
        <v>372286</v>
      </c>
      <c r="BV451" s="15">
        <v>41911</v>
      </c>
      <c r="BW451" s="15">
        <v>3013</v>
      </c>
      <c r="BX451" s="15">
        <v>9546</v>
      </c>
      <c r="BY451" s="15">
        <v>3451</v>
      </c>
      <c r="BZ451" s="15">
        <v>2218</v>
      </c>
      <c r="CA451" s="15">
        <v>659</v>
      </c>
      <c r="CB451">
        <f t="shared" si="5155"/>
        <v>12997</v>
      </c>
      <c r="CC451">
        <f t="shared" si="2769"/>
        <v>2877</v>
      </c>
      <c r="CD451" s="15">
        <v>30901</v>
      </c>
      <c r="CE451" s="15">
        <v>1752</v>
      </c>
      <c r="CF451" s="15">
        <v>5576</v>
      </c>
      <c r="CG451" s="15">
        <v>1880</v>
      </c>
      <c r="CH451" s="15">
        <v>1194</v>
      </c>
      <c r="CI451" s="15">
        <v>465</v>
      </c>
      <c r="CJ451">
        <f t="shared" si="5156"/>
        <v>7456</v>
      </c>
      <c r="CK451">
        <f t="shared" si="2771"/>
        <v>1659</v>
      </c>
      <c r="CL451" s="15">
        <v>226204</v>
      </c>
      <c r="CM451" s="15">
        <v>17498</v>
      </c>
      <c r="CN451" s="15">
        <v>69075</v>
      </c>
      <c r="CO451" s="15">
        <v>5331</v>
      </c>
      <c r="CP451" s="15">
        <v>15150</v>
      </c>
      <c r="CQ451" s="15">
        <v>863</v>
      </c>
      <c r="CR451">
        <f t="shared" si="5157"/>
        <v>74406</v>
      </c>
      <c r="CS451">
        <f t="shared" si="4526"/>
        <v>16013</v>
      </c>
    </row>
    <row r="452" spans="1:97" x14ac:dyDescent="0.35">
      <c r="A452" s="1">
        <f t="shared" si="2564"/>
        <v>44358</v>
      </c>
      <c r="B452">
        <f t="shared" si="5128"/>
        <v>1775675</v>
      </c>
      <c r="C452">
        <f t="shared" ref="C452" si="5507">BU452</f>
        <v>372376</v>
      </c>
      <c r="D452">
        <v>363481</v>
      </c>
      <c r="E452">
        <v>6095</v>
      </c>
      <c r="F452">
        <v>73</v>
      </c>
      <c r="H452">
        <v>18</v>
      </c>
      <c r="I452">
        <v>12</v>
      </c>
      <c r="J452">
        <v>28</v>
      </c>
      <c r="K452">
        <v>7</v>
      </c>
      <c r="L452">
        <v>8</v>
      </c>
      <c r="M452">
        <f t="shared" ref="M452" si="5508">-(J452-J451)+L452</f>
        <v>5</v>
      </c>
      <c r="N452">
        <f t="shared" ref="N452" si="5509">B452-C452</f>
        <v>1403299</v>
      </c>
      <c r="O452" s="3">
        <f t="shared" ref="O452" si="5510">C452/B452</f>
        <v>0.20970954707364806</v>
      </c>
      <c r="R452">
        <f t="shared" ref="R452" si="5511">C452-C451</f>
        <v>90</v>
      </c>
      <c r="S452">
        <f t="shared" ref="S452" si="5512">N452-N451</f>
        <v>1063</v>
      </c>
      <c r="T452" s="6">
        <f t="shared" ref="T452" si="5513">R452/V452</f>
        <v>7.8057241977450134E-2</v>
      </c>
      <c r="U452" s="6">
        <f t="shared" ref="U452" si="5514">SUM(R446:R452)/SUM(V446:V452)</f>
        <v>6.6069016333046793E-2</v>
      </c>
      <c r="V452">
        <f t="shared" ref="V452" si="5515">B452-B451</f>
        <v>1153</v>
      </c>
      <c r="W452">
        <f t="shared" ref="W452" si="5516">C452-D452-E452</f>
        <v>2800</v>
      </c>
      <c r="X452" s="3">
        <f t="shared" ref="X452" si="5517">F452/W452</f>
        <v>2.6071428571428572E-2</v>
      </c>
      <c r="Y452">
        <f t="shared" ref="Y452" si="5518">E452-E451</f>
        <v>11</v>
      </c>
      <c r="Z452">
        <v>2877</v>
      </c>
      <c r="AA452">
        <v>1659</v>
      </c>
      <c r="AB452">
        <v>16020</v>
      </c>
      <c r="AC452">
        <v>2789</v>
      </c>
      <c r="AD452">
        <v>1613</v>
      </c>
      <c r="AE452">
        <v>15526</v>
      </c>
      <c r="AF452">
        <v>60</v>
      </c>
      <c r="AG452">
        <v>35</v>
      </c>
      <c r="AH452">
        <v>311</v>
      </c>
      <c r="AI452">
        <f t="shared" ref="AI452" si="5519">Z452-AC452-AF452</f>
        <v>28</v>
      </c>
      <c r="AJ452">
        <f t="shared" ref="AJ452" si="5520">AA452-AD452-AG452</f>
        <v>11</v>
      </c>
      <c r="AK452">
        <f t="shared" ref="AK452" si="5521">AB452-AE452-AH452</f>
        <v>183</v>
      </c>
      <c r="AT452">
        <f t="shared" ref="AT452" si="5522">BN452-BN451</f>
        <v>5116</v>
      </c>
      <c r="AU452">
        <f t="shared" ref="AU452" si="5523">BO452-BO451</f>
        <v>75</v>
      </c>
      <c r="AV452">
        <f t="shared" ref="AV452" si="5524">AU452/AT452</f>
        <v>1.4659890539483971E-2</v>
      </c>
      <c r="AW452">
        <f>IF(CB452="","",MAX(BV$1:BV452)-LARGE(BV$1:BV452,2))</f>
        <v>78</v>
      </c>
      <c r="AX452">
        <f>IF(CC452="","",MAX(BW$1:BW452)-LARGE(BW$1:BW452,2))</f>
        <v>1</v>
      </c>
      <c r="AY452">
        <f>MAX(CR$1:CR452)-LARGE(CR$1:CR452,2)</f>
        <v>43</v>
      </c>
      <c r="AZ452">
        <f>MAX(CS$1:CS452)-LARGE(CS$1:CS452,2)</f>
        <v>21</v>
      </c>
      <c r="BA452">
        <f>IF(CJ452="","",MAX(CD$1:CD452)-LARGE(CD$1:CD452,2))</f>
        <v>27</v>
      </c>
      <c r="BB452">
        <f>IF(CK452="","",MAX(CE$1:CE452)-LARGE(CE$1:CE452,2))</f>
        <v>0</v>
      </c>
      <c r="BC452">
        <f t="shared" ref="BC452" si="5525">AX452/AW452</f>
        <v>1.282051282051282E-2</v>
      </c>
      <c r="BD452">
        <f t="shared" ref="BD452" si="5526">AZ452/AY452</f>
        <v>0.48837209302325579</v>
      </c>
      <c r="BE452">
        <f t="shared" si="4922"/>
        <v>0</v>
      </c>
      <c r="BF452">
        <f t="shared" ref="BF452" si="5527">SUM(AU446:AU452)/SUM(AT446:AT452)</f>
        <v>1.8815901102896618E-2</v>
      </c>
      <c r="BG452">
        <f t="shared" ref="BG452" si="5528">SUM(AU439:AU452)/SUM(AT439:AT452)</f>
        <v>1.8523535870634704E-2</v>
      </c>
      <c r="BH452">
        <f t="shared" ref="BH452" si="5529">SUM(AX446:AX452)/SUM(AW446:AW452)</f>
        <v>3.1141868512110725E-2</v>
      </c>
      <c r="BI452">
        <f t="shared" ref="BI452" si="5530">SUM(AZ446:AZ452)/SUM(AY446:AY452)</f>
        <v>0.19480519480519481</v>
      </c>
      <c r="BJ452">
        <f t="shared" ref="BJ452" si="5531">SUM(BB446:BB452)/SUM(BA446:BA452)</f>
        <v>7.1428571428571426E-3</v>
      </c>
      <c r="BN452" s="15">
        <v>5108587</v>
      </c>
      <c r="BO452" s="15">
        <v>402889</v>
      </c>
      <c r="BP452" s="15">
        <v>1478498</v>
      </c>
      <c r="BQ452" s="15">
        <v>297177</v>
      </c>
      <c r="BR452" s="15">
        <v>307031</v>
      </c>
      <c r="BS452" s="15">
        <v>65345</v>
      </c>
      <c r="BT452">
        <f t="shared" si="5154"/>
        <v>1775675</v>
      </c>
      <c r="BU452">
        <f t="shared" si="2767"/>
        <v>372376</v>
      </c>
      <c r="BV452" s="15">
        <v>41989</v>
      </c>
      <c r="BW452" s="15">
        <v>3012</v>
      </c>
      <c r="BX452" s="15">
        <v>9549</v>
      </c>
      <c r="BY452" s="15">
        <v>3455</v>
      </c>
      <c r="BZ452" s="15">
        <v>2218</v>
      </c>
      <c r="CA452" s="15">
        <v>659</v>
      </c>
      <c r="CB452">
        <f t="shared" si="5155"/>
        <v>13004</v>
      </c>
      <c r="CC452">
        <f t="shared" si="2769"/>
        <v>2877</v>
      </c>
      <c r="CD452" s="15">
        <v>30928</v>
      </c>
      <c r="CE452" s="15">
        <v>1752</v>
      </c>
      <c r="CF452" s="15">
        <v>5585</v>
      </c>
      <c r="CG452" s="15">
        <v>1876</v>
      </c>
      <c r="CH452" s="15">
        <v>1194</v>
      </c>
      <c r="CI452" s="15">
        <v>465</v>
      </c>
      <c r="CJ452">
        <f t="shared" si="5156"/>
        <v>7461</v>
      </c>
      <c r="CK452">
        <f t="shared" si="2771"/>
        <v>1659</v>
      </c>
      <c r="CL452" s="15">
        <v>226395</v>
      </c>
      <c r="CM452" s="15">
        <v>17521</v>
      </c>
      <c r="CN452" s="15">
        <v>69112</v>
      </c>
      <c r="CO452" s="15">
        <v>5337</v>
      </c>
      <c r="CP452" s="15">
        <v>15169</v>
      </c>
      <c r="CQ452" s="15">
        <v>865</v>
      </c>
      <c r="CR452">
        <f t="shared" si="5157"/>
        <v>74449</v>
      </c>
      <c r="CS452">
        <f t="shared" si="4526"/>
        <v>16034</v>
      </c>
    </row>
    <row r="453" spans="1:97" x14ac:dyDescent="0.35">
      <c r="A453" s="1">
        <f t="shared" si="2564"/>
        <v>44359</v>
      </c>
      <c r="B453">
        <f t="shared" si="5128"/>
        <v>1777671</v>
      </c>
      <c r="C453">
        <f t="shared" ref="C453" si="5532">BU453</f>
        <v>372516</v>
      </c>
      <c r="D453">
        <v>363693</v>
      </c>
      <c r="E453">
        <v>6097</v>
      </c>
      <c r="F453">
        <v>81</v>
      </c>
      <c r="H453">
        <v>19</v>
      </c>
      <c r="I453">
        <v>19</v>
      </c>
      <c r="J453">
        <v>32</v>
      </c>
      <c r="K453">
        <v>7</v>
      </c>
      <c r="L453">
        <v>7</v>
      </c>
      <c r="M453">
        <f t="shared" ref="M453" si="5533">-(J453-J452)+L453</f>
        <v>3</v>
      </c>
      <c r="N453">
        <f t="shared" ref="N453" si="5534">B453-C453</f>
        <v>1405155</v>
      </c>
      <c r="O453" s="3">
        <f t="shared" ref="O453" si="5535">C453/B453</f>
        <v>0.20955283626722829</v>
      </c>
      <c r="R453">
        <f t="shared" ref="R453" si="5536">C453-C452</f>
        <v>140</v>
      </c>
      <c r="S453">
        <f t="shared" ref="S453" si="5537">N453-N452</f>
        <v>1856</v>
      </c>
      <c r="T453" s="6">
        <f t="shared" ref="T453" si="5538">R453/V453</f>
        <v>7.0140280561122245E-2</v>
      </c>
      <c r="U453" s="6">
        <f t="shared" ref="U453" si="5539">SUM(R447:R453)/SUM(V447:V453)</f>
        <v>6.7135325131810197E-2</v>
      </c>
      <c r="V453">
        <f t="shared" ref="V453" si="5540">B453-B452</f>
        <v>1996</v>
      </c>
      <c r="W453">
        <f t="shared" ref="W453" si="5541">C453-D453-E453</f>
        <v>2726</v>
      </c>
      <c r="X453" s="3">
        <f t="shared" ref="X453" si="5542">F453/W453</f>
        <v>2.9713866471019808E-2</v>
      </c>
      <c r="Y453">
        <f t="shared" ref="Y453" si="5543">E453-E452</f>
        <v>2</v>
      </c>
      <c r="Z453">
        <v>2877</v>
      </c>
      <c r="AA453">
        <v>1659</v>
      </c>
      <c r="AB453">
        <v>16033</v>
      </c>
      <c r="AC453">
        <v>2790</v>
      </c>
      <c r="AD453">
        <v>1613</v>
      </c>
      <c r="AE453">
        <v>15531</v>
      </c>
      <c r="AF453">
        <v>60</v>
      </c>
      <c r="AG453">
        <v>35</v>
      </c>
      <c r="AH453">
        <v>311</v>
      </c>
      <c r="AI453">
        <f t="shared" ref="AI453" si="5544">Z453-AC453-AF453</f>
        <v>27</v>
      </c>
      <c r="AJ453">
        <f t="shared" ref="AJ453" si="5545">AA453-AD453-AG453</f>
        <v>11</v>
      </c>
      <c r="AK453">
        <f t="shared" ref="AK453" si="5546">AB453-AE453-AH453</f>
        <v>191</v>
      </c>
      <c r="AT453">
        <f t="shared" ref="AT453" si="5547">BN453-BN452</f>
        <v>7472</v>
      </c>
      <c r="AU453">
        <f t="shared" ref="AU453" si="5548">BO453-BO452</f>
        <v>190</v>
      </c>
      <c r="AV453">
        <f t="shared" ref="AV453" si="5549">AU453/AT453</f>
        <v>2.5428265524625269E-2</v>
      </c>
      <c r="AW453">
        <f>IF(CB453="","",MAX(BV$1:BV453)-LARGE(BV$1:BV453,2))</f>
        <v>34</v>
      </c>
      <c r="AX453">
        <f>IF(CC453="","",MAX(BW$1:BW453)-LARGE(BW$1:BW453,2))</f>
        <v>3</v>
      </c>
      <c r="AY453">
        <f>MAX(CR$1:CR453)-LARGE(CR$1:CR453,2)</f>
        <v>124</v>
      </c>
      <c r="AZ453">
        <f>MAX(CS$1:CS453)-LARGE(CS$1:CS453,2)</f>
        <v>19</v>
      </c>
      <c r="BA453">
        <f>IF(CJ453="","",MAX(CD$1:CD453)-LARGE(CD$1:CD453,2))</f>
        <v>104</v>
      </c>
      <c r="BB453">
        <f>IF(CK453="","",MAX(CE$1:CE453)-LARGE(CE$1:CE453,2))</f>
        <v>0</v>
      </c>
      <c r="BC453">
        <f t="shared" ref="BC453" si="5550">AX453/AW453</f>
        <v>8.8235294117647065E-2</v>
      </c>
      <c r="BD453">
        <f t="shared" ref="BD453" si="5551">AZ453/AY453</f>
        <v>0.15322580645161291</v>
      </c>
      <c r="BE453">
        <f t="shared" si="4922"/>
        <v>0</v>
      </c>
      <c r="BF453">
        <f t="shared" ref="BF453" si="5552">SUM(AU447:AU453)/SUM(AT447:AT453)</f>
        <v>1.982662683769695E-2</v>
      </c>
      <c r="BG453">
        <f t="shared" ref="BG453" si="5553">SUM(AU440:AU453)/SUM(AT440:AT453)</f>
        <v>1.9494767638123103E-2</v>
      </c>
      <c r="BH453">
        <f t="shared" ref="BH453" si="5554">SUM(AX447:AX453)/SUM(AW447:AW453)</f>
        <v>3.9568345323741004E-2</v>
      </c>
      <c r="BI453">
        <f t="shared" ref="BI453" si="5555">SUM(AZ447:AZ453)/SUM(AY447:AY453)</f>
        <v>0.18807339449541285</v>
      </c>
      <c r="BJ453">
        <f t="shared" ref="BJ453" si="5556">SUM(BB447:BB453)/SUM(BA447:BA453)</f>
        <v>0</v>
      </c>
      <c r="BN453" s="15">
        <v>5116059</v>
      </c>
      <c r="BO453" s="15">
        <v>403079</v>
      </c>
      <c r="BP453" s="15">
        <v>1480215</v>
      </c>
      <c r="BQ453" s="15">
        <v>297456</v>
      </c>
      <c r="BR453" s="15">
        <v>307151</v>
      </c>
      <c r="BS453" s="15">
        <v>65365</v>
      </c>
      <c r="BT453">
        <f t="shared" si="5154"/>
        <v>1777671</v>
      </c>
      <c r="BU453">
        <f t="shared" si="2767"/>
        <v>372516</v>
      </c>
      <c r="BV453" s="15">
        <v>42023</v>
      </c>
      <c r="BW453" s="15">
        <v>3017</v>
      </c>
      <c r="BX453" s="15">
        <v>9560</v>
      </c>
      <c r="BY453" s="15">
        <v>3458</v>
      </c>
      <c r="BZ453" s="15">
        <v>2218</v>
      </c>
      <c r="CA453" s="15">
        <v>659</v>
      </c>
      <c r="CB453">
        <f t="shared" si="5155"/>
        <v>13018</v>
      </c>
      <c r="CC453">
        <f t="shared" si="2769"/>
        <v>2877</v>
      </c>
      <c r="CD453" s="15">
        <v>31032</v>
      </c>
      <c r="CE453" s="15">
        <v>1750</v>
      </c>
      <c r="CF453" s="15">
        <v>5598</v>
      </c>
      <c r="CG453" s="15">
        <v>1877</v>
      </c>
      <c r="CH453" s="15">
        <v>1194</v>
      </c>
      <c r="CI453" s="15">
        <v>465</v>
      </c>
      <c r="CJ453">
        <f t="shared" si="5156"/>
        <v>7475</v>
      </c>
      <c r="CK453">
        <f t="shared" si="2771"/>
        <v>1659</v>
      </c>
      <c r="CL453" s="15">
        <v>226801</v>
      </c>
      <c r="CM453" s="15">
        <v>17542</v>
      </c>
      <c r="CN453" s="15">
        <v>69232</v>
      </c>
      <c r="CO453" s="15">
        <v>5341</v>
      </c>
      <c r="CP453" s="15">
        <v>15189</v>
      </c>
      <c r="CQ453" s="15">
        <v>864</v>
      </c>
      <c r="CR453">
        <f t="shared" si="5157"/>
        <v>74573</v>
      </c>
      <c r="CS453">
        <f t="shared" si="4526"/>
        <v>16053</v>
      </c>
    </row>
    <row r="454" spans="1:97" x14ac:dyDescent="0.35">
      <c r="A454" s="1">
        <f t="shared" si="2564"/>
        <v>44360</v>
      </c>
      <c r="B454">
        <f t="shared" si="5128"/>
        <v>1778410</v>
      </c>
      <c r="C454">
        <f t="shared" ref="C454" si="5557">BU454</f>
        <v>372571</v>
      </c>
      <c r="D454">
        <v>363766</v>
      </c>
      <c r="E454">
        <v>6099</v>
      </c>
      <c r="F454">
        <v>82</v>
      </c>
      <c r="H454">
        <v>18</v>
      </c>
      <c r="I454">
        <v>13</v>
      </c>
      <c r="J454">
        <v>30</v>
      </c>
      <c r="K454">
        <v>7</v>
      </c>
      <c r="L454">
        <v>4</v>
      </c>
      <c r="M454">
        <f t="shared" ref="M454" si="5558">-(J454-J453)+L454</f>
        <v>6</v>
      </c>
      <c r="N454">
        <f t="shared" ref="N454" si="5559">B454-C454</f>
        <v>1405839</v>
      </c>
      <c r="O454" s="3">
        <f t="shared" ref="O454" si="5560">C454/B454</f>
        <v>0.20949668524131107</v>
      </c>
      <c r="R454">
        <f t="shared" ref="R454" si="5561">C454-C453</f>
        <v>55</v>
      </c>
      <c r="S454">
        <f t="shared" ref="S454" si="5562">N454-N453</f>
        <v>684</v>
      </c>
      <c r="T454" s="6">
        <f t="shared" ref="T454" si="5563">R454/V454</f>
        <v>7.4424898511502025E-2</v>
      </c>
      <c r="U454" s="6">
        <f t="shared" ref="U454" si="5564">SUM(R448:R454)/SUM(V448:V454)</f>
        <v>6.7703461178671653E-2</v>
      </c>
      <c r="V454">
        <f t="shared" ref="V454" si="5565">B454-B453</f>
        <v>739</v>
      </c>
      <c r="W454">
        <f t="shared" ref="W454" si="5566">C454-D454-E454</f>
        <v>2706</v>
      </c>
      <c r="X454" s="3">
        <f t="shared" ref="X454" si="5567">F454/W454</f>
        <v>3.0303030303030304E-2</v>
      </c>
      <c r="Y454">
        <f t="shared" ref="Y454" si="5568">E454-E453</f>
        <v>2</v>
      </c>
      <c r="Z454">
        <v>2877</v>
      </c>
      <c r="AA454">
        <v>1659</v>
      </c>
      <c r="AB454">
        <v>16053</v>
      </c>
      <c r="AC454">
        <v>2790</v>
      </c>
      <c r="AD454">
        <v>1613</v>
      </c>
      <c r="AE454">
        <v>15536</v>
      </c>
      <c r="AF454">
        <v>60</v>
      </c>
      <c r="AG454">
        <v>35</v>
      </c>
      <c r="AH454">
        <v>312</v>
      </c>
      <c r="AI454">
        <f t="shared" ref="AI454" si="5569">Z454-AC454-AF454</f>
        <v>27</v>
      </c>
      <c r="AJ454">
        <f t="shared" ref="AJ454" si="5570">AA454-AD454-AG454</f>
        <v>11</v>
      </c>
      <c r="AK454">
        <f t="shared" ref="AK454" si="5571">AB454-AE454-AH454</f>
        <v>205</v>
      </c>
      <c r="AT454">
        <f t="shared" ref="AT454" si="5572">BN454-BN453</f>
        <v>2524</v>
      </c>
      <c r="AU454">
        <f t="shared" ref="AU454" si="5573">BO454-BO453</f>
        <v>46</v>
      </c>
      <c r="AV454">
        <f t="shared" ref="AV454" si="5574">AU454/AT454</f>
        <v>1.8225039619651346E-2</v>
      </c>
      <c r="AW454">
        <f>IF(CB454="","",MAX(BV$1:BV454)-LARGE(BV$1:BV454,2))</f>
        <v>3</v>
      </c>
      <c r="AX454">
        <f>IF(CC454="","",MAX(BW$1:BW454)-LARGE(BW$1:BW454,2))</f>
        <v>3</v>
      </c>
      <c r="AY454">
        <f>MAX(CR$1:CR454)-LARGE(CR$1:CR454,2)</f>
        <v>36</v>
      </c>
      <c r="AZ454">
        <f>MAX(CS$1:CS454)-LARGE(CS$1:CS454,2)</f>
        <v>13</v>
      </c>
      <c r="BA454">
        <f>IF(CJ454="","",MAX(CD$1:CD454)-LARGE(CD$1:CD454,2))</f>
        <v>6</v>
      </c>
      <c r="BB454">
        <f>IF(CK454="","",MAX(CE$1:CE454)-LARGE(CE$1:CE454,2))</f>
        <v>0</v>
      </c>
      <c r="BC454">
        <f t="shared" ref="BC454" si="5575">AX454/AW454</f>
        <v>1</v>
      </c>
      <c r="BD454">
        <f t="shared" ref="BD454" si="5576">AZ454/AY454</f>
        <v>0.3611111111111111</v>
      </c>
      <c r="BE454">
        <f t="shared" si="4922"/>
        <v>0</v>
      </c>
      <c r="BF454">
        <f t="shared" ref="BF454" si="5577">SUM(AU448:AU454)/SUM(AT448:AT454)</f>
        <v>1.9614711033274956E-2</v>
      </c>
      <c r="BG454">
        <f t="shared" ref="BG454" si="5578">SUM(AU441:AU454)/SUM(AT441:AT454)</f>
        <v>1.9520107388556408E-2</v>
      </c>
      <c r="BH454">
        <f t="shared" ref="BH454" si="5579">SUM(AX448:AX454)/SUM(AW448:AW454)</f>
        <v>4.7619047619047616E-2</v>
      </c>
      <c r="BI454">
        <f t="shared" ref="BI454" si="5580">SUM(AZ448:AZ454)/SUM(AY448:AY454)</f>
        <v>0.21184510250569477</v>
      </c>
      <c r="BJ454">
        <f t="shared" ref="BJ454" si="5581">SUM(BB448:BB454)/SUM(BA448:BA454)</f>
        <v>0</v>
      </c>
      <c r="BN454" s="15">
        <v>5118583</v>
      </c>
      <c r="BO454" s="15">
        <v>403125</v>
      </c>
      <c r="BP454" s="15">
        <v>1480897</v>
      </c>
      <c r="BQ454" s="15">
        <v>297513</v>
      </c>
      <c r="BR454" s="15">
        <v>307197</v>
      </c>
      <c r="BS454" s="15">
        <v>65374</v>
      </c>
      <c r="BT454">
        <f t="shared" si="5154"/>
        <v>1778410</v>
      </c>
      <c r="BU454">
        <f t="shared" si="2767"/>
        <v>372571</v>
      </c>
      <c r="BV454" s="15">
        <v>42026</v>
      </c>
      <c r="BW454" s="15">
        <v>3010</v>
      </c>
      <c r="BX454" s="15">
        <v>9560</v>
      </c>
      <c r="BY454" s="15">
        <v>3458</v>
      </c>
      <c r="BZ454" s="15">
        <v>2218</v>
      </c>
      <c r="CA454" s="15">
        <v>659</v>
      </c>
      <c r="CB454">
        <f t="shared" si="5155"/>
        <v>13018</v>
      </c>
      <c r="CC454">
        <f t="shared" si="2769"/>
        <v>2877</v>
      </c>
      <c r="CD454" s="15">
        <v>31038</v>
      </c>
      <c r="CE454" s="15">
        <v>1753</v>
      </c>
      <c r="CF454" s="15">
        <v>5590</v>
      </c>
      <c r="CG454" s="15">
        <v>1876</v>
      </c>
      <c r="CH454" s="15">
        <v>1194</v>
      </c>
      <c r="CI454" s="15">
        <v>465</v>
      </c>
      <c r="CJ454">
        <f t="shared" si="5156"/>
        <v>7466</v>
      </c>
      <c r="CK454">
        <f t="shared" si="2771"/>
        <v>1659</v>
      </c>
      <c r="CL454" s="15">
        <v>226873</v>
      </c>
      <c r="CM454" s="15">
        <v>17559</v>
      </c>
      <c r="CN454" s="15">
        <v>69266</v>
      </c>
      <c r="CO454" s="15">
        <v>5343</v>
      </c>
      <c r="CP454" s="15">
        <v>15202</v>
      </c>
      <c r="CQ454" s="15">
        <v>864</v>
      </c>
      <c r="CR454">
        <f t="shared" si="5157"/>
        <v>74609</v>
      </c>
      <c r="CS454">
        <f t="shared" si="4526"/>
        <v>16066</v>
      </c>
    </row>
    <row r="455" spans="1:97" x14ac:dyDescent="0.35">
      <c r="A455" s="1">
        <f t="shared" si="2564"/>
        <v>44361</v>
      </c>
      <c r="B455">
        <f t="shared" si="5128"/>
        <v>1779146</v>
      </c>
      <c r="C455">
        <f t="shared" ref="C455" si="5582">BU455</f>
        <v>372625</v>
      </c>
      <c r="D455">
        <v>363863</v>
      </c>
      <c r="E455">
        <v>6102</v>
      </c>
      <c r="F455">
        <v>81</v>
      </c>
      <c r="H455">
        <v>20</v>
      </c>
      <c r="I455">
        <v>15</v>
      </c>
      <c r="J455">
        <v>28</v>
      </c>
      <c r="K455">
        <v>8</v>
      </c>
      <c r="L455">
        <v>5</v>
      </c>
      <c r="M455">
        <f t="shared" ref="M455" si="5583">-(J455-J454)+L455</f>
        <v>7</v>
      </c>
      <c r="N455">
        <f t="shared" ref="N455" si="5584">B455-C455</f>
        <v>1406521</v>
      </c>
      <c r="O455" s="3">
        <f t="shared" ref="O455" si="5585">C455/B455</f>
        <v>0.2094403719537351</v>
      </c>
      <c r="R455">
        <f t="shared" ref="R455" si="5586">C455-C454</f>
        <v>54</v>
      </c>
      <c r="S455">
        <f t="shared" ref="S455" si="5587">N455-N454</f>
        <v>682</v>
      </c>
      <c r="T455" s="6">
        <f t="shared" ref="T455" si="5588">R455/V455</f>
        <v>7.3369565217391311E-2</v>
      </c>
      <c r="U455" s="6">
        <f t="shared" ref="U455" si="5589">SUM(R449:R455)/SUM(V449:V455)</f>
        <v>6.692773228907084E-2</v>
      </c>
      <c r="V455">
        <f t="shared" ref="V455" si="5590">B455-B454</f>
        <v>736</v>
      </c>
      <c r="W455">
        <f t="shared" ref="W455" si="5591">C455-D455-E455</f>
        <v>2660</v>
      </c>
      <c r="X455" s="3">
        <f t="shared" ref="X455" si="5592">F455/W455</f>
        <v>3.0451127819548871E-2</v>
      </c>
      <c r="Y455">
        <f t="shared" ref="Y455" si="5593">E455-E454</f>
        <v>3</v>
      </c>
      <c r="Z455">
        <v>2877</v>
      </c>
      <c r="AA455">
        <v>1659</v>
      </c>
      <c r="AB455">
        <v>16066</v>
      </c>
      <c r="AC455">
        <v>2791</v>
      </c>
      <c r="AD455">
        <v>1615</v>
      </c>
      <c r="AE455">
        <v>15540</v>
      </c>
      <c r="AF455">
        <v>60</v>
      </c>
      <c r="AG455">
        <v>35</v>
      </c>
      <c r="AH455">
        <v>312</v>
      </c>
      <c r="AI455">
        <f t="shared" ref="AI455" si="5594">Z455-AC455-AF455</f>
        <v>26</v>
      </c>
      <c r="AJ455">
        <f t="shared" ref="AJ455" si="5595">AA455-AD455-AG455</f>
        <v>9</v>
      </c>
      <c r="AK455">
        <f t="shared" ref="AK455" si="5596">AB455-AE455-AH455</f>
        <v>214</v>
      </c>
      <c r="AT455">
        <f t="shared" ref="AT455" si="5597">BN455-BN454</f>
        <v>2155</v>
      </c>
      <c r="AU455">
        <f t="shared" ref="AU455" si="5598">BO455-BO454</f>
        <v>66</v>
      </c>
      <c r="AV455">
        <f t="shared" ref="AV455" si="5599">AU455/AT455</f>
        <v>3.0626450116009282E-2</v>
      </c>
      <c r="AW455">
        <f>IF(CB455="","",MAX(BV$1:BV455)-LARGE(BV$1:BV455,2))</f>
        <v>16</v>
      </c>
      <c r="AX455">
        <f>IF(CC455="","",MAX(BW$1:BW455)-LARGE(BW$1:BW455,2))</f>
        <v>3</v>
      </c>
      <c r="AY455">
        <f>MAX(CR$1:CR455)-LARGE(CR$1:CR455,2)</f>
        <v>34</v>
      </c>
      <c r="AZ455">
        <f>MAX(CS$1:CS455)-LARGE(CS$1:CS455,2)</f>
        <v>5</v>
      </c>
      <c r="BA455">
        <f>IF(CJ455="","",MAX(CD$1:CD455)-LARGE(CD$1:CD455,2))</f>
        <v>7</v>
      </c>
      <c r="BB455">
        <f>IF(CK455="","",MAX(CE$1:CE455)-LARGE(CE$1:CE455,2))</f>
        <v>0</v>
      </c>
      <c r="BC455">
        <f t="shared" ref="BC455" si="5600">AX455/AW455</f>
        <v>0.1875</v>
      </c>
      <c r="BD455">
        <f t="shared" ref="BD455" si="5601">AZ455/AY455</f>
        <v>0.14705882352941177</v>
      </c>
      <c r="BE455">
        <f t="shared" si="4922"/>
        <v>0</v>
      </c>
      <c r="BF455">
        <f t="shared" ref="BF455" si="5602">SUM(AU449:AU455)/SUM(AT449:AT455)</f>
        <v>1.9279327451504621E-2</v>
      </c>
      <c r="BG455">
        <f t="shared" ref="BG455" si="5603">SUM(AU442:AU455)/SUM(AT442:AT455)</f>
        <v>1.9265113270428753E-2</v>
      </c>
      <c r="BH455">
        <f t="shared" ref="BH455" si="5604">SUM(AX449:AX455)/SUM(AW449:AW455)</f>
        <v>5.7761732851985562E-2</v>
      </c>
      <c r="BI455">
        <f t="shared" ref="BI455" si="5605">SUM(AZ449:AZ455)/SUM(AY449:AY455)</f>
        <v>0.21345707656612528</v>
      </c>
      <c r="BJ455">
        <f t="shared" ref="BJ455" si="5606">SUM(BB449:BB455)/SUM(BA449:BA455)</f>
        <v>0</v>
      </c>
      <c r="BN455" s="15">
        <v>5120738</v>
      </c>
      <c r="BO455" s="15">
        <v>403191</v>
      </c>
      <c r="BP455" s="15">
        <v>1481602</v>
      </c>
      <c r="BQ455" s="15">
        <v>297544</v>
      </c>
      <c r="BR455" s="15">
        <v>307246</v>
      </c>
      <c r="BS455" s="15">
        <v>65379</v>
      </c>
      <c r="BT455">
        <f t="shared" si="5154"/>
        <v>1779146</v>
      </c>
      <c r="BU455">
        <f t="shared" si="2767"/>
        <v>372625</v>
      </c>
      <c r="BV455" s="15">
        <v>42042</v>
      </c>
      <c r="BW455" s="15">
        <v>3013</v>
      </c>
      <c r="BX455" s="15">
        <v>9564</v>
      </c>
      <c r="BY455" s="15">
        <v>3461</v>
      </c>
      <c r="BZ455" s="15">
        <v>2218</v>
      </c>
      <c r="CA455" s="15">
        <v>659</v>
      </c>
      <c r="CB455">
        <f t="shared" si="5155"/>
        <v>13025</v>
      </c>
      <c r="CC455">
        <f t="shared" si="2769"/>
        <v>2877</v>
      </c>
      <c r="CD455" s="15">
        <v>31045</v>
      </c>
      <c r="CE455" s="15">
        <v>1753</v>
      </c>
      <c r="CF455" s="15">
        <v>5590</v>
      </c>
      <c r="CG455" s="15">
        <v>1878</v>
      </c>
      <c r="CH455" s="15">
        <v>1195</v>
      </c>
      <c r="CI455" s="15">
        <v>465</v>
      </c>
      <c r="CJ455">
        <f t="shared" si="5156"/>
        <v>7468</v>
      </c>
      <c r="CK455">
        <f t="shared" si="2771"/>
        <v>1660</v>
      </c>
      <c r="CL455" s="15">
        <v>226981</v>
      </c>
      <c r="CM455" s="15">
        <v>17560</v>
      </c>
      <c r="CN455" s="15">
        <v>69300</v>
      </c>
      <c r="CO455" s="15">
        <v>5343</v>
      </c>
      <c r="CP455" s="15">
        <v>15207</v>
      </c>
      <c r="CQ455" s="15">
        <v>864</v>
      </c>
      <c r="CR455">
        <f t="shared" si="5157"/>
        <v>74643</v>
      </c>
      <c r="CS455">
        <f t="shared" si="4526"/>
        <v>16071</v>
      </c>
    </row>
    <row r="456" spans="1:97" x14ac:dyDescent="0.35">
      <c r="A456" s="1">
        <f t="shared" si="2564"/>
        <v>44362</v>
      </c>
      <c r="B456">
        <f t="shared" si="5128"/>
        <v>1780117</v>
      </c>
      <c r="C456">
        <f t="shared" ref="C456" si="5607">BU456</f>
        <v>372715</v>
      </c>
      <c r="D456">
        <v>364207</v>
      </c>
      <c r="E456">
        <v>6102</v>
      </c>
      <c r="F456">
        <v>86</v>
      </c>
      <c r="H456">
        <v>21</v>
      </c>
      <c r="I456">
        <v>21</v>
      </c>
      <c r="J456">
        <v>28</v>
      </c>
      <c r="K456">
        <v>8</v>
      </c>
      <c r="L456">
        <v>8</v>
      </c>
      <c r="M456">
        <f t="shared" ref="M456" si="5608">-(J456-J455)+L456</f>
        <v>8</v>
      </c>
      <c r="N456">
        <f t="shared" ref="N456" si="5609">B456-C456</f>
        <v>1407402</v>
      </c>
      <c r="O456" s="3">
        <f t="shared" ref="O456" si="5610">C456/B456</f>
        <v>0.20937668703798684</v>
      </c>
      <c r="R456">
        <f t="shared" ref="R456" si="5611">C456-C455</f>
        <v>90</v>
      </c>
      <c r="S456">
        <f t="shared" ref="S456" si="5612">N456-N455</f>
        <v>881</v>
      </c>
      <c r="T456" s="6">
        <f t="shared" ref="T456" si="5613">R456/V456</f>
        <v>9.2687950566426369E-2</v>
      </c>
      <c r="U456" s="6">
        <f t="shared" ref="U456" si="5614">SUM(R450:R456)/SUM(V450:V456)</f>
        <v>7.2827785121980529E-2</v>
      </c>
      <c r="V456">
        <f t="shared" ref="V456" si="5615">B456-B455</f>
        <v>971</v>
      </c>
      <c r="W456">
        <f t="shared" ref="W456" si="5616">C456-D456-E456</f>
        <v>2406</v>
      </c>
      <c r="X456" s="3">
        <f t="shared" ref="X456" si="5617">F456/W456</f>
        <v>3.5743973399833748E-2</v>
      </c>
      <c r="Y456">
        <f t="shared" ref="Y456" si="5618">E456-E455</f>
        <v>0</v>
      </c>
      <c r="Z456">
        <v>2877</v>
      </c>
      <c r="AA456">
        <v>1660</v>
      </c>
      <c r="AB456">
        <v>16075</v>
      </c>
      <c r="AC456">
        <v>2797</v>
      </c>
      <c r="AD456">
        <v>1615</v>
      </c>
      <c r="AE456">
        <v>15547</v>
      </c>
      <c r="AF456">
        <v>60</v>
      </c>
      <c r="AG456">
        <v>35</v>
      </c>
      <c r="AH456">
        <v>312</v>
      </c>
      <c r="AI456">
        <f t="shared" ref="AI456" si="5619">Z456-AC456-AF456</f>
        <v>20</v>
      </c>
      <c r="AJ456">
        <f t="shared" ref="AJ456" si="5620">AA456-AD456-AG456</f>
        <v>10</v>
      </c>
      <c r="AK456">
        <f t="shared" ref="AK456" si="5621">AB456-AE456-AH456</f>
        <v>216</v>
      </c>
      <c r="AT456">
        <f t="shared" ref="AT456" si="5622">BN456-BN455</f>
        <v>4063</v>
      </c>
      <c r="AU456">
        <f t="shared" ref="AU456" si="5623">BO456-BO455</f>
        <v>166</v>
      </c>
      <c r="AV456">
        <f t="shared" ref="AV456" si="5624">AU456/AT456</f>
        <v>4.085650996800394E-2</v>
      </c>
      <c r="AW456">
        <f>IF(CB456="","",MAX(BV$1:BV456)-LARGE(BV$1:BV456,2))</f>
        <v>24</v>
      </c>
      <c r="AX456">
        <f>IF(CC456="","",MAX(BW$1:BW456)-LARGE(BW$1:BW456,2))</f>
        <v>3</v>
      </c>
      <c r="AY456">
        <f>MAX(CR$1:CR456)-LARGE(CR$1:CR456,2)</f>
        <v>30</v>
      </c>
      <c r="AZ456">
        <f>MAX(CS$1:CS456)-LARGE(CS$1:CS456,2)</f>
        <v>8</v>
      </c>
      <c r="BA456">
        <f>IF(CJ456="","",MAX(CD$1:CD456)-LARGE(CD$1:CD456,2))</f>
        <v>14</v>
      </c>
      <c r="BB456">
        <f>IF(CK456="","",MAX(CE$1:CE456)-LARGE(CE$1:CE456,2))</f>
        <v>1</v>
      </c>
      <c r="BC456">
        <f t="shared" ref="BC456" si="5625">AX456/AW456</f>
        <v>0.125</v>
      </c>
      <c r="BD456">
        <f t="shared" ref="BD456" si="5626">AZ456/AY456</f>
        <v>0.26666666666666666</v>
      </c>
      <c r="BE456">
        <f t="shared" si="4922"/>
        <v>7.1428571428571425E-2</v>
      </c>
      <c r="BF456">
        <f t="shared" ref="BF456" si="5627">SUM(AU450:AU456)/SUM(AT450:AT456)</f>
        <v>2.3359021260007797E-2</v>
      </c>
      <c r="BG456">
        <f t="shared" ref="BG456" si="5628">SUM(AU443:AU456)/SUM(AT443:AT456)</f>
        <v>2.1061580441251081E-2</v>
      </c>
      <c r="BH456">
        <f t="shared" ref="BH456" si="5629">SUM(AX450:AX456)/SUM(AW450:AW456)</f>
        <v>7.421875E-2</v>
      </c>
      <c r="BI456">
        <f t="shared" ref="BI456" si="5630">SUM(AZ450:AZ456)/SUM(AY450:AY456)</f>
        <v>0.22384428223844283</v>
      </c>
      <c r="BJ456">
        <f t="shared" ref="BJ456" si="5631">SUM(BB450:BB456)/SUM(BA450:BA456)</f>
        <v>4.807692307692308E-3</v>
      </c>
      <c r="BN456" s="15">
        <v>5124801</v>
      </c>
      <c r="BO456" s="15">
        <v>403357</v>
      </c>
      <c r="BP456" s="15">
        <v>1482385</v>
      </c>
      <c r="BQ456" s="15">
        <v>297732</v>
      </c>
      <c r="BR456" s="15">
        <v>307318</v>
      </c>
      <c r="BS456" s="15">
        <v>65397</v>
      </c>
      <c r="BT456">
        <f t="shared" si="5154"/>
        <v>1780117</v>
      </c>
      <c r="BU456">
        <f t="shared" si="2767"/>
        <v>372715</v>
      </c>
      <c r="BV456" s="15">
        <v>42066</v>
      </c>
      <c r="BW456" s="15">
        <v>3010</v>
      </c>
      <c r="BX456" s="15">
        <v>9566</v>
      </c>
      <c r="BY456" s="15">
        <v>3466</v>
      </c>
      <c r="BZ456" s="15">
        <v>2220</v>
      </c>
      <c r="CA456" s="15">
        <v>359</v>
      </c>
      <c r="CB456">
        <f t="shared" si="5155"/>
        <v>13032</v>
      </c>
      <c r="CC456">
        <f t="shared" si="2769"/>
        <v>2579</v>
      </c>
      <c r="CD456" s="15">
        <v>31059</v>
      </c>
      <c r="CE456" s="15">
        <v>1754</v>
      </c>
      <c r="CF456" s="15">
        <v>5595</v>
      </c>
      <c r="CG456" s="15">
        <v>1880</v>
      </c>
      <c r="CH456" s="15">
        <v>1195</v>
      </c>
      <c r="CI456" s="15">
        <v>465</v>
      </c>
      <c r="CJ456">
        <f t="shared" si="5156"/>
        <v>7475</v>
      </c>
      <c r="CK456">
        <f t="shared" si="2771"/>
        <v>1660</v>
      </c>
      <c r="CL456" s="15">
        <v>227078</v>
      </c>
      <c r="CM456" s="15">
        <v>17572</v>
      </c>
      <c r="CN456" s="15">
        <v>69326</v>
      </c>
      <c r="CO456" s="15">
        <v>5347</v>
      </c>
      <c r="CP456" s="15">
        <v>15215</v>
      </c>
      <c r="CQ456" s="15">
        <v>864</v>
      </c>
      <c r="CR456">
        <f t="shared" si="5157"/>
        <v>74673</v>
      </c>
      <c r="CS456">
        <f t="shared" si="4526"/>
        <v>16079</v>
      </c>
    </row>
    <row r="457" spans="1:97" x14ac:dyDescent="0.35">
      <c r="A457" s="1">
        <f t="shared" si="2564"/>
        <v>44363</v>
      </c>
      <c r="B457">
        <f t="shared" si="5128"/>
        <v>1781339</v>
      </c>
      <c r="C457">
        <f t="shared" ref="C457" si="5632">BU457</f>
        <v>372804</v>
      </c>
      <c r="D457">
        <v>364405</v>
      </c>
      <c r="E457">
        <v>6103</v>
      </c>
      <c r="F457">
        <v>83</v>
      </c>
      <c r="H457">
        <v>22</v>
      </c>
      <c r="I457">
        <v>13</v>
      </c>
      <c r="J457">
        <v>29</v>
      </c>
      <c r="K457">
        <v>7</v>
      </c>
      <c r="L457">
        <v>6</v>
      </c>
      <c r="M457">
        <f t="shared" ref="M457" si="5633">-(J457-J456)+L457</f>
        <v>5</v>
      </c>
      <c r="N457">
        <f t="shared" ref="N457" si="5634">B457-C457</f>
        <v>1408535</v>
      </c>
      <c r="O457" s="3">
        <f t="shared" ref="O457" si="5635">C457/B457</f>
        <v>0.20928301687663045</v>
      </c>
      <c r="R457">
        <f t="shared" ref="R457" si="5636">C457-C456</f>
        <v>89</v>
      </c>
      <c r="S457">
        <f t="shared" ref="S457" si="5637">N457-N456</f>
        <v>1133</v>
      </c>
      <c r="T457" s="6">
        <f t="shared" ref="T457" si="5638">R457/V457</f>
        <v>7.2831423895253683E-2</v>
      </c>
      <c r="U457" s="6">
        <f t="shared" ref="U457" si="5639">SUM(R451:R457)/SUM(V451:V457)</f>
        <v>7.2622107969151667E-2</v>
      </c>
      <c r="V457">
        <f t="shared" ref="V457" si="5640">B457-B456</f>
        <v>1222</v>
      </c>
      <c r="W457">
        <f t="shared" ref="W457" si="5641">C457-D457-E457</f>
        <v>2296</v>
      </c>
      <c r="X457" s="3">
        <f t="shared" ref="X457" si="5642">F457/W457</f>
        <v>3.6149825783972127E-2</v>
      </c>
      <c r="Y457">
        <f t="shared" ref="Y457" si="5643">E457-E456</f>
        <v>1</v>
      </c>
      <c r="Z457">
        <v>2877</v>
      </c>
      <c r="AA457">
        <v>1660</v>
      </c>
      <c r="AB457">
        <v>16075</v>
      </c>
      <c r="AC457">
        <v>2800</v>
      </c>
      <c r="AD457">
        <v>1615</v>
      </c>
      <c r="AE457">
        <v>15557</v>
      </c>
      <c r="AF457">
        <v>60</v>
      </c>
      <c r="AG457">
        <v>35</v>
      </c>
      <c r="AH457">
        <v>312</v>
      </c>
      <c r="AI457">
        <f t="shared" ref="AI457" si="5644">Z457-AC457-AF457</f>
        <v>17</v>
      </c>
      <c r="AJ457">
        <f t="shared" ref="AJ457" si="5645">AA457-AD457-AG457</f>
        <v>10</v>
      </c>
      <c r="AK457">
        <f t="shared" ref="AK457" si="5646">AB457-AE457-AH457</f>
        <v>206</v>
      </c>
      <c r="AT457">
        <f t="shared" ref="AT457" si="5647">BN457-BN456</f>
        <v>4932</v>
      </c>
      <c r="AU457">
        <f t="shared" ref="AU457" si="5648">BO457-BO456</f>
        <v>91</v>
      </c>
      <c r="AV457">
        <f t="shared" ref="AV457" si="5649">AU457/AT457</f>
        <v>1.8450932684509327E-2</v>
      </c>
      <c r="AW457">
        <f>IF(CB457="","",MAX(BV$1:BV457)-LARGE(BV$1:BV457,2))</f>
        <v>51</v>
      </c>
      <c r="AX457">
        <f>IF(CC457="","",MAX(BW$1:BW457)-LARGE(BW$1:BW457,2))</f>
        <v>1</v>
      </c>
      <c r="AY457">
        <f>MAX(CR$1:CR457)-LARGE(CR$1:CR457,2)</f>
        <v>62</v>
      </c>
      <c r="AZ457">
        <f>MAX(CS$1:CS457)-LARGE(CS$1:CS457,2)</f>
        <v>23</v>
      </c>
      <c r="BA457">
        <f>IF(CJ457="","",MAX(CD$1:CD457)-LARGE(CD$1:CD457,2))</f>
        <v>30</v>
      </c>
      <c r="BB457">
        <f>IF(CK457="","",MAX(CE$1:CE457)-LARGE(CE$1:CE457,2))</f>
        <v>1</v>
      </c>
      <c r="BC457">
        <f t="shared" ref="BC457" si="5650">AX457/AW457</f>
        <v>1.9607843137254902E-2</v>
      </c>
      <c r="BD457">
        <f t="shared" ref="BD457" si="5651">AZ457/AY457</f>
        <v>0.37096774193548387</v>
      </c>
      <c r="BE457">
        <f t="shared" si="4922"/>
        <v>3.3333333333333333E-2</v>
      </c>
      <c r="BF457">
        <f t="shared" ref="BF457" si="5652">SUM(AU451:AU457)/SUM(AT451:AT457)</f>
        <v>2.2938481675392669E-2</v>
      </c>
      <c r="BG457">
        <f t="shared" ref="BG457" si="5653">SUM(AU444:AU457)/SUM(AT444:AT457)</f>
        <v>2.0694365726410022E-2</v>
      </c>
      <c r="BH457">
        <f t="shared" ref="BH457" si="5654">SUM(AX451:AX457)/SUM(AW451:AW457)</f>
        <v>6.4377682403433473E-2</v>
      </c>
      <c r="BI457">
        <f t="shared" ref="BI457" si="5655">SUM(AZ451:AZ457)/SUM(AY451:AY457)</f>
        <v>0.24802110817941952</v>
      </c>
      <c r="BJ457">
        <f t="shared" ref="BJ457" si="5656">SUM(BB451:BB457)/SUM(BA451:BA457)</f>
        <v>9.9502487562189053E-3</v>
      </c>
      <c r="BN457" s="15">
        <v>5129733</v>
      </c>
      <c r="BO457" s="15">
        <v>403448</v>
      </c>
      <c r="BP457" s="15">
        <v>1483376</v>
      </c>
      <c r="BQ457" s="15">
        <v>297963</v>
      </c>
      <c r="BR457" s="15">
        <v>307398</v>
      </c>
      <c r="BS457" s="15">
        <v>65406</v>
      </c>
      <c r="BT457">
        <f t="shared" si="5154"/>
        <v>1781339</v>
      </c>
      <c r="BU457">
        <f t="shared" si="2767"/>
        <v>372804</v>
      </c>
      <c r="BV457" s="15">
        <v>42117</v>
      </c>
      <c r="BW457" s="15">
        <v>3016</v>
      </c>
      <c r="BX457" s="15">
        <v>9572</v>
      </c>
      <c r="BY457" s="15">
        <v>3476</v>
      </c>
      <c r="BZ457" s="15">
        <v>2223</v>
      </c>
      <c r="CA457" s="15">
        <v>659</v>
      </c>
      <c r="CB457">
        <f t="shared" si="5155"/>
        <v>13048</v>
      </c>
      <c r="CC457">
        <f t="shared" si="2769"/>
        <v>2882</v>
      </c>
      <c r="CD457" s="15">
        <v>31089</v>
      </c>
      <c r="CE457" s="15">
        <v>1755</v>
      </c>
      <c r="CF457" s="15">
        <v>5595</v>
      </c>
      <c r="CG457" s="15">
        <v>1886</v>
      </c>
      <c r="CH457" s="15">
        <v>1196</v>
      </c>
      <c r="CI457" s="15">
        <v>465</v>
      </c>
      <c r="CJ457">
        <f t="shared" si="5156"/>
        <v>7481</v>
      </c>
      <c r="CK457">
        <f t="shared" si="2771"/>
        <v>1661</v>
      </c>
      <c r="CL457" s="15">
        <v>227310</v>
      </c>
      <c r="CM457" s="15">
        <v>17597</v>
      </c>
      <c r="CN457" s="15">
        <v>69377</v>
      </c>
      <c r="CO457" s="15">
        <v>5358</v>
      </c>
      <c r="CP457" s="15">
        <v>15237</v>
      </c>
      <c r="CQ457" s="15">
        <v>865</v>
      </c>
      <c r="CR457">
        <f t="shared" si="5157"/>
        <v>74735</v>
      </c>
      <c r="CS457">
        <f t="shared" si="4526"/>
        <v>16102</v>
      </c>
    </row>
    <row r="458" spans="1:97" x14ac:dyDescent="0.35">
      <c r="A458" s="1">
        <f t="shared" si="2564"/>
        <v>44364</v>
      </c>
      <c r="B458">
        <f t="shared" si="5128"/>
        <v>1782924</v>
      </c>
      <c r="C458">
        <f t="shared" ref="C458" si="5657">BU458</f>
        <v>372894</v>
      </c>
      <c r="D458">
        <v>364611</v>
      </c>
      <c r="E458">
        <v>6109</v>
      </c>
      <c r="F458">
        <v>75</v>
      </c>
      <c r="H458">
        <v>18</v>
      </c>
      <c r="I458">
        <v>10</v>
      </c>
      <c r="J458">
        <v>30</v>
      </c>
      <c r="K458">
        <v>8</v>
      </c>
      <c r="L458">
        <v>5</v>
      </c>
      <c r="M458">
        <f t="shared" ref="M458" si="5658">-(J458-J457)+L458</f>
        <v>4</v>
      </c>
      <c r="N458">
        <f t="shared" ref="N458" si="5659">B458-C458</f>
        <v>1410030</v>
      </c>
      <c r="O458" s="3">
        <f t="shared" ref="O458" si="5660">C458/B458</f>
        <v>0.20914744543233474</v>
      </c>
      <c r="R458">
        <f t="shared" ref="R458" si="5661">C458-C457</f>
        <v>90</v>
      </c>
      <c r="S458">
        <f t="shared" ref="S458" si="5662">N458-N457</f>
        <v>1495</v>
      </c>
      <c r="T458" s="6">
        <f t="shared" ref="T458" si="5663">R458/V458</f>
        <v>5.6782334384858045E-2</v>
      </c>
      <c r="U458" s="6">
        <f t="shared" ref="U458" si="5664">SUM(R452:R458)/SUM(V452:V458)</f>
        <v>7.2363722923113549E-2</v>
      </c>
      <c r="V458">
        <f t="shared" ref="V458" si="5665">B458-B457</f>
        <v>1585</v>
      </c>
      <c r="W458">
        <f t="shared" ref="W458" si="5666">C458-D458-E458</f>
        <v>2174</v>
      </c>
      <c r="X458" s="3">
        <f t="shared" ref="X458" si="5667">F458/W458</f>
        <v>3.4498620055197791E-2</v>
      </c>
      <c r="Y458">
        <f t="shared" ref="Y458" si="5668">E458-E457</f>
        <v>6</v>
      </c>
      <c r="Z458">
        <v>2877</v>
      </c>
      <c r="AA458">
        <v>1660</v>
      </c>
      <c r="AB458">
        <v>16075</v>
      </c>
      <c r="AC458">
        <v>2800</v>
      </c>
      <c r="AD458">
        <v>1615</v>
      </c>
      <c r="AE458">
        <v>15557</v>
      </c>
      <c r="AF458">
        <v>60</v>
      </c>
      <c r="AG458">
        <v>35</v>
      </c>
      <c r="AH458">
        <v>312</v>
      </c>
      <c r="AI458">
        <f t="shared" ref="AI458" si="5669">Z458-AC458-AF458</f>
        <v>17</v>
      </c>
      <c r="AJ458">
        <f t="shared" ref="AJ458" si="5670">AA458-AD458-AG458</f>
        <v>10</v>
      </c>
      <c r="AK458">
        <f t="shared" ref="AK458" si="5671">AB458-AE458-AH458</f>
        <v>206</v>
      </c>
      <c r="AT458">
        <f t="shared" ref="AT458" si="5672">BN458-BN457</f>
        <v>7052</v>
      </c>
      <c r="AU458">
        <f t="shared" ref="AU458" si="5673">BO458-BO457</f>
        <v>125</v>
      </c>
      <c r="AV458">
        <f t="shared" ref="AV458" si="5674">AU458/AT458</f>
        <v>1.772546795235394E-2</v>
      </c>
      <c r="AW458">
        <f>IF(CB458="","",MAX(BV$1:BV458)-LARGE(BV$1:BV458,2))</f>
        <v>63</v>
      </c>
      <c r="AX458">
        <f>IF(CC458="","",MAX(BW$1:BW458)-LARGE(BW$1:BW458,2))</f>
        <v>1</v>
      </c>
      <c r="AY458">
        <f>MAX(CR$1:CR458)-LARGE(CR$1:CR458,2)</f>
        <v>79</v>
      </c>
      <c r="AZ458">
        <f>MAX(CS$1:CS458)-LARGE(CS$1:CS458,2)</f>
        <v>12</v>
      </c>
      <c r="BA458">
        <f>IF(CJ458="","",MAX(CD$1:CD458)-LARGE(CD$1:CD458,2))</f>
        <v>38</v>
      </c>
      <c r="BB458">
        <f>IF(CK458="","",MAX(CE$1:CE458)-LARGE(CE$1:CE458,2))</f>
        <v>1</v>
      </c>
      <c r="BC458">
        <f t="shared" ref="BC458" si="5675">AX458/AW458</f>
        <v>1.5873015873015872E-2</v>
      </c>
      <c r="BD458">
        <f t="shared" ref="BD458" si="5676">AZ458/AY458</f>
        <v>0.15189873417721519</v>
      </c>
      <c r="BE458">
        <f t="shared" si="4922"/>
        <v>2.6315789473684209E-2</v>
      </c>
      <c r="BF458">
        <f t="shared" ref="BF458" si="5677">SUM(AU452:AU458)/SUM(AT452:AT458)</f>
        <v>2.278321426427328E-2</v>
      </c>
      <c r="BG458">
        <f t="shared" ref="BG458" si="5678">SUM(AU445:AU458)/SUM(AT445:AT458)</f>
        <v>2.0611584827991768E-2</v>
      </c>
      <c r="BH458">
        <f t="shared" ref="BH458" si="5679">SUM(AX452:AX458)/SUM(AW452:AW458)</f>
        <v>5.5762081784386616E-2</v>
      </c>
      <c r="BI458">
        <f t="shared" ref="BI458" si="5680">SUM(AZ452:AZ458)/SUM(AY452:AY458)</f>
        <v>0.24754901960784315</v>
      </c>
      <c r="BJ458">
        <f t="shared" ref="BJ458" si="5681">SUM(BB452:BB458)/SUM(BA452:BA458)</f>
        <v>1.3274336283185841E-2</v>
      </c>
      <c r="BN458" s="15">
        <v>5136785</v>
      </c>
      <c r="BO458" s="15">
        <v>403573</v>
      </c>
      <c r="BP458" s="15">
        <v>1484646</v>
      </c>
      <c r="BQ458" s="15">
        <v>298278</v>
      </c>
      <c r="BR458" s="15">
        <v>307477</v>
      </c>
      <c r="BS458" s="15">
        <v>65417</v>
      </c>
      <c r="BT458">
        <f t="shared" si="5154"/>
        <v>1782924</v>
      </c>
      <c r="BU458">
        <f t="shared" si="2767"/>
        <v>372894</v>
      </c>
      <c r="BV458" s="15">
        <v>42180</v>
      </c>
      <c r="BW458" s="15">
        <v>3016</v>
      </c>
      <c r="BX458" s="15">
        <v>9577</v>
      </c>
      <c r="BY458" s="15">
        <v>3476</v>
      </c>
      <c r="BZ458" s="15">
        <v>2222</v>
      </c>
      <c r="CA458" s="15">
        <v>659</v>
      </c>
      <c r="CB458">
        <f t="shared" si="5155"/>
        <v>13053</v>
      </c>
      <c r="CC458">
        <f t="shared" si="2769"/>
        <v>2881</v>
      </c>
      <c r="CD458" s="15">
        <v>31127</v>
      </c>
      <c r="CE458" s="15">
        <v>1753</v>
      </c>
      <c r="CF458" s="15">
        <v>5602</v>
      </c>
      <c r="CG458" s="15">
        <v>1887</v>
      </c>
      <c r="CH458" s="15">
        <v>1197</v>
      </c>
      <c r="CI458" s="15">
        <v>465</v>
      </c>
      <c r="CJ458">
        <f t="shared" si="5156"/>
        <v>7489</v>
      </c>
      <c r="CK458">
        <f t="shared" si="2771"/>
        <v>1662</v>
      </c>
      <c r="CL458" s="15">
        <v>227607</v>
      </c>
      <c r="CM458" s="15">
        <v>17612</v>
      </c>
      <c r="CN458" s="15">
        <v>69439</v>
      </c>
      <c r="CO458" s="15">
        <v>5375</v>
      </c>
      <c r="CP458" s="15">
        <v>15249</v>
      </c>
      <c r="CQ458" s="15">
        <v>865</v>
      </c>
      <c r="CR458">
        <f t="shared" si="5157"/>
        <v>74814</v>
      </c>
      <c r="CS458">
        <f t="shared" si="4526"/>
        <v>16114</v>
      </c>
    </row>
    <row r="459" spans="1:97" x14ac:dyDescent="0.35">
      <c r="A459" s="1">
        <f t="shared" si="2564"/>
        <v>44365</v>
      </c>
      <c r="B459">
        <f t="shared" si="5128"/>
        <v>1784094</v>
      </c>
      <c r="C459">
        <f t="shared" ref="C459" si="5682">BU459</f>
        <v>372964</v>
      </c>
      <c r="D459">
        <v>364757</v>
      </c>
      <c r="E459">
        <v>6109</v>
      </c>
      <c r="F459">
        <v>68</v>
      </c>
      <c r="H459">
        <v>17</v>
      </c>
      <c r="I459">
        <v>14</v>
      </c>
      <c r="J459">
        <v>26</v>
      </c>
      <c r="K459">
        <v>7</v>
      </c>
      <c r="L459">
        <v>4</v>
      </c>
      <c r="M459">
        <f t="shared" ref="M459" si="5683">-(J459-J458)+L459</f>
        <v>8</v>
      </c>
      <c r="N459">
        <f t="shared" ref="N459" si="5684">B459-C459</f>
        <v>1411130</v>
      </c>
      <c r="O459" s="3">
        <f t="shared" ref="O459" si="5685">C459/B459</f>
        <v>0.20904952317534839</v>
      </c>
      <c r="R459">
        <f t="shared" ref="R459" si="5686">C459-C458</f>
        <v>70</v>
      </c>
      <c r="S459">
        <f t="shared" ref="S459" si="5687">N459-N458</f>
        <v>1100</v>
      </c>
      <c r="T459" s="6">
        <f t="shared" ref="T459" si="5688">R459/V459</f>
        <v>5.9829059829059832E-2</v>
      </c>
      <c r="U459" s="6">
        <f t="shared" ref="U459" si="5689">SUM(R453:R459)/SUM(V453:V459)</f>
        <v>6.9842023993348379E-2</v>
      </c>
      <c r="V459">
        <f t="shared" ref="V459" si="5690">B459-B458</f>
        <v>1170</v>
      </c>
      <c r="W459">
        <f t="shared" ref="W459" si="5691">C459-D459-E459</f>
        <v>2098</v>
      </c>
      <c r="X459" s="3">
        <f t="shared" ref="X459" si="5692">F459/W459</f>
        <v>3.2411820781696854E-2</v>
      </c>
      <c r="Y459">
        <f t="shared" ref="Y459" si="5693">E459-E458</f>
        <v>0</v>
      </c>
      <c r="Z459">
        <v>2881</v>
      </c>
      <c r="AA459">
        <v>1662</v>
      </c>
      <c r="AB459">
        <v>16114</v>
      </c>
      <c r="AC459">
        <v>2799</v>
      </c>
      <c r="AD459">
        <v>1615</v>
      </c>
      <c r="AE459">
        <v>15570</v>
      </c>
      <c r="AF459">
        <v>61</v>
      </c>
      <c r="AG459">
        <v>35</v>
      </c>
      <c r="AH459">
        <v>312</v>
      </c>
      <c r="AI459">
        <f t="shared" ref="AI459" si="5694">Z459-AC459-AF459</f>
        <v>21</v>
      </c>
      <c r="AJ459">
        <f t="shared" ref="AJ459" si="5695">AA459-AD459-AG459</f>
        <v>12</v>
      </c>
      <c r="AK459">
        <f t="shared" ref="AK459" si="5696">AB459-AE459-AH459</f>
        <v>232</v>
      </c>
      <c r="AT459">
        <f t="shared" ref="AT459" si="5697">BN459-BN458</f>
        <v>4833</v>
      </c>
      <c r="AU459">
        <f t="shared" ref="AU459" si="5698">BO459-BO458</f>
        <v>68</v>
      </c>
      <c r="AV459">
        <f t="shared" ref="AV459" si="5699">AU459/AT459</f>
        <v>1.4069935857645354E-2</v>
      </c>
      <c r="AW459">
        <f>IF(CB459="","",MAX(BV$1:BV459)-LARGE(BV$1:BV459,2))</f>
        <v>42</v>
      </c>
      <c r="AX459">
        <f>IF(CC459="","",MAX(BW$1:BW459)-LARGE(BW$1:BW459,2))</f>
        <v>6</v>
      </c>
      <c r="AY459">
        <f>MAX(CR$1:CR459)-LARGE(CR$1:CR459,2)</f>
        <v>50</v>
      </c>
      <c r="AZ459">
        <f>MAX(CS$1:CS459)-LARGE(CS$1:CS459,2)</f>
        <v>12</v>
      </c>
      <c r="BA459">
        <f>IF(CJ459="","",MAX(CD$1:CD459)-LARGE(CD$1:CD459,2))</f>
        <v>31</v>
      </c>
      <c r="BB459">
        <f>IF(CK459="","",MAX(CE$1:CE459)-LARGE(CE$1:CE459,2))</f>
        <v>1</v>
      </c>
      <c r="BC459">
        <f t="shared" ref="BC459" si="5700">AX459/AW459</f>
        <v>0.14285714285714285</v>
      </c>
      <c r="BD459">
        <f t="shared" ref="BD459" si="5701">AZ459/AY459</f>
        <v>0.24</v>
      </c>
      <c r="BE459">
        <f t="shared" si="4922"/>
        <v>3.2258064516129031E-2</v>
      </c>
      <c r="BF459">
        <f t="shared" ref="BF459" si="5702">SUM(AU453:AU459)/SUM(AT453:AT459)</f>
        <v>2.2766492083194576E-2</v>
      </c>
      <c r="BG459">
        <f t="shared" ref="BG459" si="5703">SUM(AU446:AU459)/SUM(AT446:AT459)</f>
        <v>2.0792004240175663E-2</v>
      </c>
      <c r="BH459">
        <f t="shared" ref="BH459" si="5704">SUM(AX453:AX459)/SUM(AW453:AW459)</f>
        <v>8.5836909871244635E-2</v>
      </c>
      <c r="BI459">
        <f t="shared" ref="BI459" si="5705">SUM(AZ453:AZ459)/SUM(AY453:AY459)</f>
        <v>0.22168674698795179</v>
      </c>
      <c r="BJ459">
        <f t="shared" ref="BJ459" si="5706">SUM(BB453:BB459)/SUM(BA453:BA459)</f>
        <v>1.7391304347826087E-2</v>
      </c>
      <c r="BN459" s="15">
        <v>5141618</v>
      </c>
      <c r="BO459" s="15">
        <v>403641</v>
      </c>
      <c r="BP459" s="15">
        <v>1485669</v>
      </c>
      <c r="BQ459" s="15">
        <v>298425</v>
      </c>
      <c r="BR459" s="15">
        <v>307535</v>
      </c>
      <c r="BS459" s="15">
        <v>65429</v>
      </c>
      <c r="BT459">
        <f t="shared" si="5154"/>
        <v>1784094</v>
      </c>
      <c r="BU459">
        <f t="shared" si="2767"/>
        <v>372964</v>
      </c>
      <c r="BV459" s="15">
        <v>42222</v>
      </c>
      <c r="BW459" s="15">
        <v>3023</v>
      </c>
      <c r="BX459" s="15">
        <v>9593</v>
      </c>
      <c r="BY459" s="15">
        <v>3478</v>
      </c>
      <c r="BZ459" s="15">
        <v>2224</v>
      </c>
      <c r="CA459" s="15">
        <v>659</v>
      </c>
      <c r="CB459">
        <f t="shared" si="5155"/>
        <v>13071</v>
      </c>
      <c r="CC459">
        <f t="shared" si="2769"/>
        <v>2883</v>
      </c>
      <c r="CD459" s="15">
        <v>31158</v>
      </c>
      <c r="CE459" s="15">
        <v>1753</v>
      </c>
      <c r="CF459" s="15">
        <v>5607</v>
      </c>
      <c r="CG459" s="15">
        <v>1891</v>
      </c>
      <c r="CH459" s="15">
        <v>1197</v>
      </c>
      <c r="CI459" s="15">
        <v>465</v>
      </c>
      <c r="CJ459">
        <f t="shared" si="5156"/>
        <v>7498</v>
      </c>
      <c r="CK459">
        <f t="shared" si="2771"/>
        <v>1662</v>
      </c>
      <c r="CL459" s="15">
        <v>227815</v>
      </c>
      <c r="CM459" s="15">
        <v>17619</v>
      </c>
      <c r="CN459" s="15">
        <v>69491</v>
      </c>
      <c r="CO459" s="15">
        <v>5373</v>
      </c>
      <c r="CP459" s="15">
        <v>15261</v>
      </c>
      <c r="CQ459" s="15">
        <v>865</v>
      </c>
      <c r="CR459">
        <f t="shared" si="5157"/>
        <v>74864</v>
      </c>
      <c r="CS459">
        <f t="shared" si="4526"/>
        <v>16126</v>
      </c>
    </row>
    <row r="460" spans="1:97" x14ac:dyDescent="0.35">
      <c r="A460" s="1">
        <f t="shared" si="2564"/>
        <v>44366</v>
      </c>
      <c r="B460">
        <f t="shared" si="5128"/>
        <v>1785160</v>
      </c>
      <c r="C460">
        <f t="shared" ref="C460" si="5707">BU460</f>
        <v>373043</v>
      </c>
      <c r="D460">
        <v>364941</v>
      </c>
      <c r="E460">
        <v>6109</v>
      </c>
      <c r="F460">
        <v>68</v>
      </c>
      <c r="H460">
        <v>17</v>
      </c>
      <c r="I460">
        <v>13</v>
      </c>
      <c r="J460">
        <v>23</v>
      </c>
      <c r="K460">
        <v>5</v>
      </c>
      <c r="L460">
        <v>2</v>
      </c>
      <c r="M460">
        <f t="shared" ref="M460" si="5708">-(J460-J459)+L460</f>
        <v>5</v>
      </c>
      <c r="N460">
        <f t="shared" ref="N460" si="5709">B460-C460</f>
        <v>1412117</v>
      </c>
      <c r="O460" s="3">
        <f t="shared" ref="O460" si="5710">C460/B460</f>
        <v>0.20896894396020524</v>
      </c>
      <c r="R460">
        <f t="shared" ref="R460" si="5711">C460-C459</f>
        <v>79</v>
      </c>
      <c r="S460">
        <f t="shared" ref="S460" si="5712">N460-N459</f>
        <v>987</v>
      </c>
      <c r="T460" s="6">
        <f t="shared" ref="T460" si="5713">R460/V460</f>
        <v>7.410881801125703E-2</v>
      </c>
      <c r="U460" s="6">
        <f t="shared" ref="U460" si="5714">SUM(R454:R460)/SUM(V454:V460)</f>
        <v>7.0369875817866204E-2</v>
      </c>
      <c r="V460">
        <f t="shared" ref="V460" si="5715">B460-B459</f>
        <v>1066</v>
      </c>
      <c r="W460">
        <f t="shared" ref="W460" si="5716">C460-D460-E460</f>
        <v>1993</v>
      </c>
      <c r="X460" s="3">
        <f t="shared" ref="X460" si="5717">F460/W460</f>
        <v>3.4119417962870047E-2</v>
      </c>
      <c r="Y460">
        <f t="shared" ref="Y460" si="5718">E460-E459</f>
        <v>0</v>
      </c>
      <c r="Z460">
        <v>2883</v>
      </c>
      <c r="AA460">
        <v>1662</v>
      </c>
      <c r="AB460">
        <v>16126</v>
      </c>
      <c r="AC460">
        <v>2800</v>
      </c>
      <c r="AD460">
        <v>1618</v>
      </c>
      <c r="AE460">
        <v>15582</v>
      </c>
      <c r="AF460">
        <v>61</v>
      </c>
      <c r="AG460">
        <v>35</v>
      </c>
      <c r="AH460">
        <v>312</v>
      </c>
      <c r="AI460">
        <f t="shared" ref="AI460" si="5719">Z460-AC460-AF460</f>
        <v>22</v>
      </c>
      <c r="AJ460">
        <f t="shared" ref="AJ460" si="5720">AA460-AD460-AG460</f>
        <v>9</v>
      </c>
      <c r="AK460">
        <f t="shared" ref="AK460" si="5721">AB460-AE460-AH460</f>
        <v>232</v>
      </c>
      <c r="AT460">
        <f t="shared" ref="AT460" si="5722">BN460-BN459</f>
        <v>5164</v>
      </c>
      <c r="AU460">
        <f t="shared" ref="AU460" si="5723">BO460-BO459</f>
        <v>91</v>
      </c>
      <c r="AV460">
        <f t="shared" ref="AV460" si="5724">AU460/AT460</f>
        <v>1.7621998450813324E-2</v>
      </c>
      <c r="AW460">
        <f>IF(CB460="","",MAX(BV$1:BV460)-LARGE(BV$1:BV460,2))</f>
        <v>107</v>
      </c>
      <c r="AX460">
        <f>IF(CC460="","",MAX(BW$1:BW460)-LARGE(BW$1:BW460,2))</f>
        <v>2</v>
      </c>
      <c r="AY460">
        <f>MAX(CR$1:CR460)-LARGE(CR$1:CR460,2)</f>
        <v>54</v>
      </c>
      <c r="AZ460">
        <f>MAX(CS$1:CS460)-LARGE(CS$1:CS460,2)</f>
        <v>13</v>
      </c>
      <c r="BA460">
        <f>IF(CJ460="","",MAX(CD$1:CD460)-LARGE(CD$1:CD460,2))</f>
        <v>18</v>
      </c>
      <c r="BB460">
        <f>IF(CK460="","",MAX(CE$1:CE460)-LARGE(CE$1:CE460,2))</f>
        <v>0</v>
      </c>
      <c r="BC460">
        <f t="shared" ref="BC460" si="5725">AX460/AW460</f>
        <v>1.8691588785046728E-2</v>
      </c>
      <c r="BD460">
        <f t="shared" ref="BD460" si="5726">AZ460/AY460</f>
        <v>0.24074074074074073</v>
      </c>
      <c r="BE460">
        <f t="shared" ref="BE460" si="5727">BB460/BA460</f>
        <v>0</v>
      </c>
      <c r="BF460">
        <f t="shared" ref="BF460" si="5728">SUM(AU454:AU460)/SUM(AT454:AT460)</f>
        <v>2.1254434788269376E-2</v>
      </c>
      <c r="BG460">
        <f t="shared" ref="BG460" si="5729">SUM(AU447:AU460)/SUM(AT447:AT460)</f>
        <v>2.0502859609366569E-2</v>
      </c>
      <c r="BH460">
        <f t="shared" ref="BH460" si="5730">SUM(AX454:AX460)/SUM(AW454:AW460)</f>
        <v>6.2091503267973858E-2</v>
      </c>
      <c r="BI460">
        <f t="shared" ref="BI460" si="5731">SUM(AZ454:AZ460)/SUM(AY454:AY460)</f>
        <v>0.24927536231884059</v>
      </c>
      <c r="BJ460">
        <f t="shared" ref="BJ460" si="5732">SUM(BB454:BB460)/SUM(BA454:BA460)</f>
        <v>2.7777777777777776E-2</v>
      </c>
      <c r="BN460" s="15">
        <v>5146782</v>
      </c>
      <c r="BO460" s="15">
        <v>403732</v>
      </c>
      <c r="BP460" s="15">
        <v>1486492</v>
      </c>
      <c r="BQ460" s="15">
        <v>298668</v>
      </c>
      <c r="BR460" s="15">
        <v>307595</v>
      </c>
      <c r="BS460" s="15">
        <v>65448</v>
      </c>
      <c r="BT460">
        <f t="shared" si="5154"/>
        <v>1785160</v>
      </c>
      <c r="BU460">
        <f t="shared" si="2767"/>
        <v>373043</v>
      </c>
      <c r="BV460" s="15">
        <v>42329</v>
      </c>
      <c r="BW460" s="15">
        <v>3021</v>
      </c>
      <c r="BX460" s="15">
        <v>9597</v>
      </c>
      <c r="BY460" s="15">
        <v>3483</v>
      </c>
      <c r="BZ460" s="15">
        <v>2225</v>
      </c>
      <c r="CA460" s="15">
        <v>659</v>
      </c>
      <c r="CB460">
        <f t="shared" si="5155"/>
        <v>13080</v>
      </c>
      <c r="CC460">
        <f t="shared" si="2769"/>
        <v>2884</v>
      </c>
      <c r="CD460" s="15">
        <v>31176</v>
      </c>
      <c r="CE460" s="15">
        <v>1755</v>
      </c>
      <c r="CF460" s="15">
        <v>5611</v>
      </c>
      <c r="CG460" s="15">
        <v>1892</v>
      </c>
      <c r="CH460" s="15">
        <v>1198</v>
      </c>
      <c r="CI460" s="15">
        <v>465</v>
      </c>
      <c r="CJ460">
        <f t="shared" si="5156"/>
        <v>7503</v>
      </c>
      <c r="CK460">
        <f t="shared" si="2771"/>
        <v>1663</v>
      </c>
      <c r="CL460" s="15">
        <v>228209</v>
      </c>
      <c r="CM460" s="15">
        <v>17636</v>
      </c>
      <c r="CN460" s="15">
        <v>69514</v>
      </c>
      <c r="CO460" s="15">
        <v>5404</v>
      </c>
      <c r="CP460" s="15">
        <v>15272</v>
      </c>
      <c r="CQ460" s="15">
        <v>867</v>
      </c>
      <c r="CR460">
        <f t="shared" si="5157"/>
        <v>74918</v>
      </c>
      <c r="CS460">
        <f t="shared" si="4526"/>
        <v>16139</v>
      </c>
    </row>
    <row r="461" spans="1:97" x14ac:dyDescent="0.35">
      <c r="A461" s="1">
        <f t="shared" si="2564"/>
        <v>44367</v>
      </c>
      <c r="B461">
        <f t="shared" si="5128"/>
        <v>1785965</v>
      </c>
      <c r="C461">
        <f t="shared" ref="C461" si="5733">BU461</f>
        <v>373100</v>
      </c>
      <c r="D461">
        <v>365018</v>
      </c>
      <c r="E461">
        <v>6112</v>
      </c>
      <c r="F461">
        <v>65</v>
      </c>
      <c r="H461">
        <v>15</v>
      </c>
      <c r="I461">
        <v>14</v>
      </c>
      <c r="J461">
        <v>24</v>
      </c>
      <c r="K461">
        <v>5</v>
      </c>
      <c r="L461">
        <v>5</v>
      </c>
      <c r="M461">
        <f t="shared" ref="M461" si="5734">-(J461-J460)+L461</f>
        <v>4</v>
      </c>
      <c r="N461">
        <f t="shared" ref="N461" si="5735">B461-C461</f>
        <v>1412865</v>
      </c>
      <c r="O461" s="3">
        <f t="shared" ref="O461" si="5736">C461/B461</f>
        <v>0.20890666950360171</v>
      </c>
      <c r="R461">
        <f t="shared" ref="R461" si="5737">C461-C460</f>
        <v>57</v>
      </c>
      <c r="S461">
        <f t="shared" ref="S461" si="5738">N461-N460</f>
        <v>748</v>
      </c>
      <c r="T461" s="6">
        <f t="shared" ref="T461" si="5739">R461/V461</f>
        <v>7.0807453416149066E-2</v>
      </c>
      <c r="U461" s="6">
        <f t="shared" ref="U461" si="5740">SUM(R455:R461)/SUM(V455:V461)</f>
        <v>7.0019854401058901E-2</v>
      </c>
      <c r="V461">
        <f t="shared" ref="V461" si="5741">B461-B460</f>
        <v>805</v>
      </c>
      <c r="W461">
        <f t="shared" ref="W461" si="5742">C461-D461-E461</f>
        <v>1970</v>
      </c>
      <c r="X461" s="3">
        <f t="shared" ref="X461" si="5743">F461/W461</f>
        <v>3.2994923857868022E-2</v>
      </c>
      <c r="Y461">
        <f t="shared" ref="Y461" si="5744">E461-E460</f>
        <v>3</v>
      </c>
      <c r="Z461">
        <v>2884</v>
      </c>
      <c r="AA461">
        <v>1663</v>
      </c>
      <c r="AB461">
        <v>16139</v>
      </c>
      <c r="AC461">
        <v>2800</v>
      </c>
      <c r="AD461">
        <v>1618</v>
      </c>
      <c r="AE461">
        <v>15590</v>
      </c>
      <c r="AF461">
        <v>61</v>
      </c>
      <c r="AG461">
        <v>35</v>
      </c>
      <c r="AH461">
        <v>312</v>
      </c>
      <c r="AI461">
        <f t="shared" ref="AI461" si="5745">Z461-AC461-AF461</f>
        <v>23</v>
      </c>
      <c r="AJ461">
        <f t="shared" ref="AJ461" si="5746">AA461-AD461-AG461</f>
        <v>10</v>
      </c>
      <c r="AK461">
        <f t="shared" ref="AK461" si="5747">AB461-AE461-AH461</f>
        <v>237</v>
      </c>
      <c r="AT461">
        <f t="shared" ref="AT461" si="5748">BN461-BN460</f>
        <v>2648</v>
      </c>
      <c r="AU461">
        <f t="shared" ref="AU461" si="5749">BO461-BO460</f>
        <v>62</v>
      </c>
      <c r="AV461">
        <f t="shared" ref="AV461" si="5750">AU461/AT461</f>
        <v>2.3413897280966767E-2</v>
      </c>
      <c r="AW461">
        <f>IF(CB461="","",MAX(BV$1:BV461)-LARGE(BV$1:BV461,2))</f>
        <v>11</v>
      </c>
      <c r="AX461">
        <f>IF(CC461="","",MAX(BW$1:BW461)-LARGE(BW$1:BW461,2))</f>
        <v>2</v>
      </c>
      <c r="AY461">
        <f>MAX(CR$1:CR461)-LARGE(CR$1:CR461,2)</f>
        <v>49</v>
      </c>
      <c r="AZ461">
        <f>MAX(CS$1:CS461)-LARGE(CS$1:CS461,2)</f>
        <v>20</v>
      </c>
      <c r="BA461">
        <f>IF(CJ461="","",MAX(CD$1:CD461)-LARGE(CD$1:CD461,2))</f>
        <v>3</v>
      </c>
      <c r="BB461">
        <f>IF(CK461="","",MAX(CE$1:CE461)-LARGE(CE$1:CE461,2))</f>
        <v>1</v>
      </c>
      <c r="BC461">
        <f t="shared" ref="BC461" si="5751">AX461/AW461</f>
        <v>0.18181818181818182</v>
      </c>
      <c r="BD461">
        <f t="shared" ref="BD461" si="5752">AZ461/AY461</f>
        <v>0.40816326530612246</v>
      </c>
      <c r="BE461">
        <f t="shared" ref="BE461" si="5753">BB461/BA461</f>
        <v>0.33333333333333331</v>
      </c>
      <c r="BF461">
        <f t="shared" ref="BF461" si="5754">SUM(AU455:AU461)/SUM(AT455:AT461)</f>
        <v>2.1687684377735276E-2</v>
      </c>
      <c r="BG461">
        <f t="shared" ref="BG461" si="5755">SUM(AU448:AU461)/SUM(AT448:AT461)</f>
        <v>2.0596863624495063E-2</v>
      </c>
      <c r="BH461">
        <f t="shared" ref="BH461" si="5756">SUM(AX455:AX461)/SUM(AW455:AW461)</f>
        <v>5.7324840764331211E-2</v>
      </c>
      <c r="BI461">
        <f t="shared" ref="BI461" si="5757">SUM(AZ455:AZ461)/SUM(AY455:AY461)</f>
        <v>0.25977653631284914</v>
      </c>
      <c r="BJ461">
        <f t="shared" ref="BJ461" si="5758">SUM(BB455:BB461)/SUM(BA455:BA461)</f>
        <v>3.5460992907801421E-2</v>
      </c>
      <c r="BN461" s="15">
        <v>5149430</v>
      </c>
      <c r="BO461" s="15">
        <v>403794</v>
      </c>
      <c r="BP461" s="15">
        <v>1487289</v>
      </c>
      <c r="BQ461" s="15">
        <v>298676</v>
      </c>
      <c r="BR461" s="15">
        <v>307654</v>
      </c>
      <c r="BS461" s="15">
        <v>65446</v>
      </c>
      <c r="BT461">
        <f t="shared" si="5154"/>
        <v>1785965</v>
      </c>
      <c r="BU461">
        <f t="shared" si="2767"/>
        <v>373100</v>
      </c>
      <c r="BV461" s="15">
        <v>42340</v>
      </c>
      <c r="BW461" s="15">
        <v>3018</v>
      </c>
      <c r="BX461" s="15">
        <v>9601</v>
      </c>
      <c r="BY461" s="15">
        <v>3487</v>
      </c>
      <c r="BZ461" s="15">
        <v>2225</v>
      </c>
      <c r="CA461" s="15">
        <v>659</v>
      </c>
      <c r="CB461">
        <f t="shared" si="5155"/>
        <v>13088</v>
      </c>
      <c r="CC461">
        <f t="shared" si="2769"/>
        <v>2884</v>
      </c>
      <c r="CD461" s="15">
        <v>31179</v>
      </c>
      <c r="CE461" s="15">
        <v>1756</v>
      </c>
      <c r="CF461" s="15">
        <v>5612</v>
      </c>
      <c r="CG461" s="15">
        <v>1891</v>
      </c>
      <c r="CH461" s="15">
        <v>1198</v>
      </c>
      <c r="CI461" s="15">
        <v>465</v>
      </c>
      <c r="CJ461">
        <f t="shared" si="5156"/>
        <v>7503</v>
      </c>
      <c r="CK461">
        <f t="shared" si="2771"/>
        <v>1663</v>
      </c>
      <c r="CL461" s="15">
        <v>228325</v>
      </c>
      <c r="CM461" s="15">
        <v>17654</v>
      </c>
      <c r="CN461" s="15">
        <v>69565</v>
      </c>
      <c r="CO461" s="15">
        <v>5402</v>
      </c>
      <c r="CP461" s="15">
        <v>15292</v>
      </c>
      <c r="CQ461" s="15">
        <v>867</v>
      </c>
      <c r="CR461">
        <f t="shared" si="5157"/>
        <v>74967</v>
      </c>
      <c r="CS461">
        <f t="shared" si="4526"/>
        <v>16159</v>
      </c>
    </row>
    <row r="462" spans="1:97" x14ac:dyDescent="0.35">
      <c r="A462" s="1">
        <f t="shared" si="2564"/>
        <v>44368</v>
      </c>
      <c r="B462">
        <f t="shared" si="5128"/>
        <v>1786442</v>
      </c>
      <c r="C462">
        <f t="shared" ref="C462" si="5759">BU462</f>
        <v>373130</v>
      </c>
      <c r="D462">
        <v>365083</v>
      </c>
      <c r="E462">
        <v>6114</v>
      </c>
      <c r="F462">
        <v>54</v>
      </c>
      <c r="H462">
        <v>14</v>
      </c>
      <c r="I462">
        <v>6</v>
      </c>
      <c r="J462">
        <v>18</v>
      </c>
      <c r="K462">
        <v>5</v>
      </c>
      <c r="L462">
        <v>2</v>
      </c>
      <c r="M462">
        <f t="shared" ref="M462" si="5760">-(J462-J461)+L462</f>
        <v>8</v>
      </c>
      <c r="N462">
        <f t="shared" ref="N462" si="5761">B462-C462</f>
        <v>1413312</v>
      </c>
      <c r="O462" s="3">
        <f t="shared" ref="O462" si="5762">C462/B462</f>
        <v>0.20886768224213267</v>
      </c>
      <c r="R462">
        <f t="shared" ref="R462" si="5763">C462-C461</f>
        <v>30</v>
      </c>
      <c r="S462">
        <f t="shared" ref="S462" si="5764">N462-N461</f>
        <v>447</v>
      </c>
      <c r="T462" s="6">
        <f t="shared" ref="T462" si="5765">R462/V462</f>
        <v>6.2893081761006289E-2</v>
      </c>
      <c r="U462" s="6">
        <f t="shared" ref="U462" si="5766">SUM(R456:R462)/SUM(V456:V462)</f>
        <v>6.9216008771929821E-2</v>
      </c>
      <c r="V462">
        <f t="shared" ref="V462" si="5767">B462-B461</f>
        <v>477</v>
      </c>
      <c r="W462">
        <f t="shared" ref="W462" si="5768">C462-D462-E462</f>
        <v>1933</v>
      </c>
      <c r="X462" s="3">
        <f t="shared" ref="X462" si="5769">F462/W462</f>
        <v>2.7935851008794619E-2</v>
      </c>
      <c r="Y462">
        <f t="shared" ref="Y462" si="5770">E462-E461</f>
        <v>2</v>
      </c>
      <c r="Z462">
        <v>2884</v>
      </c>
      <c r="AA462">
        <v>1663</v>
      </c>
      <c r="AB462">
        <v>16159</v>
      </c>
      <c r="AC462">
        <v>2801</v>
      </c>
      <c r="AD462">
        <v>1618</v>
      </c>
      <c r="AE462">
        <v>15590</v>
      </c>
      <c r="AF462">
        <v>61</v>
      </c>
      <c r="AG462">
        <v>35</v>
      </c>
      <c r="AH462">
        <v>312</v>
      </c>
      <c r="AI462">
        <f t="shared" ref="AI462" si="5771">Z462-AC462-AF462</f>
        <v>22</v>
      </c>
      <c r="AJ462">
        <f t="shared" ref="AJ462" si="5772">AA462-AD462-AG462</f>
        <v>10</v>
      </c>
      <c r="AK462">
        <f t="shared" ref="AK462" si="5773">AB462-AE462-AH462</f>
        <v>257</v>
      </c>
      <c r="AT462">
        <f t="shared" ref="AT462" si="5774">BN462-BN461</f>
        <v>1822</v>
      </c>
      <c r="AU462">
        <f t="shared" ref="AU462" si="5775">BO462-BO461</f>
        <v>45</v>
      </c>
      <c r="AV462">
        <f t="shared" ref="AV462" si="5776">AU462/AT462</f>
        <v>2.4698133918770581E-2</v>
      </c>
      <c r="AW462">
        <f>IF(CB462="","",MAX(BV$1:BV462)-LARGE(BV$1:BV462,2))</f>
        <v>4</v>
      </c>
      <c r="AX462">
        <f>IF(CC462="","",MAX(BW$1:BW462)-LARGE(BW$1:BW462,2))</f>
        <v>1</v>
      </c>
      <c r="AY462">
        <f>MAX(CR$1:CR462)-LARGE(CR$1:CR462,2)</f>
        <v>21</v>
      </c>
      <c r="AZ462">
        <f>MAX(CS$1:CS462)-LARGE(CS$1:CS462,2)</f>
        <v>4</v>
      </c>
      <c r="BA462">
        <f>IF(CJ462="","",MAX(CD$1:CD462)-LARGE(CD$1:CD462,2))</f>
        <v>3</v>
      </c>
      <c r="BB462">
        <f>IF(CK462="","",MAX(CE$1:CE462)-LARGE(CE$1:CE462,2))</f>
        <v>1</v>
      </c>
      <c r="BC462">
        <f t="shared" ref="BC462" si="5777">AX462/AW462</f>
        <v>0.25</v>
      </c>
      <c r="BD462">
        <f t="shared" ref="BD462" si="5778">AZ462/AY462</f>
        <v>0.19047619047619047</v>
      </c>
      <c r="BE462">
        <f t="shared" ref="BE462" si="5779">BB462/BA462</f>
        <v>0.33333333333333331</v>
      </c>
      <c r="BF462">
        <f t="shared" ref="BF462" si="5780">SUM(AU456:AU462)/SUM(AT456:AT462)</f>
        <v>2.1236153896572064E-2</v>
      </c>
      <c r="BG462">
        <f t="shared" ref="BG462" si="5781">SUM(AU449:AU462)/SUM(AT449:AT462)</f>
        <v>2.0209732458668993E-2</v>
      </c>
      <c r="BH462">
        <f t="shared" ref="BH462" si="5782">SUM(AX456:AX462)/SUM(AW456:AW462)</f>
        <v>5.2980132450331126E-2</v>
      </c>
      <c r="BI462">
        <f t="shared" ref="BI462" si="5783">SUM(AZ456:AZ462)/SUM(AY456:AY462)</f>
        <v>0.26666666666666666</v>
      </c>
      <c r="BJ462">
        <f t="shared" ref="BJ462" si="5784">SUM(BB456:BB462)/SUM(BA456:BA462)</f>
        <v>4.3795620437956206E-2</v>
      </c>
      <c r="BN462" s="15">
        <v>5151252</v>
      </c>
      <c r="BO462" s="15">
        <v>403839</v>
      </c>
      <c r="BP462" s="15">
        <v>1487764</v>
      </c>
      <c r="BQ462" s="15">
        <v>298678</v>
      </c>
      <c r="BR462" s="15">
        <v>307684</v>
      </c>
      <c r="BS462" s="15">
        <v>65446</v>
      </c>
      <c r="BT462">
        <f t="shared" si="5154"/>
        <v>1786442</v>
      </c>
      <c r="BU462">
        <f t="shared" si="2767"/>
        <v>373130</v>
      </c>
      <c r="BV462" s="15">
        <v>42344</v>
      </c>
      <c r="BW462" s="15">
        <v>3022</v>
      </c>
      <c r="BX462" s="15">
        <v>9602</v>
      </c>
      <c r="BY462" s="15">
        <v>3487</v>
      </c>
      <c r="BZ462" s="15">
        <v>2227</v>
      </c>
      <c r="CA462" s="15">
        <v>659</v>
      </c>
      <c r="CB462">
        <f t="shared" si="5155"/>
        <v>13089</v>
      </c>
      <c r="CC462">
        <f t="shared" si="2769"/>
        <v>2886</v>
      </c>
      <c r="CD462" s="15">
        <v>31182</v>
      </c>
      <c r="CE462" s="15">
        <v>1755</v>
      </c>
      <c r="CF462" s="15">
        <v>5613</v>
      </c>
      <c r="CG462" s="15">
        <v>1891</v>
      </c>
      <c r="CH462" s="15">
        <v>1198</v>
      </c>
      <c r="CI462" s="15">
        <v>465</v>
      </c>
      <c r="CJ462">
        <f t="shared" si="5156"/>
        <v>7504</v>
      </c>
      <c r="CK462">
        <f t="shared" si="2771"/>
        <v>1663</v>
      </c>
      <c r="CL462" s="15">
        <v>228389</v>
      </c>
      <c r="CM462" s="15">
        <v>17662</v>
      </c>
      <c r="CN462" s="15">
        <v>69584</v>
      </c>
      <c r="CO462" s="15">
        <v>5404</v>
      </c>
      <c r="CP462" s="15">
        <v>15296</v>
      </c>
      <c r="CQ462" s="15">
        <v>867</v>
      </c>
      <c r="CR462">
        <f t="shared" si="5157"/>
        <v>74988</v>
      </c>
      <c r="CS462">
        <f t="shared" si="4526"/>
        <v>16163</v>
      </c>
    </row>
    <row r="463" spans="1:97" x14ac:dyDescent="0.35">
      <c r="A463" s="1">
        <f t="shared" si="2564"/>
        <v>44369</v>
      </c>
      <c r="B463">
        <f t="shared" si="5128"/>
        <v>1787272</v>
      </c>
      <c r="C463">
        <f t="shared" ref="C463" si="5785">BU463</f>
        <v>373186</v>
      </c>
      <c r="D463">
        <v>365294</v>
      </c>
      <c r="E463">
        <v>6114</v>
      </c>
      <c r="F463">
        <v>62</v>
      </c>
      <c r="H463">
        <v>15</v>
      </c>
      <c r="I463">
        <v>11</v>
      </c>
      <c r="J463">
        <v>21</v>
      </c>
      <c r="K463">
        <v>5</v>
      </c>
      <c r="L463">
        <v>3</v>
      </c>
      <c r="M463">
        <f t="shared" ref="M463" si="5786">-(J463-J462)+L463</f>
        <v>0</v>
      </c>
      <c r="N463">
        <f t="shared" ref="N463" si="5787">B463-C463</f>
        <v>1414086</v>
      </c>
      <c r="O463" s="3">
        <f t="shared" ref="O463" si="5788">C463/B463</f>
        <v>0.20880201782381194</v>
      </c>
      <c r="R463">
        <f t="shared" ref="R463" si="5789">C463-C462</f>
        <v>56</v>
      </c>
      <c r="S463">
        <f t="shared" ref="S463" si="5790">N463-N462</f>
        <v>774</v>
      </c>
      <c r="T463" s="6">
        <f t="shared" ref="T463" si="5791">R463/V463</f>
        <v>6.746987951807229E-2</v>
      </c>
      <c r="U463" s="6">
        <f t="shared" ref="U463" si="5792">SUM(R457:R463)/SUM(V457:V463)</f>
        <v>6.5828092243186587E-2</v>
      </c>
      <c r="V463">
        <f t="shared" ref="V463" si="5793">B463-B462</f>
        <v>830</v>
      </c>
      <c r="W463">
        <f t="shared" ref="W463" si="5794">C463-D463-E463</f>
        <v>1778</v>
      </c>
      <c r="X463" s="3">
        <f t="shared" ref="X463" si="5795">F463/W463</f>
        <v>3.4870641169853771E-2</v>
      </c>
      <c r="Y463">
        <f t="shared" ref="Y463" si="5796">E463-E462</f>
        <v>0</v>
      </c>
      <c r="Z463">
        <v>2886</v>
      </c>
      <c r="AA463">
        <v>1663</v>
      </c>
      <c r="AB463">
        <v>16163</v>
      </c>
      <c r="AC463">
        <v>2802</v>
      </c>
      <c r="AD463">
        <v>1619</v>
      </c>
      <c r="AE463">
        <v>15611</v>
      </c>
      <c r="AF463">
        <v>61</v>
      </c>
      <c r="AG463">
        <v>35</v>
      </c>
      <c r="AH463">
        <v>312</v>
      </c>
      <c r="AI463">
        <f t="shared" ref="AI463" si="5797">Z463-AC463-AF463</f>
        <v>23</v>
      </c>
      <c r="AJ463">
        <f t="shared" ref="AJ463" si="5798">AA463-AD463-AG463</f>
        <v>9</v>
      </c>
      <c r="AK463">
        <f t="shared" ref="AK463" si="5799">AB463-AE463-AH463</f>
        <v>240</v>
      </c>
      <c r="AT463">
        <f t="shared" ref="AT463" si="5800">BN463-BN462</f>
        <v>3484</v>
      </c>
      <c r="AU463">
        <f t="shared" ref="AU463" si="5801">BO463-BO462</f>
        <v>70</v>
      </c>
      <c r="AV463">
        <f t="shared" ref="AV463" si="5802">AU463/AT463</f>
        <v>2.0091848450057407E-2</v>
      </c>
      <c r="AW463">
        <f>IF(CB463="","",MAX(BV$1:BV463)-LARGE(BV$1:BV463,2))</f>
        <v>48</v>
      </c>
      <c r="AX463">
        <f>IF(CC463="","",MAX(BW$1:BW463)-LARGE(BW$1:BW463,2))</f>
        <v>1</v>
      </c>
      <c r="AY463">
        <f>MAX(CR$1:CR463)-LARGE(CR$1:CR463,2)</f>
        <v>50</v>
      </c>
      <c r="AZ463">
        <f>MAX(CS$1:CS463)-LARGE(CS$1:CS463,2)</f>
        <v>14</v>
      </c>
      <c r="BA463">
        <f>IF(CJ463="","",MAX(CD$1:CD463)-LARGE(CD$1:CD463,2))</f>
        <v>23</v>
      </c>
      <c r="BB463">
        <f>IF(CK463="","",MAX(CE$1:CE463)-LARGE(CE$1:CE463,2))</f>
        <v>2</v>
      </c>
      <c r="BC463">
        <f t="shared" ref="BC463" si="5803">AX463/AW463</f>
        <v>2.0833333333333332E-2</v>
      </c>
      <c r="BD463">
        <f t="shared" ref="BD463" si="5804">AZ463/AY463</f>
        <v>0.28000000000000003</v>
      </c>
      <c r="BE463">
        <f t="shared" ref="BE463" si="5805">BB463/BA463</f>
        <v>8.6956521739130432E-2</v>
      </c>
      <c r="BF463">
        <f t="shared" ref="BF463" si="5806">SUM(AU457:AU463)/SUM(AT457:AT463)</f>
        <v>1.8439953232002673E-2</v>
      </c>
      <c r="BG463">
        <f t="shared" ref="BG463" si="5807">SUM(AU450:AU463)/SUM(AT450:AT463)</f>
        <v>2.1032172429049995E-2</v>
      </c>
      <c r="BH463">
        <f t="shared" ref="BH463" si="5808">SUM(AX457:AX463)/SUM(AW457:AW463)</f>
        <v>4.2944785276073622E-2</v>
      </c>
      <c r="BI463">
        <f t="shared" ref="BI463" si="5809">SUM(AZ457:AZ463)/SUM(AY457:AY463)</f>
        <v>0.26849315068493151</v>
      </c>
      <c r="BJ463">
        <f t="shared" ref="BJ463" si="5810">SUM(BB457:BB463)/SUM(BA457:BA463)</f>
        <v>4.7945205479452052E-2</v>
      </c>
      <c r="BN463" s="15">
        <v>5154736</v>
      </c>
      <c r="BO463" s="15">
        <v>403909</v>
      </c>
      <c r="BP463" s="15">
        <v>1488468</v>
      </c>
      <c r="BQ463" s="15">
        <v>298804</v>
      </c>
      <c r="BR463" s="15">
        <v>307734</v>
      </c>
      <c r="BS463" s="15">
        <v>65452</v>
      </c>
      <c r="BT463">
        <f t="shared" si="5154"/>
        <v>1787272</v>
      </c>
      <c r="BU463">
        <f t="shared" si="2767"/>
        <v>373186</v>
      </c>
      <c r="BV463" s="15">
        <v>42392</v>
      </c>
      <c r="BW463" s="15">
        <v>3021</v>
      </c>
      <c r="BX463" s="15">
        <v>9606</v>
      </c>
      <c r="BY463" s="15">
        <v>3493</v>
      </c>
      <c r="BZ463" s="15">
        <v>2227</v>
      </c>
      <c r="CA463" s="15">
        <v>660</v>
      </c>
      <c r="CB463">
        <f t="shared" si="5155"/>
        <v>13099</v>
      </c>
      <c r="CC463">
        <f t="shared" si="2769"/>
        <v>2887</v>
      </c>
      <c r="CD463" s="15">
        <v>31205</v>
      </c>
      <c r="CE463" s="15">
        <v>1758</v>
      </c>
      <c r="CF463" s="15">
        <v>5617</v>
      </c>
      <c r="CG463" s="15">
        <v>1892</v>
      </c>
      <c r="CH463" s="15">
        <v>1199</v>
      </c>
      <c r="CI463" s="15">
        <v>466</v>
      </c>
      <c r="CJ463">
        <f t="shared" si="5156"/>
        <v>7509</v>
      </c>
      <c r="CK463">
        <f t="shared" si="2771"/>
        <v>1665</v>
      </c>
      <c r="CL463" s="15">
        <v>228583</v>
      </c>
      <c r="CM463" s="15">
        <v>17673</v>
      </c>
      <c r="CN463" s="15">
        <v>69632</v>
      </c>
      <c r="CO463" s="15">
        <v>5406</v>
      </c>
      <c r="CP463" s="15">
        <v>15309</v>
      </c>
      <c r="CQ463" s="15">
        <v>868</v>
      </c>
      <c r="CR463">
        <f t="shared" si="5157"/>
        <v>75038</v>
      </c>
      <c r="CS463">
        <f t="shared" si="4526"/>
        <v>16177</v>
      </c>
    </row>
    <row r="464" spans="1:97" x14ac:dyDescent="0.35">
      <c r="A464" s="1">
        <f t="shared" si="2564"/>
        <v>44370</v>
      </c>
      <c r="B464">
        <f t="shared" si="5128"/>
        <v>1788804</v>
      </c>
      <c r="C464">
        <f t="shared" ref="C464" si="5811">BU464</f>
        <v>373310</v>
      </c>
      <c r="D464">
        <v>365447</v>
      </c>
      <c r="E464">
        <v>6117</v>
      </c>
      <c r="F464">
        <v>69</v>
      </c>
      <c r="H464">
        <v>21</v>
      </c>
      <c r="I464">
        <v>19</v>
      </c>
      <c r="J464">
        <v>24</v>
      </c>
      <c r="K464">
        <v>6</v>
      </c>
      <c r="L464">
        <v>7</v>
      </c>
      <c r="M464">
        <f t="shared" ref="M464" si="5812">-(J464-J463)+L464</f>
        <v>4</v>
      </c>
      <c r="N464">
        <f t="shared" ref="N464" si="5813">B464-C464</f>
        <v>1415494</v>
      </c>
      <c r="O464" s="3">
        <f t="shared" ref="O464" si="5814">C464/B464</f>
        <v>0.20869251186826504</v>
      </c>
      <c r="R464">
        <f t="shared" ref="R464" si="5815">C464-C463</f>
        <v>124</v>
      </c>
      <c r="S464">
        <f t="shared" ref="S464" si="5816">N464-N463</f>
        <v>1408</v>
      </c>
      <c r="T464" s="6">
        <f t="shared" ref="T464" si="5817">R464/V464</f>
        <v>8.0939947780678853E-2</v>
      </c>
      <c r="U464" s="6">
        <f t="shared" ref="U464" si="5818">SUM(R458:R464)/SUM(V458:V464)</f>
        <v>6.7782987273945078E-2</v>
      </c>
      <c r="V464">
        <f t="shared" ref="V464" si="5819">B464-B463</f>
        <v>1532</v>
      </c>
      <c r="W464">
        <f t="shared" ref="W464" si="5820">C464-D464-E464</f>
        <v>1746</v>
      </c>
      <c r="X464" s="3">
        <f t="shared" ref="X464" si="5821">F464/W464</f>
        <v>3.951890034364261E-2</v>
      </c>
      <c r="Y464">
        <f t="shared" ref="Y464" si="5822">E464-E463</f>
        <v>3</v>
      </c>
      <c r="Z464">
        <v>2887</v>
      </c>
      <c r="AA464">
        <v>1665</v>
      </c>
      <c r="AB464">
        <v>16180</v>
      </c>
      <c r="AC464">
        <v>2803</v>
      </c>
      <c r="AD464">
        <v>1620</v>
      </c>
      <c r="AE464">
        <v>15621</v>
      </c>
      <c r="AF464">
        <v>61</v>
      </c>
      <c r="AG464">
        <v>35</v>
      </c>
      <c r="AH464">
        <v>312</v>
      </c>
      <c r="AI464">
        <f t="shared" ref="AI464" si="5823">Z464-AC464-AF464</f>
        <v>23</v>
      </c>
      <c r="AJ464">
        <f t="shared" ref="AJ464" si="5824">AA464-AD464-AG464</f>
        <v>10</v>
      </c>
      <c r="AK464">
        <f t="shared" ref="AK464" si="5825">AB464-AE464-AH464</f>
        <v>247</v>
      </c>
      <c r="AT464">
        <f t="shared" ref="AT464" si="5826">BN464-BN463</f>
        <v>6126</v>
      </c>
      <c r="AU464">
        <f t="shared" ref="AU464" si="5827">BO464-BO463</f>
        <v>161</v>
      </c>
      <c r="AV464">
        <f t="shared" ref="AV464" si="5828">AU464/AT464</f>
        <v>2.6281423441070845E-2</v>
      </c>
      <c r="AW464">
        <f>IF(CB464="","",MAX(BV$1:BV464)-LARGE(BV$1:BV464,2))</f>
        <v>127</v>
      </c>
      <c r="AX464">
        <f>IF(CC464="","",MAX(BW$1:BW464)-LARGE(BW$1:BW464,2))</f>
        <v>4</v>
      </c>
      <c r="AY464">
        <f>MAX(CR$1:CR464)-LARGE(CR$1:CR464,2)</f>
        <v>71</v>
      </c>
      <c r="AZ464">
        <f>MAX(CS$1:CS464)-LARGE(CS$1:CS464,2)</f>
        <v>21</v>
      </c>
      <c r="BA464">
        <f>IF(CJ464="","",MAX(CD$1:CD464)-LARGE(CD$1:CD464,2))</f>
        <v>44</v>
      </c>
      <c r="BB464">
        <f>IF(CK464="","",MAX(CE$1:CE464)-LARGE(CE$1:CE464,2))</f>
        <v>1</v>
      </c>
      <c r="BC464">
        <f t="shared" ref="BC464" si="5829">AX464/AW464</f>
        <v>3.1496062992125984E-2</v>
      </c>
      <c r="BD464">
        <f t="shared" ref="BD464" si="5830">AZ464/AY464</f>
        <v>0.29577464788732394</v>
      </c>
      <c r="BE464">
        <f t="shared" ref="BE464" si="5831">BB464/BA464</f>
        <v>2.2727272727272728E-2</v>
      </c>
      <c r="BF464">
        <f t="shared" ref="BF464" si="5832">SUM(AU458:AU464)/SUM(AT458:AT464)</f>
        <v>1.9981367856339749E-2</v>
      </c>
      <c r="BG464">
        <f t="shared" ref="BG464" si="5833">SUM(AU451:AU464)/SUM(AT451:AT464)</f>
        <v>2.1446287020376403E-2</v>
      </c>
      <c r="BH464">
        <f t="shared" ref="BH464" si="5834">SUM(AX458:AX464)/SUM(AW458:AW464)</f>
        <v>4.228855721393035E-2</v>
      </c>
      <c r="BI464">
        <f t="shared" ref="BI464" si="5835">SUM(AZ458:AZ464)/SUM(AY458:AY464)</f>
        <v>0.25668449197860965</v>
      </c>
      <c r="BJ464">
        <f t="shared" ref="BJ464" si="5836">SUM(BB458:BB464)/SUM(BA458:BA464)</f>
        <v>4.3749999999999997E-2</v>
      </c>
      <c r="BN464" s="15">
        <v>5160862</v>
      </c>
      <c r="BO464" s="15">
        <v>404070</v>
      </c>
      <c r="BP464" s="15">
        <v>1489792</v>
      </c>
      <c r="BQ464" s="15">
        <v>299012</v>
      </c>
      <c r="BR464" s="15">
        <v>307833</v>
      </c>
      <c r="BS464" s="15">
        <v>65477</v>
      </c>
      <c r="BT464">
        <f t="shared" si="5154"/>
        <v>1788804</v>
      </c>
      <c r="BU464">
        <f t="shared" si="2767"/>
        <v>373310</v>
      </c>
      <c r="BV464" s="15">
        <v>42519</v>
      </c>
      <c r="BW464" s="15">
        <v>3027</v>
      </c>
      <c r="BX464" s="15">
        <v>9611</v>
      </c>
      <c r="BY464" s="15">
        <v>3499</v>
      </c>
      <c r="BZ464" s="15">
        <v>2228</v>
      </c>
      <c r="CA464" s="15">
        <v>660</v>
      </c>
      <c r="CB464">
        <f t="shared" si="5155"/>
        <v>13110</v>
      </c>
      <c r="CC464">
        <f t="shared" si="2769"/>
        <v>2888</v>
      </c>
      <c r="CD464" s="15">
        <v>31249</v>
      </c>
      <c r="CE464" s="15">
        <v>1757</v>
      </c>
      <c r="CF464" s="15">
        <v>5624</v>
      </c>
      <c r="CG464" s="15">
        <v>1896</v>
      </c>
      <c r="CH464" s="15">
        <v>1199</v>
      </c>
      <c r="CI464" s="15">
        <v>466</v>
      </c>
      <c r="CJ464">
        <f t="shared" si="5156"/>
        <v>7520</v>
      </c>
      <c r="CK464">
        <f t="shared" si="2771"/>
        <v>1665</v>
      </c>
      <c r="CL464" s="15">
        <v>228911</v>
      </c>
      <c r="CM464" s="15">
        <v>17703</v>
      </c>
      <c r="CN464" s="15">
        <v>69695</v>
      </c>
      <c r="CO464" s="15">
        <v>5414</v>
      </c>
      <c r="CP464" s="15">
        <v>15330</v>
      </c>
      <c r="CQ464" s="15">
        <v>868</v>
      </c>
      <c r="CR464">
        <f t="shared" si="5157"/>
        <v>75109</v>
      </c>
      <c r="CS464">
        <f t="shared" si="4526"/>
        <v>16198</v>
      </c>
    </row>
    <row r="465" spans="1:97" x14ac:dyDescent="0.35">
      <c r="A465" s="1">
        <f t="shared" si="2564"/>
        <v>44371</v>
      </c>
      <c r="B465">
        <f t="shared" si="5128"/>
        <v>1789811</v>
      </c>
      <c r="C465">
        <f t="shared" ref="C465" si="5837">BU465</f>
        <v>373372</v>
      </c>
      <c r="D465">
        <v>365552</v>
      </c>
      <c r="E465">
        <v>6120</v>
      </c>
      <c r="F465">
        <v>57</v>
      </c>
      <c r="H465">
        <v>20</v>
      </c>
      <c r="I465">
        <v>7</v>
      </c>
      <c r="J465">
        <v>21</v>
      </c>
      <c r="K465">
        <v>20</v>
      </c>
      <c r="L465">
        <v>2</v>
      </c>
      <c r="M465">
        <f t="shared" ref="M465" si="5838">-(J465-J464)+L465</f>
        <v>5</v>
      </c>
      <c r="N465">
        <f t="shared" ref="N465" si="5839">B465-C465</f>
        <v>1416439</v>
      </c>
      <c r="O465" s="3">
        <f t="shared" ref="O465" si="5840">C465/B465</f>
        <v>0.20860973588831447</v>
      </c>
      <c r="R465">
        <f t="shared" ref="R465" si="5841">C465-C464</f>
        <v>62</v>
      </c>
      <c r="S465">
        <f t="shared" ref="S465" si="5842">N465-N464</f>
        <v>945</v>
      </c>
      <c r="T465" s="6">
        <f t="shared" ref="T465" si="5843">R465/V465</f>
        <v>6.1569016881827213E-2</v>
      </c>
      <c r="U465" s="6">
        <f t="shared" ref="U465" si="5844">SUM(R459:R465)/SUM(V459:V465)</f>
        <v>6.9406127486568894E-2</v>
      </c>
      <c r="V465">
        <f t="shared" ref="V465" si="5845">B465-B464</f>
        <v>1007</v>
      </c>
      <c r="W465">
        <f t="shared" ref="W465" si="5846">C465-D465-E465</f>
        <v>1700</v>
      </c>
      <c r="X465" s="3">
        <f t="shared" ref="X465" si="5847">F465/W465</f>
        <v>3.3529411764705884E-2</v>
      </c>
      <c r="Y465">
        <f t="shared" ref="Y465" si="5848">E465-E464</f>
        <v>3</v>
      </c>
      <c r="Z465">
        <v>2888</v>
      </c>
      <c r="AA465">
        <v>1665</v>
      </c>
      <c r="AB465">
        <v>16198</v>
      </c>
      <c r="AC465">
        <v>2804</v>
      </c>
      <c r="AD465">
        <v>1620</v>
      </c>
      <c r="AE465">
        <v>15628</v>
      </c>
      <c r="AF465">
        <v>61</v>
      </c>
      <c r="AG465">
        <v>35</v>
      </c>
      <c r="AH465">
        <v>312</v>
      </c>
      <c r="AI465">
        <f t="shared" ref="AI465" si="5849">Z465-AC465-AF465</f>
        <v>23</v>
      </c>
      <c r="AJ465">
        <f t="shared" ref="AJ465" si="5850">AA465-AD465-AG465</f>
        <v>10</v>
      </c>
      <c r="AK465">
        <f t="shared" ref="AK465" si="5851">AB465-AE465-AH465</f>
        <v>258</v>
      </c>
      <c r="AT465">
        <f t="shared" ref="AT465" si="5852">BN465-BN464</f>
        <v>5003</v>
      </c>
      <c r="AU465">
        <f t="shared" ref="AU465" si="5853">BO465-BO464</f>
        <v>62</v>
      </c>
      <c r="AV465">
        <f t="shared" ref="AV465" si="5854">AU465/AT465</f>
        <v>1.2392564461323205E-2</v>
      </c>
      <c r="AW465">
        <f>IF(CB465="","",MAX(BV$1:BV465)-LARGE(BV$1:BV465,2))</f>
        <v>32</v>
      </c>
      <c r="AX465">
        <f>IF(CC465="","",MAX(BW$1:BW465)-LARGE(BW$1:BW465,2))</f>
        <v>2</v>
      </c>
      <c r="AY465">
        <f>MAX(CR$1:CR465)-LARGE(CR$1:CR465,2)</f>
        <v>55</v>
      </c>
      <c r="AZ465">
        <f>MAX(CS$1:CS465)-LARGE(CS$1:CS465,2)</f>
        <v>15</v>
      </c>
      <c r="BA465">
        <f>IF(CJ465="","",MAX(CD$1:CD465)-LARGE(CD$1:CD465,2))</f>
        <v>33</v>
      </c>
      <c r="BB465">
        <f>IF(CK465="","",MAX(CE$1:CE465)-LARGE(CE$1:CE465,2))</f>
        <v>1</v>
      </c>
      <c r="BC465">
        <f t="shared" ref="BC465" si="5855">AX465/AW465</f>
        <v>6.25E-2</v>
      </c>
      <c r="BD465">
        <f t="shared" ref="BD465" si="5856">AZ465/AY465</f>
        <v>0.27272727272727271</v>
      </c>
      <c r="BE465">
        <f t="shared" ref="BE465" si="5857">BB465/BA465</f>
        <v>3.0303030303030304E-2</v>
      </c>
      <c r="BF465">
        <f t="shared" ref="BF465" si="5858">SUM(AU459:AU465)/SUM(AT459:AT465)</f>
        <v>1.9222833562585969E-2</v>
      </c>
      <c r="BG465">
        <f t="shared" ref="BG465" si="5859">SUM(AU452:AU465)/SUM(AT452:AT465)</f>
        <v>2.1123826008911113E-2</v>
      </c>
      <c r="BH465">
        <f t="shared" ref="BH465" si="5860">SUM(AX459:AX465)/SUM(AW459:AW465)</f>
        <v>4.8517520215633422E-2</v>
      </c>
      <c r="BI465">
        <f t="shared" ref="BI465" si="5861">SUM(AZ459:AZ465)/SUM(AY459:AY465)</f>
        <v>0.28285714285714286</v>
      </c>
      <c r="BJ465">
        <f t="shared" ref="BJ465" si="5862">SUM(BB459:BB465)/SUM(BA459:BA465)</f>
        <v>4.5161290322580643E-2</v>
      </c>
      <c r="BN465" s="15">
        <v>5165865</v>
      </c>
      <c r="BO465" s="15">
        <v>404132</v>
      </c>
      <c r="BP465" s="15">
        <v>1490646</v>
      </c>
      <c r="BQ465" s="15">
        <v>299165</v>
      </c>
      <c r="BR465" s="15">
        <v>307896</v>
      </c>
      <c r="BS465" s="15">
        <v>65476</v>
      </c>
      <c r="BT465">
        <f t="shared" si="5154"/>
        <v>1789811</v>
      </c>
      <c r="BU465">
        <f t="shared" si="2767"/>
        <v>373372</v>
      </c>
      <c r="BV465" s="15">
        <v>42551</v>
      </c>
      <c r="BW465" s="15">
        <v>3025</v>
      </c>
      <c r="BX465" s="15">
        <v>9612</v>
      </c>
      <c r="BY465" s="15">
        <v>3504</v>
      </c>
      <c r="BZ465" s="15">
        <v>2229</v>
      </c>
      <c r="CA465" s="15">
        <v>660</v>
      </c>
      <c r="CB465">
        <f t="shared" si="5155"/>
        <v>13116</v>
      </c>
      <c r="CC465">
        <f t="shared" si="2769"/>
        <v>2889</v>
      </c>
      <c r="CD465" s="15">
        <v>31282</v>
      </c>
      <c r="CE465" s="15">
        <v>1759</v>
      </c>
      <c r="CF465" s="15">
        <v>5627</v>
      </c>
      <c r="CG465" s="15">
        <v>1899</v>
      </c>
      <c r="CH465" s="15">
        <v>1199</v>
      </c>
      <c r="CI465" s="15">
        <v>466</v>
      </c>
      <c r="CJ465">
        <f t="shared" si="5156"/>
        <v>7526</v>
      </c>
      <c r="CK465">
        <f t="shared" si="2771"/>
        <v>1665</v>
      </c>
      <c r="CL465" s="15">
        <v>229169</v>
      </c>
      <c r="CM465" s="15">
        <v>17717</v>
      </c>
      <c r="CN465" s="15">
        <v>69731</v>
      </c>
      <c r="CO465" s="15">
        <v>5433</v>
      </c>
      <c r="CP465" s="15">
        <v>15344</v>
      </c>
      <c r="CQ465" s="15">
        <v>869</v>
      </c>
      <c r="CR465">
        <f t="shared" si="5157"/>
        <v>75164</v>
      </c>
      <c r="CS465">
        <f t="shared" si="4526"/>
        <v>16213</v>
      </c>
    </row>
    <row r="466" spans="1:97" x14ac:dyDescent="0.35">
      <c r="A466" s="1">
        <f t="shared" si="2564"/>
        <v>44372</v>
      </c>
      <c r="B466">
        <f t="shared" si="5128"/>
        <v>1790663</v>
      </c>
      <c r="C466">
        <f t="shared" ref="C466" si="5863">BU466</f>
        <v>373428</v>
      </c>
      <c r="D466">
        <v>365656</v>
      </c>
      <c r="E466">
        <v>6124</v>
      </c>
      <c r="F466">
        <v>46</v>
      </c>
      <c r="H466">
        <v>18</v>
      </c>
      <c r="I466">
        <v>2</v>
      </c>
      <c r="J466">
        <v>18</v>
      </c>
      <c r="K466">
        <v>7</v>
      </c>
      <c r="L466">
        <v>1</v>
      </c>
      <c r="M466">
        <f t="shared" ref="M466" si="5864">-(J466-J465)+L466</f>
        <v>4</v>
      </c>
      <c r="N466">
        <f t="shared" ref="N466" si="5865">B466-C466</f>
        <v>1417235</v>
      </c>
      <c r="O466" s="3">
        <f t="shared" ref="O466" si="5866">C466/B466</f>
        <v>0.20854175241237463</v>
      </c>
      <c r="R466">
        <f t="shared" ref="R466" si="5867">C466-C465</f>
        <v>56</v>
      </c>
      <c r="S466">
        <f t="shared" ref="S466" si="5868">N466-N465</f>
        <v>796</v>
      </c>
      <c r="T466" s="6">
        <f t="shared" ref="T466" si="5869">R466/V466</f>
        <v>6.5727699530516437E-2</v>
      </c>
      <c r="U466" s="6">
        <f t="shared" ref="U466" si="5870">SUM(R460:R466)/SUM(V460:V466)</f>
        <v>7.063479981732379E-2</v>
      </c>
      <c r="V466">
        <f t="shared" ref="V466" si="5871">B466-B465</f>
        <v>852</v>
      </c>
      <c r="W466">
        <f t="shared" ref="W466" si="5872">C466-D466-E466</f>
        <v>1648</v>
      </c>
      <c r="X466" s="3">
        <f t="shared" ref="X466" si="5873">F466/W466</f>
        <v>2.7912621359223302E-2</v>
      </c>
      <c r="Y466">
        <f t="shared" ref="Y466" si="5874">E466-E465</f>
        <v>4</v>
      </c>
      <c r="Z466">
        <v>2889</v>
      </c>
      <c r="AA466">
        <v>1665</v>
      </c>
      <c r="AB466">
        <v>16213</v>
      </c>
      <c r="AC466">
        <v>2804</v>
      </c>
      <c r="AD466">
        <v>1621</v>
      </c>
      <c r="AE466">
        <v>15630</v>
      </c>
      <c r="AF466">
        <v>62</v>
      </c>
      <c r="AG466">
        <v>35</v>
      </c>
      <c r="AH466">
        <v>312</v>
      </c>
      <c r="AI466">
        <f t="shared" ref="AI466" si="5875">Z466-AC466-AF466</f>
        <v>23</v>
      </c>
      <c r="AJ466">
        <f t="shared" ref="AJ466" si="5876">AA466-AD466-AG466</f>
        <v>9</v>
      </c>
      <c r="AK466">
        <f t="shared" ref="AK466" si="5877">AB466-AE466-AH466</f>
        <v>271</v>
      </c>
      <c r="AT466">
        <f t="shared" ref="AT466" si="5878">BN466-BN465</f>
        <v>3534</v>
      </c>
      <c r="AU466">
        <f t="shared" ref="AU466" si="5879">BO466-BO465</f>
        <v>104</v>
      </c>
      <c r="AV466">
        <f t="shared" ref="AV466" si="5880">AU466/AT466</f>
        <v>2.9428409734012451E-2</v>
      </c>
      <c r="AW466">
        <f>IF(CB466="","",MAX(BV$1:BV466)-LARGE(BV$1:BV466,2))</f>
        <v>80</v>
      </c>
      <c r="AX466">
        <f>IF(CC466="","",MAX(BW$1:BW466)-LARGE(BW$1:BW466,2))</f>
        <v>2</v>
      </c>
      <c r="AY466">
        <f>MAX(CR$1:CR466)-LARGE(CR$1:CR466,2)</f>
        <v>53</v>
      </c>
      <c r="AZ466">
        <f>MAX(CS$1:CS466)-LARGE(CS$1:CS466,2)</f>
        <v>17</v>
      </c>
      <c r="BA466">
        <f>IF(CJ466="","",MAX(CD$1:CD466)-LARGE(CD$1:CD466,2))</f>
        <v>16</v>
      </c>
      <c r="BB466">
        <f>IF(CK466="","",MAX(CE$1:CE466)-LARGE(CE$1:CE466,2))</f>
        <v>1</v>
      </c>
      <c r="BC466">
        <f t="shared" ref="BC466" si="5881">AX466/AW466</f>
        <v>2.5000000000000001E-2</v>
      </c>
      <c r="BD466">
        <f t="shared" ref="BD466" si="5882">AZ466/AY466</f>
        <v>0.32075471698113206</v>
      </c>
      <c r="BE466">
        <f t="shared" ref="BE466" si="5883">BB466/BA466</f>
        <v>6.25E-2</v>
      </c>
      <c r="BF466">
        <f t="shared" ref="BF466" si="5884">SUM(AU460:AU466)/SUM(AT460:AT466)</f>
        <v>2.1417515568194091E-2</v>
      </c>
      <c r="BG466">
        <f t="shared" ref="BG466" si="5885">SUM(AU453:AU466)/SUM(AT453:AT466)</f>
        <v>2.2150233506544759E-2</v>
      </c>
      <c r="BH466">
        <f t="shared" ref="BH466" si="5886">SUM(AX460:AX466)/SUM(AW460:AW466)</f>
        <v>3.4229828850855744E-2</v>
      </c>
      <c r="BI466">
        <f t="shared" ref="BI466" si="5887">SUM(AZ460:AZ466)/SUM(AY460:AY466)</f>
        <v>0.29461756373937675</v>
      </c>
      <c r="BJ466">
        <f t="shared" ref="BJ466" si="5888">SUM(BB460:BB466)/SUM(BA460:BA466)</f>
        <v>0.05</v>
      </c>
      <c r="BN466" s="15">
        <v>5169399</v>
      </c>
      <c r="BO466" s="15">
        <v>404236</v>
      </c>
      <c r="BP466" s="15">
        <v>1491388</v>
      </c>
      <c r="BQ466" s="15">
        <v>299275</v>
      </c>
      <c r="BR466" s="15">
        <v>307948</v>
      </c>
      <c r="BS466" s="15">
        <v>65480</v>
      </c>
      <c r="BT466">
        <f t="shared" si="5154"/>
        <v>1790663</v>
      </c>
      <c r="BU466">
        <f t="shared" si="2767"/>
        <v>373428</v>
      </c>
      <c r="BV466" s="15">
        <v>42631</v>
      </c>
      <c r="BW466" s="15">
        <v>3029</v>
      </c>
      <c r="BX466" s="15">
        <v>9616</v>
      </c>
      <c r="BY466" s="15">
        <v>3506</v>
      </c>
      <c r="BZ466" s="15">
        <v>2228</v>
      </c>
      <c r="CA466" s="15">
        <v>661</v>
      </c>
      <c r="CB466">
        <f t="shared" si="5155"/>
        <v>13122</v>
      </c>
      <c r="CC466">
        <f t="shared" si="2769"/>
        <v>2889</v>
      </c>
      <c r="CD466" s="15">
        <v>31298</v>
      </c>
      <c r="CE466" s="15">
        <v>1756</v>
      </c>
      <c r="CF466" s="15">
        <v>5631</v>
      </c>
      <c r="CG466" s="15">
        <v>1899</v>
      </c>
      <c r="CH466" s="15">
        <v>1199</v>
      </c>
      <c r="CI466" s="15">
        <v>466</v>
      </c>
      <c r="CJ466">
        <f t="shared" si="5156"/>
        <v>7530</v>
      </c>
      <c r="CK466">
        <f t="shared" si="2771"/>
        <v>1665</v>
      </c>
      <c r="CL466" s="15">
        <v>229318</v>
      </c>
      <c r="CM466" s="15">
        <v>17739</v>
      </c>
      <c r="CN466" s="15">
        <v>69786</v>
      </c>
      <c r="CO466" s="15">
        <v>5431</v>
      </c>
      <c r="CP466" s="15">
        <v>15361</v>
      </c>
      <c r="CQ466" s="15">
        <v>869</v>
      </c>
      <c r="CR466">
        <f t="shared" si="5157"/>
        <v>75217</v>
      </c>
      <c r="CS466">
        <f t="shared" si="4526"/>
        <v>16230</v>
      </c>
    </row>
    <row r="467" spans="1:97" x14ac:dyDescent="0.35">
      <c r="A467" s="1">
        <f t="shared" si="2564"/>
        <v>44373</v>
      </c>
      <c r="B467">
        <f t="shared" si="5128"/>
        <v>1791932</v>
      </c>
      <c r="C467">
        <f t="shared" ref="C467" si="5889">BU467</f>
        <v>373519</v>
      </c>
      <c r="D467">
        <v>365744</v>
      </c>
      <c r="E467">
        <v>6125</v>
      </c>
      <c r="F467">
        <v>56</v>
      </c>
      <c r="H467">
        <v>20</v>
      </c>
      <c r="I467">
        <v>18</v>
      </c>
      <c r="J467">
        <v>19</v>
      </c>
      <c r="K467">
        <v>7</v>
      </c>
      <c r="L467">
        <v>6</v>
      </c>
      <c r="M467">
        <f t="shared" ref="M467" si="5890">-(J467-J466)+L467</f>
        <v>5</v>
      </c>
      <c r="N467">
        <f t="shared" ref="N467" si="5891">B467-C467</f>
        <v>1418413</v>
      </c>
      <c r="O467" s="3">
        <f t="shared" ref="O467" si="5892">C467/B467</f>
        <v>0.20844485170196189</v>
      </c>
      <c r="R467">
        <f t="shared" ref="R467" si="5893">C467-C466</f>
        <v>91</v>
      </c>
      <c r="S467">
        <f t="shared" ref="S467" si="5894">N467-N466</f>
        <v>1178</v>
      </c>
      <c r="T467" s="6">
        <f t="shared" ref="T467" si="5895">R467/V467</f>
        <v>7.1710007880220653E-2</v>
      </c>
      <c r="U467" s="6">
        <f t="shared" ref="U467" si="5896">SUM(R461:R467)/SUM(V461:V467)</f>
        <v>7.0289427052569409E-2</v>
      </c>
      <c r="V467">
        <f t="shared" ref="V467" si="5897">B467-B466</f>
        <v>1269</v>
      </c>
      <c r="W467">
        <f t="shared" ref="W467" si="5898">C467-D467-E467</f>
        <v>1650</v>
      </c>
      <c r="X467" s="3">
        <f t="shared" ref="X467" si="5899">F467/W467</f>
        <v>3.3939393939393943E-2</v>
      </c>
      <c r="Y467">
        <f t="shared" ref="Y467" si="5900">E467-E466</f>
        <v>1</v>
      </c>
      <c r="Z467">
        <v>2889</v>
      </c>
      <c r="AA467">
        <v>1665</v>
      </c>
      <c r="AB467">
        <v>16228</v>
      </c>
      <c r="AC467">
        <v>2806</v>
      </c>
      <c r="AD467">
        <v>1621</v>
      </c>
      <c r="AE467">
        <v>15634</v>
      </c>
      <c r="AF467">
        <v>62</v>
      </c>
      <c r="AG467">
        <v>35</v>
      </c>
      <c r="AH467">
        <v>312</v>
      </c>
      <c r="AI467">
        <f t="shared" ref="AI467" si="5901">Z467-AC467-AF467</f>
        <v>21</v>
      </c>
      <c r="AJ467">
        <f t="shared" ref="AJ467" si="5902">AA467-AD467-AG467</f>
        <v>9</v>
      </c>
      <c r="AK467">
        <f t="shared" ref="AK467" si="5903">AB467-AE467-AH467</f>
        <v>282</v>
      </c>
      <c r="AT467">
        <f t="shared" ref="AT467" si="5904">BN467-BN466</f>
        <v>6492</v>
      </c>
      <c r="AU467">
        <f t="shared" ref="AU467" si="5905">BO467-BO466</f>
        <v>66</v>
      </c>
      <c r="AV467">
        <f t="shared" ref="AV467" si="5906">AU467/AT467</f>
        <v>1.0166358595194085E-2</v>
      </c>
      <c r="AW467">
        <f>IF(CB467="","",MAX(BV$1:BV467)-LARGE(BV$1:BV467,2))</f>
        <v>127</v>
      </c>
      <c r="AX467">
        <f>IF(CC467="","",MAX(BW$1:BW467)-LARGE(BW$1:BW467,2))</f>
        <v>2</v>
      </c>
      <c r="AY467">
        <f>MAX(CR$1:CR467)-LARGE(CR$1:CR467,2)</f>
        <v>73</v>
      </c>
      <c r="AZ467">
        <f>MAX(CS$1:CS467)-LARGE(CS$1:CS467,2)</f>
        <v>19</v>
      </c>
      <c r="BA467">
        <f>IF(CJ467="","",MAX(CD$1:CD467)-LARGE(CD$1:CD467,2))</f>
        <v>22</v>
      </c>
      <c r="BB467">
        <f>IF(CK467="","",MAX(CE$1:CE467)-LARGE(CE$1:CE467,2))</f>
        <v>0</v>
      </c>
      <c r="BC467">
        <f t="shared" ref="BC467" si="5907">AX467/AW467</f>
        <v>1.5748031496062992E-2</v>
      </c>
      <c r="BD467">
        <f t="shared" ref="BD467" si="5908">AZ467/AY467</f>
        <v>0.26027397260273971</v>
      </c>
      <c r="BE467">
        <f t="shared" ref="BE467" si="5909">BB467/BA467</f>
        <v>0</v>
      </c>
      <c r="BF467">
        <f t="shared" ref="BF467" si="5910">SUM(AU461:AU467)/SUM(AT461:AT467)</f>
        <v>1.9581572709471296E-2</v>
      </c>
      <c r="BG467">
        <f t="shared" ref="BG467" si="5911">SUM(AU454:AU467)/SUM(AT454:AT467)</f>
        <v>2.0440566920711323E-2</v>
      </c>
      <c r="BH467">
        <f t="shared" ref="BH467" si="5912">SUM(AX461:AX467)/SUM(AW461:AW467)</f>
        <v>3.2634032634032632E-2</v>
      </c>
      <c r="BI467">
        <f t="shared" ref="BI467" si="5913">SUM(AZ461:AZ467)/SUM(AY461:AY467)</f>
        <v>0.29569892473118281</v>
      </c>
      <c r="BJ467">
        <f t="shared" ref="BJ467" si="5914">SUM(BB461:BB467)/SUM(BA461:BA467)</f>
        <v>4.8611111111111112E-2</v>
      </c>
      <c r="BN467" s="15">
        <v>5175891</v>
      </c>
      <c r="BO467" s="15">
        <v>404302</v>
      </c>
      <c r="BP467" s="15">
        <v>1492455</v>
      </c>
      <c r="BQ467" s="15">
        <v>299477</v>
      </c>
      <c r="BR467" s="15">
        <v>308025</v>
      </c>
      <c r="BS467" s="15">
        <v>65494</v>
      </c>
      <c r="BT467">
        <f t="shared" si="5154"/>
        <v>1791932</v>
      </c>
      <c r="BU467">
        <f t="shared" si="2767"/>
        <v>373519</v>
      </c>
      <c r="BV467" s="15">
        <v>42758</v>
      </c>
      <c r="BW467" s="15">
        <v>3027</v>
      </c>
      <c r="BX467" s="15">
        <v>9614</v>
      </c>
      <c r="BY467" s="15">
        <v>3509</v>
      </c>
      <c r="BZ467" s="15">
        <v>2228</v>
      </c>
      <c r="CA467" s="15">
        <v>661</v>
      </c>
      <c r="CB467">
        <f t="shared" si="5155"/>
        <v>13123</v>
      </c>
      <c r="CC467">
        <f t="shared" si="2769"/>
        <v>2889</v>
      </c>
      <c r="CD467" s="15">
        <v>31320</v>
      </c>
      <c r="CE467" s="15">
        <v>1759</v>
      </c>
      <c r="CF467" s="15">
        <v>5637</v>
      </c>
      <c r="CG467" s="15">
        <v>1899</v>
      </c>
      <c r="CH467" s="15">
        <v>1199</v>
      </c>
      <c r="CI467" s="15">
        <v>466</v>
      </c>
      <c r="CJ467">
        <f t="shared" si="5156"/>
        <v>7536</v>
      </c>
      <c r="CK467">
        <f t="shared" si="2771"/>
        <v>1665</v>
      </c>
      <c r="CL467" s="15">
        <v>230168</v>
      </c>
      <c r="CM467" s="15">
        <v>17756</v>
      </c>
      <c r="CN467" s="15">
        <v>69786</v>
      </c>
      <c r="CO467" s="15">
        <v>5504</v>
      </c>
      <c r="CP467" s="15">
        <v>15379</v>
      </c>
      <c r="CQ467" s="15">
        <v>870</v>
      </c>
      <c r="CR467">
        <f t="shared" si="5157"/>
        <v>75290</v>
      </c>
      <c r="CS467">
        <f t="shared" si="4526"/>
        <v>16249</v>
      </c>
    </row>
    <row r="468" spans="1:97" x14ac:dyDescent="0.35">
      <c r="A468" s="1">
        <f t="shared" si="2564"/>
        <v>44374</v>
      </c>
      <c r="B468">
        <f t="shared" si="5128"/>
        <v>1792539</v>
      </c>
      <c r="C468">
        <f t="shared" ref="C468" si="5915">BU468</f>
        <v>373568</v>
      </c>
      <c r="D468">
        <v>365780</v>
      </c>
      <c r="E468">
        <v>6131</v>
      </c>
      <c r="F468">
        <v>63</v>
      </c>
      <c r="H468">
        <v>21</v>
      </c>
      <c r="I468">
        <v>19</v>
      </c>
      <c r="J468">
        <v>26</v>
      </c>
      <c r="K468">
        <v>6</v>
      </c>
      <c r="L468">
        <v>9</v>
      </c>
      <c r="M468">
        <f t="shared" ref="M468" si="5916">-(J468-J467)+L468</f>
        <v>2</v>
      </c>
      <c r="N468">
        <f t="shared" ref="N468" si="5917">B468-C468</f>
        <v>1418971</v>
      </c>
      <c r="O468" s="3">
        <f t="shared" ref="O468" si="5918">C468/B468</f>
        <v>0.20840160241980787</v>
      </c>
      <c r="R468">
        <f t="shared" ref="R468" si="5919">C468-C467</f>
        <v>49</v>
      </c>
      <c r="S468">
        <f t="shared" ref="S468" si="5920">N468-N467</f>
        <v>558</v>
      </c>
      <c r="T468" s="6">
        <f t="shared" ref="T468" si="5921">R468/V468</f>
        <v>8.0724876441515644E-2</v>
      </c>
      <c r="U468" s="6">
        <f t="shared" ref="U468" si="5922">SUM(R462:R468)/SUM(V462:V468)</f>
        <v>7.1189534529966542E-2</v>
      </c>
      <c r="V468">
        <f t="shared" ref="V468" si="5923">B468-B467</f>
        <v>607</v>
      </c>
      <c r="W468">
        <f t="shared" ref="W468" si="5924">C468-D468-E468</f>
        <v>1657</v>
      </c>
      <c r="X468" s="3">
        <f t="shared" ref="X468" si="5925">F468/W468</f>
        <v>3.8020519010259504E-2</v>
      </c>
      <c r="Y468">
        <f t="shared" ref="Y468" si="5926">E468-E467</f>
        <v>6</v>
      </c>
      <c r="Z468">
        <v>2889</v>
      </c>
      <c r="AA468">
        <v>1665</v>
      </c>
      <c r="AB468">
        <v>16249</v>
      </c>
      <c r="AC468">
        <v>2806</v>
      </c>
      <c r="AD468">
        <v>1621</v>
      </c>
      <c r="AE468">
        <v>15633</v>
      </c>
      <c r="AF468">
        <v>62</v>
      </c>
      <c r="AG468">
        <v>35</v>
      </c>
      <c r="AH468">
        <v>314</v>
      </c>
      <c r="AI468">
        <f t="shared" ref="AI468" si="5927">Z468-AC468-AF468</f>
        <v>21</v>
      </c>
      <c r="AJ468">
        <f t="shared" ref="AJ468" si="5928">AA468-AD468-AG468</f>
        <v>9</v>
      </c>
      <c r="AK468">
        <f t="shared" ref="AK468" si="5929">AB468-AE468-AH468</f>
        <v>302</v>
      </c>
      <c r="AT468">
        <f t="shared" ref="AT468" si="5930">BN468-BN467</f>
        <v>1872</v>
      </c>
      <c r="AU468">
        <f t="shared" ref="AU468" si="5931">BO468-BO467</f>
        <v>111</v>
      </c>
      <c r="AV468">
        <f t="shared" ref="AV468" si="5932">AU468/AT468</f>
        <v>5.9294871794871792E-2</v>
      </c>
      <c r="AW468">
        <f>IF(CB468="","",MAX(BV$1:BV468)-LARGE(BV$1:BV468,2))</f>
        <v>10</v>
      </c>
      <c r="AX468">
        <f>IF(CC468="","",MAX(BW$1:BW468)-LARGE(BW$1:BW468,2))</f>
        <v>1</v>
      </c>
      <c r="AY468">
        <f>MAX(CR$1:CR468)-LARGE(CR$1:CR468,2)</f>
        <v>67</v>
      </c>
      <c r="AZ468">
        <f>MAX(CS$1:CS468)-LARGE(CS$1:CS468,2)</f>
        <v>11</v>
      </c>
      <c r="BA468">
        <f>IF(CJ468="","",MAX(CD$1:CD468)-LARGE(CD$1:CD468,2))</f>
        <v>8</v>
      </c>
      <c r="BB468">
        <f>IF(CK468="","",MAX(CE$1:CE468)-LARGE(CE$1:CE468,2))</f>
        <v>1</v>
      </c>
      <c r="BC468">
        <f t="shared" ref="BC468" si="5933">AX468/AW468</f>
        <v>0.1</v>
      </c>
      <c r="BD468">
        <f t="shared" ref="BD468" si="5934">AZ468/AY468</f>
        <v>0.16417910447761194</v>
      </c>
      <c r="BE468">
        <f t="shared" ref="BE468" si="5935">BB468/BA468</f>
        <v>0.125</v>
      </c>
      <c r="BF468">
        <f t="shared" ref="BF468" si="5936">SUM(AU462:AU468)/SUM(AT462:AT468)</f>
        <v>2.1847315850774714E-2</v>
      </c>
      <c r="BG468">
        <f t="shared" ref="BG468" si="5937">SUM(AU455:AU468)/SUM(AT455:AT468)</f>
        <v>2.1764109496451505E-2</v>
      </c>
      <c r="BH468">
        <f t="shared" ref="BH468" si="5938">SUM(AX462:AX468)/SUM(AW462:AW468)</f>
        <v>3.0373831775700934E-2</v>
      </c>
      <c r="BI468">
        <f t="shared" ref="BI468" si="5939">SUM(AZ462:AZ468)/SUM(AY462:AY468)</f>
        <v>0.258974358974359</v>
      </c>
      <c r="BJ468">
        <f t="shared" ref="BJ468" si="5940">SUM(BB462:BB468)/SUM(BA462:BA468)</f>
        <v>4.6979865771812082E-2</v>
      </c>
      <c r="BN468" s="15">
        <v>5177763</v>
      </c>
      <c r="BO468" s="15">
        <v>404413</v>
      </c>
      <c r="BP468" s="15">
        <v>1493026</v>
      </c>
      <c r="BQ468" s="15">
        <v>299513</v>
      </c>
      <c r="BR468" s="15">
        <v>308066</v>
      </c>
      <c r="BS468" s="15">
        <v>65502</v>
      </c>
      <c r="BT468">
        <f t="shared" si="5154"/>
        <v>1792539</v>
      </c>
      <c r="BU468">
        <f t="shared" si="2767"/>
        <v>373568</v>
      </c>
      <c r="BV468" s="15">
        <v>42768</v>
      </c>
      <c r="BW468" s="15">
        <v>3028</v>
      </c>
      <c r="BX468" s="15">
        <v>9618</v>
      </c>
      <c r="BY468" s="15">
        <v>3508</v>
      </c>
      <c r="BZ468" s="15">
        <v>2229</v>
      </c>
      <c r="CA468" s="15">
        <v>661</v>
      </c>
      <c r="CB468">
        <f t="shared" si="5155"/>
        <v>13126</v>
      </c>
      <c r="CC468">
        <f t="shared" si="2769"/>
        <v>2890</v>
      </c>
      <c r="CD468" s="15">
        <v>31328</v>
      </c>
      <c r="CE468" s="15">
        <v>1760</v>
      </c>
      <c r="CF468" s="15">
        <v>5636</v>
      </c>
      <c r="CG468" s="15">
        <v>1900</v>
      </c>
      <c r="CH468" s="15">
        <v>1200</v>
      </c>
      <c r="CI468" s="15">
        <v>466</v>
      </c>
      <c r="CJ468">
        <f t="shared" si="5156"/>
        <v>7536</v>
      </c>
      <c r="CK468">
        <f t="shared" si="2771"/>
        <v>1666</v>
      </c>
      <c r="CL468" s="15">
        <v>230364</v>
      </c>
      <c r="CM468" s="15">
        <v>17773</v>
      </c>
      <c r="CN468" s="15">
        <v>69851</v>
      </c>
      <c r="CO468" s="15">
        <v>5506</v>
      </c>
      <c r="CP468" s="15">
        <v>15390</v>
      </c>
      <c r="CQ468" s="15">
        <v>870</v>
      </c>
      <c r="CR468">
        <f t="shared" si="5157"/>
        <v>75357</v>
      </c>
      <c r="CS468">
        <f t="shared" si="4526"/>
        <v>16260</v>
      </c>
    </row>
    <row r="469" spans="1:97" x14ac:dyDescent="0.35">
      <c r="A469" s="1">
        <f t="shared" si="2564"/>
        <v>44375</v>
      </c>
      <c r="B469">
        <f t="shared" ref="B469:B479" si="5941">BT469</f>
        <v>1793110</v>
      </c>
      <c r="C469">
        <f t="shared" ref="C469" si="5942">BU469</f>
        <v>373613</v>
      </c>
      <c r="D469">
        <v>365821</v>
      </c>
      <c r="E469">
        <v>6133</v>
      </c>
      <c r="F469">
        <v>67</v>
      </c>
      <c r="H469">
        <v>23</v>
      </c>
      <c r="I469">
        <v>15</v>
      </c>
      <c r="J469">
        <v>30</v>
      </c>
      <c r="K469">
        <v>8</v>
      </c>
      <c r="L469">
        <v>6</v>
      </c>
      <c r="M469">
        <f t="shared" ref="M469" si="5943">-(J469-J468)+L469</f>
        <v>2</v>
      </c>
      <c r="N469">
        <f t="shared" ref="N469" si="5944">B469-C469</f>
        <v>1419497</v>
      </c>
      <c r="O469" s="3">
        <f t="shared" ref="O469" si="5945">C469/B469</f>
        <v>0.20836033483723809</v>
      </c>
      <c r="R469">
        <f t="shared" ref="R469" si="5946">C469-C468</f>
        <v>45</v>
      </c>
      <c r="S469">
        <f t="shared" ref="S469" si="5947">N469-N468</f>
        <v>526</v>
      </c>
      <c r="T469" s="6">
        <f t="shared" ref="T469" si="5948">R469/V469</f>
        <v>7.8809106830122586E-2</v>
      </c>
      <c r="U469" s="6">
        <f t="shared" ref="U469" si="5949">SUM(R463:R469)/SUM(V463:V469)</f>
        <v>7.243551289742052E-2</v>
      </c>
      <c r="V469">
        <f t="shared" ref="V469" si="5950">B469-B468</f>
        <v>571</v>
      </c>
      <c r="W469">
        <f t="shared" ref="W469" si="5951">C469-D469-E469</f>
        <v>1659</v>
      </c>
      <c r="X469" s="3">
        <f t="shared" ref="X469" si="5952">F469/W469</f>
        <v>4.0385774562989751E-2</v>
      </c>
      <c r="Y469">
        <f t="shared" ref="Y469" si="5953">E469-E468</f>
        <v>2</v>
      </c>
      <c r="Z469">
        <v>2890</v>
      </c>
      <c r="AA469">
        <v>1666</v>
      </c>
      <c r="AB469">
        <v>16260</v>
      </c>
      <c r="AC469">
        <v>2806</v>
      </c>
      <c r="AD469">
        <v>1621</v>
      </c>
      <c r="AE469">
        <v>15637</v>
      </c>
      <c r="AF469">
        <v>62</v>
      </c>
      <c r="AG469">
        <v>35</v>
      </c>
      <c r="AH469">
        <v>315</v>
      </c>
      <c r="AI469">
        <f t="shared" ref="AI469" si="5954">Z469-AC469-AF469</f>
        <v>22</v>
      </c>
      <c r="AJ469">
        <f t="shared" ref="AJ469" si="5955">AA469-AD469-AG469</f>
        <v>10</v>
      </c>
      <c r="AK469">
        <f t="shared" ref="AK469" si="5956">AB469-AE469-AH469</f>
        <v>308</v>
      </c>
      <c r="AT469">
        <f t="shared" ref="AT469" si="5957">BN469-BN468</f>
        <v>1921</v>
      </c>
      <c r="AU469">
        <f t="shared" ref="AU469" si="5958">BO469-BO468</f>
        <v>33</v>
      </c>
      <c r="AV469">
        <f t="shared" ref="AV469" si="5959">AU469/AT469</f>
        <v>1.7178552837064029E-2</v>
      </c>
      <c r="AW469">
        <f>IF(CB469="","",MAX(BV$1:BV469)-LARGE(BV$1:BV469,2))</f>
        <v>6</v>
      </c>
      <c r="AX469">
        <f>IF(CC469="","",MAX(BW$1:BW469)-LARGE(BW$1:BW469,2))</f>
        <v>1</v>
      </c>
      <c r="AY469">
        <f>MAX(CR$1:CR469)-LARGE(CR$1:CR469,2)</f>
        <v>15</v>
      </c>
      <c r="AZ469">
        <f>MAX(CS$1:CS469)-LARGE(CS$1:CS469,2)</f>
        <v>5</v>
      </c>
      <c r="BA469">
        <f>IF(CJ469="","",MAX(CD$1:CD469)-LARGE(CD$1:CD469,2))</f>
        <v>7</v>
      </c>
      <c r="BB469">
        <f>IF(CK469="","",MAX(CE$1:CE469)-LARGE(CE$1:CE469,2))</f>
        <v>1</v>
      </c>
      <c r="BC469">
        <f t="shared" ref="BC469" si="5960">AX469/AW469</f>
        <v>0.16666666666666666</v>
      </c>
      <c r="BD469">
        <f t="shared" ref="BD469" si="5961">AZ469/AY469</f>
        <v>0.33333333333333331</v>
      </c>
      <c r="BE469">
        <f t="shared" ref="BE469" si="5962">BB469/BA469</f>
        <v>0.14285714285714285</v>
      </c>
      <c r="BF469">
        <f t="shared" ref="BF469" si="5963">SUM(AU463:AU469)/SUM(AT463:AT469)</f>
        <v>2.134918401800788E-2</v>
      </c>
      <c r="BG469">
        <f t="shared" ref="BG469" si="5964">SUM(AU456:AU469)/SUM(AT456:AT469)</f>
        <v>2.1290672819190445E-2</v>
      </c>
      <c r="BH469">
        <f t="shared" ref="BH469" si="5965">SUM(AX463:AX469)/SUM(AW463:AW469)</f>
        <v>3.0232558139534883E-2</v>
      </c>
      <c r="BI469">
        <f t="shared" ref="BI469" si="5966">SUM(AZ463:AZ469)/SUM(AY463:AY469)</f>
        <v>0.265625</v>
      </c>
      <c r="BJ469">
        <f t="shared" ref="BJ469" si="5967">SUM(BB463:BB469)/SUM(BA463:BA469)</f>
        <v>4.5751633986928102E-2</v>
      </c>
      <c r="BN469" s="15">
        <v>5179684</v>
      </c>
      <c r="BO469" s="15">
        <v>404446</v>
      </c>
      <c r="BP469" s="15">
        <v>1493587</v>
      </c>
      <c r="BQ469" s="15">
        <v>299523</v>
      </c>
      <c r="BR469" s="15">
        <v>308108</v>
      </c>
      <c r="BS469" s="15">
        <v>65505</v>
      </c>
      <c r="BT469">
        <f t="shared" ref="BT469:BT479" si="5968">SUM(BP469:BQ469)</f>
        <v>1793110</v>
      </c>
      <c r="BU469">
        <f t="shared" si="2767"/>
        <v>373613</v>
      </c>
      <c r="BV469" s="15">
        <v>42774</v>
      </c>
      <c r="BW469" s="15">
        <v>3030</v>
      </c>
      <c r="BX469" s="15">
        <v>9620</v>
      </c>
      <c r="BY469" s="15">
        <v>3507</v>
      </c>
      <c r="BZ469" s="15">
        <v>2229</v>
      </c>
      <c r="CA469" s="15">
        <v>661</v>
      </c>
      <c r="CB469">
        <f t="shared" ref="CB469:CB479" si="5969">SUM(BX469:BY469)</f>
        <v>13127</v>
      </c>
      <c r="CC469">
        <f t="shared" si="2769"/>
        <v>2890</v>
      </c>
      <c r="CD469" s="15">
        <v>31335</v>
      </c>
      <c r="CE469" s="15">
        <v>1759</v>
      </c>
      <c r="CF469" s="15">
        <v>5637</v>
      </c>
      <c r="CG469" s="15">
        <v>1899</v>
      </c>
      <c r="CH469" s="15">
        <v>1201</v>
      </c>
      <c r="CI469" s="15">
        <v>466</v>
      </c>
      <c r="CJ469">
        <f t="shared" ref="CJ469:CJ479" si="5970">SUM(CF469:CG469)</f>
        <v>7536</v>
      </c>
      <c r="CK469">
        <f t="shared" si="2771"/>
        <v>1667</v>
      </c>
      <c r="CL469" s="15">
        <v>230451</v>
      </c>
      <c r="CM469" s="15">
        <v>17780</v>
      </c>
      <c r="CN469" s="15">
        <v>69862</v>
      </c>
      <c r="CO469" s="15">
        <v>5510</v>
      </c>
      <c r="CP469" s="15">
        <v>15394</v>
      </c>
      <c r="CQ469" s="15">
        <v>871</v>
      </c>
      <c r="CR469">
        <f t="shared" ref="CR469:CR479" si="5971">SUM(CN469:CO469)</f>
        <v>75372</v>
      </c>
      <c r="CS469">
        <f t="shared" si="4526"/>
        <v>16265</v>
      </c>
    </row>
    <row r="470" spans="1:97" x14ac:dyDescent="0.35">
      <c r="A470" s="1">
        <f t="shared" si="2564"/>
        <v>44376</v>
      </c>
      <c r="B470">
        <f t="shared" si="5941"/>
        <v>1794228</v>
      </c>
      <c r="C470">
        <f t="shared" ref="C470" si="5972">BU470</f>
        <v>373706</v>
      </c>
      <c r="D470">
        <v>365848</v>
      </c>
      <c r="E470">
        <v>6133</v>
      </c>
      <c r="F470">
        <v>66</v>
      </c>
      <c r="H470">
        <v>18</v>
      </c>
      <c r="I470">
        <v>12</v>
      </c>
      <c r="J470">
        <v>30</v>
      </c>
      <c r="K470">
        <v>6</v>
      </c>
      <c r="L470">
        <v>4</v>
      </c>
      <c r="M470">
        <f t="shared" ref="M470" si="5973">-(J470-J469)+L470</f>
        <v>4</v>
      </c>
      <c r="N470">
        <f t="shared" ref="N470" si="5974">B470-C470</f>
        <v>1420522</v>
      </c>
      <c r="O470" s="3">
        <f t="shared" ref="O470" si="5975">C470/B470</f>
        <v>0.20828233647005842</v>
      </c>
      <c r="R470">
        <f t="shared" ref="R470" si="5976">C470-C469</f>
        <v>93</v>
      </c>
      <c r="S470">
        <f t="shared" ref="S470" si="5977">N470-N469</f>
        <v>1025</v>
      </c>
      <c r="T470" s="6">
        <f t="shared" ref="T470" si="5978">R470/V470</f>
        <v>8.3184257602862258E-2</v>
      </c>
      <c r="U470" s="6">
        <f t="shared" ref="U470" si="5979">SUM(R464:R470)/SUM(V464:V470)</f>
        <v>7.4755606670500283E-2</v>
      </c>
      <c r="V470">
        <f t="shared" ref="V470" si="5980">B470-B469</f>
        <v>1118</v>
      </c>
      <c r="W470">
        <f t="shared" ref="W470" si="5981">C470-D470-E470</f>
        <v>1725</v>
      </c>
      <c r="X470" s="3">
        <f t="shared" ref="X470" si="5982">F470/W470</f>
        <v>3.826086956521739E-2</v>
      </c>
      <c r="Y470">
        <f t="shared" ref="Y470" si="5983">E470-E469</f>
        <v>0</v>
      </c>
      <c r="Z470">
        <v>2890</v>
      </c>
      <c r="AA470">
        <v>1667</v>
      </c>
      <c r="AB470">
        <v>16265</v>
      </c>
      <c r="AC470">
        <v>2807</v>
      </c>
      <c r="AD470">
        <v>1621</v>
      </c>
      <c r="AE470">
        <v>15640</v>
      </c>
      <c r="AF470">
        <v>62</v>
      </c>
      <c r="AG470">
        <v>35</v>
      </c>
      <c r="AH470">
        <v>315</v>
      </c>
      <c r="AI470">
        <f t="shared" ref="AI470" si="5984">Z470-AC470-AF470</f>
        <v>21</v>
      </c>
      <c r="AJ470">
        <f t="shared" ref="AJ470" si="5985">AA470-AD470-AG470</f>
        <v>11</v>
      </c>
      <c r="AK470">
        <f t="shared" ref="AK470" si="5986">AB470-AE470-AH470</f>
        <v>310</v>
      </c>
      <c r="AT470">
        <f t="shared" ref="AT470" si="5987">BN470-BN469</f>
        <v>5282</v>
      </c>
      <c r="AU470">
        <f t="shared" ref="AU470" si="5988">BO470-BO469</f>
        <v>99</v>
      </c>
      <c r="AV470">
        <f t="shared" ref="AV470" si="5989">AU470/AT470</f>
        <v>1.8742900416508897E-2</v>
      </c>
      <c r="AW470">
        <f>IF(CB470="","",MAX(BV$1:BV470)-LARGE(BV$1:BV470,2))</f>
        <v>114</v>
      </c>
      <c r="AX470">
        <f>IF(CC470="","",MAX(BW$1:BW470)-LARGE(BW$1:BW470,2))</f>
        <v>1</v>
      </c>
      <c r="AY470">
        <f>MAX(CR$1:CR470)-LARGE(CR$1:CR470,2)</f>
        <v>54</v>
      </c>
      <c r="AZ470">
        <f>MAX(CS$1:CS470)-LARGE(CS$1:CS470,2)</f>
        <v>17</v>
      </c>
      <c r="BA470">
        <f>IF(CJ470="","",MAX(CD$1:CD470)-LARGE(CD$1:CD470,2))</f>
        <v>21</v>
      </c>
      <c r="BB470">
        <f>IF(CK470="","",MAX(CE$1:CE470)-LARGE(CE$1:CE470,2))</f>
        <v>0</v>
      </c>
      <c r="BC470">
        <f t="shared" ref="BC470" si="5990">AX470/AW470</f>
        <v>8.771929824561403E-3</v>
      </c>
      <c r="BD470">
        <f t="shared" ref="BD470" si="5991">AZ470/AY470</f>
        <v>0.31481481481481483</v>
      </c>
      <c r="BE470">
        <f t="shared" ref="BE470" si="5992">BB470/BA470</f>
        <v>0</v>
      </c>
      <c r="BF470">
        <f t="shared" ref="BF470" si="5993">SUM(AU464:AU470)/SUM(AT464:AT470)</f>
        <v>2.103870327489249E-2</v>
      </c>
      <c r="BG470">
        <f t="shared" ref="BG470" si="5994">SUM(AU457:AU470)/SUM(AT457:AT470)</f>
        <v>1.9745699326851159E-2</v>
      </c>
      <c r="BH470">
        <f t="shared" ref="BH470" si="5995">SUM(AX464:AX470)/SUM(AW464:AW470)</f>
        <v>2.620967741935484E-2</v>
      </c>
      <c r="BI470">
        <f t="shared" ref="BI470" si="5996">SUM(AZ464:AZ470)/SUM(AY464:AY470)</f>
        <v>0.27061855670103091</v>
      </c>
      <c r="BJ470">
        <f t="shared" ref="BJ470" si="5997">SUM(BB464:BB470)/SUM(BA464:BA470)</f>
        <v>3.3112582781456956E-2</v>
      </c>
      <c r="BN470" s="15">
        <v>5184966</v>
      </c>
      <c r="BO470" s="15">
        <v>404545</v>
      </c>
      <c r="BP470" s="15">
        <v>1494456</v>
      </c>
      <c r="BQ470" s="15">
        <v>299772</v>
      </c>
      <c r="BR470" s="15">
        <v>308190</v>
      </c>
      <c r="BS470" s="15">
        <v>65516</v>
      </c>
      <c r="BT470">
        <f t="shared" si="5968"/>
        <v>1794228</v>
      </c>
      <c r="BU470">
        <f t="shared" si="2767"/>
        <v>373706</v>
      </c>
      <c r="BV470" s="15">
        <v>42888</v>
      </c>
      <c r="BW470" s="15">
        <v>3031</v>
      </c>
      <c r="BX470" s="15">
        <v>9628</v>
      </c>
      <c r="BY470" s="15">
        <v>3511</v>
      </c>
      <c r="BZ470" s="15">
        <v>2229</v>
      </c>
      <c r="CA470" s="15">
        <v>661</v>
      </c>
      <c r="CB470">
        <f t="shared" si="5969"/>
        <v>13139</v>
      </c>
      <c r="CC470">
        <f t="shared" si="2769"/>
        <v>2890</v>
      </c>
      <c r="CD470" s="15">
        <v>31356</v>
      </c>
      <c r="CE470" s="15">
        <v>1760</v>
      </c>
      <c r="CF470" s="15">
        <v>5641</v>
      </c>
      <c r="CG470" s="15">
        <v>1902</v>
      </c>
      <c r="CH470" s="15">
        <v>1201</v>
      </c>
      <c r="CI470" s="15">
        <v>466</v>
      </c>
      <c r="CJ470">
        <f t="shared" si="5970"/>
        <v>7543</v>
      </c>
      <c r="CK470">
        <f t="shared" si="2771"/>
        <v>1667</v>
      </c>
      <c r="CL470" s="15">
        <v>230668</v>
      </c>
      <c r="CM470" s="15">
        <v>17800</v>
      </c>
      <c r="CN470" s="15">
        <v>69899</v>
      </c>
      <c r="CO470" s="15">
        <v>5527</v>
      </c>
      <c r="CP470" s="15">
        <v>15411</v>
      </c>
      <c r="CQ470" s="15">
        <v>871</v>
      </c>
      <c r="CR470">
        <f t="shared" si="5971"/>
        <v>75426</v>
      </c>
      <c r="CS470">
        <f t="shared" si="4526"/>
        <v>16282</v>
      </c>
    </row>
    <row r="471" spans="1:97" x14ac:dyDescent="0.35">
      <c r="A471" s="1">
        <f t="shared" si="2564"/>
        <v>44377</v>
      </c>
      <c r="B471">
        <f t="shared" si="5941"/>
        <v>1795400</v>
      </c>
      <c r="C471">
        <f t="shared" ref="C471" si="5998">BU471</f>
        <v>373823</v>
      </c>
      <c r="D471">
        <v>365989</v>
      </c>
      <c r="E471">
        <v>6134</v>
      </c>
      <c r="F471">
        <v>70</v>
      </c>
      <c r="H471">
        <v>21</v>
      </c>
      <c r="I471">
        <v>12</v>
      </c>
      <c r="J471">
        <v>29</v>
      </c>
      <c r="K471">
        <v>6</v>
      </c>
      <c r="L471">
        <v>2</v>
      </c>
      <c r="M471">
        <f t="shared" ref="M471" si="5999">-(J471-J470)+L471</f>
        <v>3</v>
      </c>
      <c r="N471">
        <f t="shared" ref="N471" si="6000">B471-C471</f>
        <v>1421577</v>
      </c>
      <c r="O471" s="3">
        <f t="shared" ref="O471" si="6001">C471/B471</f>
        <v>0.20821154060376518</v>
      </c>
      <c r="R471">
        <f t="shared" ref="R471" si="6002">C471-C470</f>
        <v>117</v>
      </c>
      <c r="S471">
        <f t="shared" ref="S471" si="6003">N471-N470</f>
        <v>1055</v>
      </c>
      <c r="T471" s="6">
        <f t="shared" ref="T471" si="6004">R471/V471</f>
        <v>9.9829351535836178E-2</v>
      </c>
      <c r="U471" s="6">
        <f t="shared" ref="U471" si="6005">SUM(R465:R471)/SUM(V465:V471)</f>
        <v>7.7774408732565192E-2</v>
      </c>
      <c r="V471">
        <f t="shared" ref="V471" si="6006">B471-B470</f>
        <v>1172</v>
      </c>
      <c r="W471">
        <f t="shared" ref="W471" si="6007">C471-D471-E471</f>
        <v>1700</v>
      </c>
      <c r="X471" s="3">
        <f t="shared" ref="X471" si="6008">F471/W471</f>
        <v>4.1176470588235294E-2</v>
      </c>
      <c r="Y471">
        <f t="shared" ref="Y471" si="6009">E471-E470</f>
        <v>1</v>
      </c>
      <c r="Z471">
        <v>2890</v>
      </c>
      <c r="AA471">
        <v>1667</v>
      </c>
      <c r="AB471">
        <v>16282</v>
      </c>
      <c r="AC471">
        <v>2808</v>
      </c>
      <c r="AD471">
        <v>1622</v>
      </c>
      <c r="AE471">
        <v>15651</v>
      </c>
      <c r="AF471">
        <v>62</v>
      </c>
      <c r="AG471">
        <v>35</v>
      </c>
      <c r="AH471">
        <v>315</v>
      </c>
      <c r="AI471">
        <f t="shared" ref="AI471" si="6010">Z471-AC471-AF471</f>
        <v>20</v>
      </c>
      <c r="AJ471">
        <f t="shared" ref="AJ471" si="6011">AA471-AD471-AG471</f>
        <v>10</v>
      </c>
      <c r="AK471">
        <f t="shared" ref="AK471" si="6012">AB471-AE471-AH471</f>
        <v>316</v>
      </c>
      <c r="AT471">
        <f t="shared" ref="AT471" si="6013">BN471-BN470</f>
        <v>5091</v>
      </c>
      <c r="AU471">
        <f t="shared" ref="AU471" si="6014">BO471-BO470</f>
        <v>161</v>
      </c>
      <c r="AV471">
        <f t="shared" ref="AV471" si="6015">AU471/AT471</f>
        <v>3.1624435277941468E-2</v>
      </c>
      <c r="AW471">
        <f>IF(CB471="","",MAX(BV$1:BV471)-LARGE(BV$1:BV471,2))</f>
        <v>142</v>
      </c>
      <c r="AX471">
        <f>IF(CC471="","",MAX(BW$1:BW471)-LARGE(BW$1:BW471,2))</f>
        <v>1</v>
      </c>
      <c r="AY471">
        <f>MAX(CR$1:CR471)-LARGE(CR$1:CR471,2)</f>
        <v>60</v>
      </c>
      <c r="AZ471">
        <f>MAX(CS$1:CS471)-LARGE(CS$1:CS471,2)</f>
        <v>11</v>
      </c>
      <c r="BA471">
        <f>IF(CJ471="","",MAX(CD$1:CD471)-LARGE(CD$1:CD471,2))</f>
        <v>46</v>
      </c>
      <c r="BB471">
        <f>IF(CK471="","",MAX(CE$1:CE471)-LARGE(CE$1:CE471,2))</f>
        <v>0</v>
      </c>
      <c r="BC471">
        <f t="shared" ref="BC471" si="6016">AX471/AW471</f>
        <v>7.0422535211267607E-3</v>
      </c>
      <c r="BD471">
        <f t="shared" ref="BD471" si="6017">AZ471/AY471</f>
        <v>0.18333333333333332</v>
      </c>
      <c r="BE471">
        <f t="shared" ref="BE471" si="6018">BB471/BA471</f>
        <v>0</v>
      </c>
      <c r="BF471">
        <f t="shared" ref="BF471" si="6019">SUM(AU465:AU471)/SUM(AT465:AT471)</f>
        <v>2.1784552149340639E-2</v>
      </c>
      <c r="BG471">
        <f t="shared" ref="BG471" si="6020">SUM(AU458:AU471)/SUM(AT458:AT471)</f>
        <v>2.0854054770903786E-2</v>
      </c>
      <c r="BH471">
        <f t="shared" ref="BH471" si="6021">SUM(AX465:AX471)/SUM(AW465:AW471)</f>
        <v>1.9569471624266144E-2</v>
      </c>
      <c r="BI471">
        <f t="shared" ref="BI471" si="6022">SUM(AZ465:AZ471)/SUM(AY465:AY471)</f>
        <v>0.25198938992042441</v>
      </c>
      <c r="BJ471">
        <f t="shared" ref="BJ471" si="6023">SUM(BB465:BB471)/SUM(BA465:BA471)</f>
        <v>2.6143790849673203E-2</v>
      </c>
      <c r="BN471" s="15">
        <v>5190057</v>
      </c>
      <c r="BO471" s="15">
        <v>404706</v>
      </c>
      <c r="BP471" s="15">
        <v>1495449</v>
      </c>
      <c r="BQ471" s="15">
        <v>299951</v>
      </c>
      <c r="BR471" s="15">
        <v>308279</v>
      </c>
      <c r="BS471" s="15">
        <v>65544</v>
      </c>
      <c r="BT471">
        <f t="shared" si="5968"/>
        <v>1795400</v>
      </c>
      <c r="BU471">
        <f t="shared" si="2767"/>
        <v>373823</v>
      </c>
      <c r="BV471" s="15">
        <v>43030</v>
      </c>
      <c r="BW471" s="15">
        <v>3029</v>
      </c>
      <c r="BX471" s="15">
        <v>9628</v>
      </c>
      <c r="BY471" s="15">
        <v>3519</v>
      </c>
      <c r="BZ471" s="15">
        <v>2230</v>
      </c>
      <c r="CA471" s="15">
        <v>661</v>
      </c>
      <c r="CB471">
        <f t="shared" si="5969"/>
        <v>13147</v>
      </c>
      <c r="CC471">
        <f t="shared" si="2769"/>
        <v>2891</v>
      </c>
      <c r="CD471" s="15">
        <v>31402</v>
      </c>
      <c r="CE471" s="15">
        <v>1758</v>
      </c>
      <c r="CF471" s="15">
        <v>5641</v>
      </c>
      <c r="CG471" s="15">
        <v>1905</v>
      </c>
      <c r="CH471" s="15">
        <v>1201</v>
      </c>
      <c r="CI471" s="15">
        <v>466</v>
      </c>
      <c r="CJ471">
        <f t="shared" si="5970"/>
        <v>7546</v>
      </c>
      <c r="CK471">
        <f t="shared" si="2771"/>
        <v>1667</v>
      </c>
      <c r="CL471" s="15">
        <v>231046</v>
      </c>
      <c r="CM471" s="15">
        <v>17815</v>
      </c>
      <c r="CN471" s="15">
        <v>69939</v>
      </c>
      <c r="CO471" s="15">
        <v>5547</v>
      </c>
      <c r="CP471" s="15">
        <v>15422</v>
      </c>
      <c r="CQ471" s="15">
        <v>871</v>
      </c>
      <c r="CR471">
        <f t="shared" si="5971"/>
        <v>75486</v>
      </c>
      <c r="CS471">
        <f t="shared" si="4526"/>
        <v>16293</v>
      </c>
    </row>
    <row r="472" spans="1:97" x14ac:dyDescent="0.35">
      <c r="A472" s="1">
        <f t="shared" si="2564"/>
        <v>44378</v>
      </c>
      <c r="B472">
        <f t="shared" si="5941"/>
        <v>1796536</v>
      </c>
      <c r="C472">
        <f t="shared" ref="C472" si="6024">BU472</f>
        <v>373942</v>
      </c>
      <c r="D472">
        <v>366097</v>
      </c>
      <c r="E472">
        <v>6138</v>
      </c>
      <c r="F472">
        <v>71</v>
      </c>
      <c r="H472">
        <v>23</v>
      </c>
      <c r="I472">
        <v>13</v>
      </c>
      <c r="J472">
        <v>29</v>
      </c>
      <c r="K472">
        <v>7</v>
      </c>
      <c r="L472">
        <v>5</v>
      </c>
      <c r="M472">
        <f t="shared" ref="M472" si="6025">-(J472-J471)+L472</f>
        <v>5</v>
      </c>
      <c r="N472">
        <f t="shared" ref="N472" si="6026">B472-C472</f>
        <v>1422594</v>
      </c>
      <c r="O472" s="3">
        <f t="shared" ref="O472" si="6027">C472/B472</f>
        <v>0.20814612120213566</v>
      </c>
      <c r="R472">
        <f t="shared" ref="R472" si="6028">C472-C471</f>
        <v>119</v>
      </c>
      <c r="S472">
        <f t="shared" ref="S472" si="6029">N472-N471</f>
        <v>1017</v>
      </c>
      <c r="T472" s="6">
        <f t="shared" ref="T472" si="6030">R472/V472</f>
        <v>0.10475352112676056</v>
      </c>
      <c r="U472" s="6">
        <f t="shared" ref="U472" si="6031">SUM(R466:R472)/SUM(V466:V472)</f>
        <v>8.4758364312267659E-2</v>
      </c>
      <c r="V472">
        <f t="shared" ref="V472" si="6032">B472-B471</f>
        <v>1136</v>
      </c>
      <c r="W472">
        <f t="shared" ref="W472" si="6033">C472-D472-E472</f>
        <v>1707</v>
      </c>
      <c r="X472" s="3">
        <f t="shared" ref="X472" si="6034">F472/W472</f>
        <v>4.1593438781487989E-2</v>
      </c>
      <c r="Y472">
        <f t="shared" ref="Y472" si="6035">E472-E471</f>
        <v>4</v>
      </c>
      <c r="Z472">
        <v>2891</v>
      </c>
      <c r="AA472">
        <v>1667</v>
      </c>
      <c r="AB472">
        <v>16293</v>
      </c>
      <c r="AC472">
        <v>2809</v>
      </c>
      <c r="AD472">
        <v>1622</v>
      </c>
      <c r="AE472">
        <v>15661</v>
      </c>
      <c r="AF472">
        <v>62</v>
      </c>
      <c r="AG472">
        <v>35</v>
      </c>
      <c r="AH472">
        <v>315</v>
      </c>
      <c r="AI472">
        <f t="shared" ref="AI472" si="6036">Z472-AC472-AF472</f>
        <v>20</v>
      </c>
      <c r="AJ472">
        <f t="shared" ref="AJ472" si="6037">AA472-AD472-AG472</f>
        <v>10</v>
      </c>
      <c r="AK472">
        <f t="shared" ref="AK472" si="6038">AB472-AE472-AH472</f>
        <v>317</v>
      </c>
      <c r="AT472">
        <f t="shared" ref="AT472" si="6039">BN472-BN471</f>
        <v>5102</v>
      </c>
      <c r="AU472">
        <f t="shared" ref="AU472" si="6040">BO472-BO471</f>
        <v>82</v>
      </c>
      <c r="AV472">
        <f t="shared" ref="AV472" si="6041">AU472/AT472</f>
        <v>1.6072128577028617E-2</v>
      </c>
      <c r="AW472">
        <f>IF(CB472="","",MAX(BV$1:BV472)-LARGE(BV$1:BV472,2))</f>
        <v>142</v>
      </c>
      <c r="AX472">
        <f>IF(CC472="","",MAX(BW$1:BW472)-LARGE(BW$1:BW472,2))</f>
        <v>4</v>
      </c>
      <c r="AY472">
        <f>MAX(CR$1:CR472)-LARGE(CR$1:CR472,2)</f>
        <v>75</v>
      </c>
      <c r="AZ472">
        <f>MAX(CS$1:CS472)-LARGE(CS$1:CS472,2)</f>
        <v>20</v>
      </c>
      <c r="BA472">
        <f>IF(CJ472="","",MAX(CD$1:CD472)-LARGE(CD$1:CD472,2))</f>
        <v>36</v>
      </c>
      <c r="BB472">
        <f>IF(CK472="","",MAX(CE$1:CE472)-LARGE(CE$1:CE472,2))</f>
        <v>2</v>
      </c>
      <c r="BC472">
        <f t="shared" ref="BC472" si="6042">AX472/AW472</f>
        <v>2.8169014084507043E-2</v>
      </c>
      <c r="BD472">
        <f t="shared" ref="BD472" si="6043">AZ472/AY472</f>
        <v>0.26666666666666666</v>
      </c>
      <c r="BE472">
        <f t="shared" ref="BE472" si="6044">BB472/BA472</f>
        <v>5.5555555555555552E-2</v>
      </c>
      <c r="BF472">
        <f t="shared" ref="BF472" si="6045">SUM(AU466:AU472)/SUM(AT466:AT472)</f>
        <v>2.239366423158326E-2</v>
      </c>
      <c r="BG472">
        <f t="shared" ref="BG472" si="6046">SUM(AU459:AU472)/SUM(AT459:AT472)</f>
        <v>2.0814061054579093E-2</v>
      </c>
      <c r="BH472">
        <f t="shared" ref="BH472" si="6047">SUM(AX466:AX472)/SUM(AW466:AW472)</f>
        <v>1.932367149758454E-2</v>
      </c>
      <c r="BI472">
        <f t="shared" ref="BI472" si="6048">SUM(AZ466:AZ472)/SUM(AY466:AY472)</f>
        <v>0.25188916876574308</v>
      </c>
      <c r="BJ472">
        <f t="shared" ref="BJ472" si="6049">SUM(BB466:BB472)/SUM(BA466:BA472)</f>
        <v>3.2051282051282048E-2</v>
      </c>
      <c r="BN472" s="15">
        <v>5195159</v>
      </c>
      <c r="BO472" s="15">
        <v>404788</v>
      </c>
      <c r="BP472" s="15">
        <v>1496356</v>
      </c>
      <c r="BQ472" s="15">
        <v>300180</v>
      </c>
      <c r="BR472" s="15">
        <v>308376</v>
      </c>
      <c r="BS472" s="15">
        <v>65566</v>
      </c>
      <c r="BT472">
        <f t="shared" si="5968"/>
        <v>1796536</v>
      </c>
      <c r="BU472">
        <f t="shared" si="2767"/>
        <v>373942</v>
      </c>
      <c r="BV472" s="15">
        <v>43172</v>
      </c>
      <c r="BW472" s="15">
        <v>3035</v>
      </c>
      <c r="BX472" s="15">
        <v>9634</v>
      </c>
      <c r="BY472" s="15">
        <v>3524</v>
      </c>
      <c r="BZ472" s="15">
        <v>2230</v>
      </c>
      <c r="CA472" s="15">
        <v>664</v>
      </c>
      <c r="CB472">
        <f t="shared" si="5969"/>
        <v>13158</v>
      </c>
      <c r="CC472">
        <f t="shared" si="2769"/>
        <v>2894</v>
      </c>
      <c r="CD472" s="15">
        <v>31438</v>
      </c>
      <c r="CE472" s="15">
        <v>1762</v>
      </c>
      <c r="CF472" s="15">
        <v>5642</v>
      </c>
      <c r="CG472" s="15">
        <v>1911</v>
      </c>
      <c r="CH472" s="15">
        <v>1202</v>
      </c>
      <c r="CI472" s="15">
        <v>467</v>
      </c>
      <c r="CJ472">
        <f t="shared" si="5970"/>
        <v>7553</v>
      </c>
      <c r="CK472">
        <f t="shared" si="2771"/>
        <v>1669</v>
      </c>
      <c r="CL472" s="15">
        <v>231377</v>
      </c>
      <c r="CM472" s="15">
        <v>17832</v>
      </c>
      <c r="CN472" s="15">
        <v>70005</v>
      </c>
      <c r="CO472" s="15">
        <v>5556</v>
      </c>
      <c r="CP472" s="15">
        <v>15442</v>
      </c>
      <c r="CQ472" s="15">
        <v>871</v>
      </c>
      <c r="CR472">
        <f t="shared" si="5971"/>
        <v>75561</v>
      </c>
      <c r="CS472">
        <f t="shared" si="4526"/>
        <v>16313</v>
      </c>
    </row>
    <row r="473" spans="1:97" x14ac:dyDescent="0.35">
      <c r="A473" s="1">
        <f t="shared" si="2564"/>
        <v>44379</v>
      </c>
      <c r="B473">
        <f t="shared" si="5941"/>
        <v>1797491</v>
      </c>
      <c r="C473">
        <f t="shared" ref="C473" si="6050">BU473</f>
        <v>374038</v>
      </c>
      <c r="D473">
        <v>366197</v>
      </c>
      <c r="E473">
        <v>6140</v>
      </c>
      <c r="F473">
        <v>72</v>
      </c>
      <c r="H473">
        <v>19</v>
      </c>
      <c r="I473">
        <v>9</v>
      </c>
      <c r="J473">
        <v>29</v>
      </c>
      <c r="K473">
        <v>4</v>
      </c>
      <c r="L473">
        <v>2</v>
      </c>
      <c r="M473">
        <f t="shared" ref="M473" si="6051">-(J473-J472)+L473</f>
        <v>2</v>
      </c>
      <c r="N473">
        <f t="shared" ref="N473" si="6052">B473-C473</f>
        <v>1423453</v>
      </c>
      <c r="O473" s="3">
        <f t="shared" ref="O473" si="6053">C473/B473</f>
        <v>0.20808894175269863</v>
      </c>
      <c r="R473">
        <f t="shared" ref="R473" si="6054">C473-C472</f>
        <v>96</v>
      </c>
      <c r="S473">
        <f t="shared" ref="S473" si="6055">N473-N472</f>
        <v>859</v>
      </c>
      <c r="T473" s="6">
        <f t="shared" ref="T473" si="6056">R473/V473</f>
        <v>0.10052356020942409</v>
      </c>
      <c r="U473" s="6">
        <f t="shared" ref="U473" si="6057">SUM(R467:R473)/SUM(V467:V473)</f>
        <v>8.9338019917984762E-2</v>
      </c>
      <c r="V473">
        <f t="shared" ref="V473" si="6058">B473-B472</f>
        <v>955</v>
      </c>
      <c r="W473">
        <f t="shared" ref="W473" si="6059">C473-D473-E473</f>
        <v>1701</v>
      </c>
      <c r="X473" s="3">
        <f t="shared" ref="X473" si="6060">F473/W473</f>
        <v>4.2328042328042326E-2</v>
      </c>
      <c r="Y473">
        <f t="shared" ref="Y473" si="6061">E473-E472</f>
        <v>2</v>
      </c>
      <c r="Z473">
        <v>2894</v>
      </c>
      <c r="AA473">
        <v>1669</v>
      </c>
      <c r="AB473">
        <v>16313</v>
      </c>
      <c r="AC473">
        <v>2809</v>
      </c>
      <c r="AD473">
        <v>1622</v>
      </c>
      <c r="AE473">
        <v>15671</v>
      </c>
      <c r="AF473">
        <v>62</v>
      </c>
      <c r="AG473">
        <v>35</v>
      </c>
      <c r="AH473">
        <v>316</v>
      </c>
      <c r="AI473">
        <f t="shared" ref="AI473" si="6062">Z473-AC473-AF473</f>
        <v>23</v>
      </c>
      <c r="AJ473">
        <f t="shared" ref="AJ473" si="6063">AA473-AD473-AG473</f>
        <v>12</v>
      </c>
      <c r="AK473">
        <f t="shared" ref="AK473" si="6064">AB473-AE473-AH473</f>
        <v>326</v>
      </c>
      <c r="AT473">
        <f t="shared" ref="AT473" si="6065">BN473-BN472</f>
        <v>4698</v>
      </c>
      <c r="AU473">
        <f t="shared" ref="AU473" si="6066">BO473-BO472</f>
        <v>112</v>
      </c>
      <c r="AV473">
        <f t="shared" ref="AV473" si="6067">AU473/AT473</f>
        <v>2.3839931885908897E-2</v>
      </c>
      <c r="AW473">
        <f>IF(CB473="","",MAX(BV$1:BV473)-LARGE(BV$1:BV473,2))</f>
        <v>70</v>
      </c>
      <c r="AX473">
        <f>IF(CC473="","",MAX(BW$1:BW473)-LARGE(BW$1:BW473,2))</f>
        <v>3</v>
      </c>
      <c r="AY473">
        <f>MAX(CR$1:CR473)-LARGE(CR$1:CR473,2)</f>
        <v>52</v>
      </c>
      <c r="AZ473">
        <f>MAX(CS$1:CS473)-LARGE(CS$1:CS473,2)</f>
        <v>13</v>
      </c>
      <c r="BA473">
        <f>IF(CJ473="","",MAX(CD$1:CD473)-LARGE(CD$1:CD473,2))</f>
        <v>24</v>
      </c>
      <c r="BB473">
        <f>IF(CK473="","",MAX(CE$1:CE473)-LARGE(CE$1:CE473,2))</f>
        <v>1</v>
      </c>
      <c r="BC473">
        <f t="shared" ref="BC473" si="6068">AX473/AW473</f>
        <v>4.2857142857142858E-2</v>
      </c>
      <c r="BD473">
        <f t="shared" ref="BD473" si="6069">AZ473/AY473</f>
        <v>0.25</v>
      </c>
      <c r="BE473">
        <f t="shared" ref="BE473" si="6070">BB473/BA473</f>
        <v>4.1666666666666664E-2</v>
      </c>
      <c r="BF473">
        <f t="shared" ref="BF473" si="6071">SUM(AU467:AU473)/SUM(AT467:AT473)</f>
        <v>2.1800512180707859E-2</v>
      </c>
      <c r="BG473">
        <f t="shared" ref="BG473" si="6072">SUM(AU460:AU473)/SUM(AT460:AT473)</f>
        <v>2.1617816239976648E-2</v>
      </c>
      <c r="BH473">
        <f t="shared" ref="BH473" si="6073">SUM(AX467:AX473)/SUM(AW467:AW473)</f>
        <v>2.1276595744680851E-2</v>
      </c>
      <c r="BI473">
        <f t="shared" ref="BI473" si="6074">SUM(AZ467:AZ473)/SUM(AY467:AY473)</f>
        <v>0.24242424242424243</v>
      </c>
      <c r="BJ473">
        <f t="shared" ref="BJ473" si="6075">SUM(BB467:BB473)/SUM(BA467:BA473)</f>
        <v>3.048780487804878E-2</v>
      </c>
      <c r="BN473" s="15">
        <v>5199857</v>
      </c>
      <c r="BO473" s="15">
        <v>404900</v>
      </c>
      <c r="BP473" s="15">
        <v>1497051</v>
      </c>
      <c r="BQ473" s="15">
        <v>300440</v>
      </c>
      <c r="BR473" s="15">
        <v>308450</v>
      </c>
      <c r="BS473" s="15">
        <v>65588</v>
      </c>
      <c r="BT473">
        <f t="shared" si="5968"/>
        <v>1797491</v>
      </c>
      <c r="BU473">
        <f t="shared" si="2767"/>
        <v>374038</v>
      </c>
      <c r="BV473" s="15">
        <v>43242</v>
      </c>
      <c r="BW473" s="15">
        <v>3032</v>
      </c>
      <c r="BX473" s="15">
        <v>9639</v>
      </c>
      <c r="BY473" s="15">
        <v>3524</v>
      </c>
      <c r="BZ473" s="15">
        <v>2230</v>
      </c>
      <c r="CA473" s="15">
        <v>664</v>
      </c>
      <c r="CB473">
        <f t="shared" si="5969"/>
        <v>13163</v>
      </c>
      <c r="CC473">
        <f t="shared" si="2769"/>
        <v>2894</v>
      </c>
      <c r="CD473" s="15">
        <v>31462</v>
      </c>
      <c r="CE473" s="15">
        <v>1763</v>
      </c>
      <c r="CF473" s="15">
        <v>5646</v>
      </c>
      <c r="CG473" s="15">
        <v>1909</v>
      </c>
      <c r="CH473" s="15">
        <v>1202</v>
      </c>
      <c r="CI473" s="15">
        <v>467</v>
      </c>
      <c r="CJ473">
        <f t="shared" si="5970"/>
        <v>7555</v>
      </c>
      <c r="CK473">
        <f t="shared" si="2771"/>
        <v>1669</v>
      </c>
      <c r="CL473" s="15">
        <v>231797</v>
      </c>
      <c r="CM473" s="15">
        <v>17848</v>
      </c>
      <c r="CN473" s="15">
        <v>70053</v>
      </c>
      <c r="CO473" s="15">
        <v>5560</v>
      </c>
      <c r="CP473" s="15">
        <v>15455</v>
      </c>
      <c r="CQ473" s="15">
        <v>871</v>
      </c>
      <c r="CR473">
        <f t="shared" si="5971"/>
        <v>75613</v>
      </c>
      <c r="CS473">
        <f t="shared" si="4526"/>
        <v>16326</v>
      </c>
    </row>
    <row r="474" spans="1:97" x14ac:dyDescent="0.35">
      <c r="A474" s="1">
        <f t="shared" si="2564"/>
        <v>44380</v>
      </c>
      <c r="B474">
        <f t="shared" si="5941"/>
        <v>1798414</v>
      </c>
      <c r="C474">
        <f t="shared" ref="C474" si="6076">BU474</f>
        <v>374114</v>
      </c>
      <c r="D474">
        <v>366285</v>
      </c>
      <c r="E474">
        <v>6142</v>
      </c>
      <c r="F474">
        <v>74</v>
      </c>
      <c r="H474">
        <v>19</v>
      </c>
      <c r="I474">
        <v>13</v>
      </c>
      <c r="J474">
        <v>29</v>
      </c>
      <c r="K474">
        <v>5</v>
      </c>
      <c r="L474">
        <v>6</v>
      </c>
      <c r="M474">
        <f t="shared" ref="M474" si="6077">-(J474-J473)+L474</f>
        <v>6</v>
      </c>
      <c r="N474">
        <f t="shared" ref="N474" si="6078">B474-C474</f>
        <v>1424300</v>
      </c>
      <c r="O474" s="3">
        <f t="shared" ref="O474" si="6079">C474/B474</f>
        <v>0.20802440372461514</v>
      </c>
      <c r="R474">
        <f t="shared" ref="R474" si="6080">C474-C473</f>
        <v>76</v>
      </c>
      <c r="S474">
        <f t="shared" ref="S474" si="6081">N474-N473</f>
        <v>847</v>
      </c>
      <c r="T474" s="6">
        <f t="shared" ref="T474" si="6082">R474/V474</f>
        <v>8.2340195016251352E-2</v>
      </c>
      <c r="U474" s="6">
        <f t="shared" ref="U474" si="6083">SUM(R468:R474)/SUM(V468:V474)</f>
        <v>9.1792656587473001E-2</v>
      </c>
      <c r="V474">
        <f t="shared" ref="V474" si="6084">B474-B473</f>
        <v>923</v>
      </c>
      <c r="W474">
        <f t="shared" ref="W474" si="6085">C474-D474-E474</f>
        <v>1687</v>
      </c>
      <c r="X474" s="3">
        <f t="shared" ref="X474" si="6086">F474/W474</f>
        <v>4.3864848844101953E-2</v>
      </c>
      <c r="Y474">
        <f t="shared" ref="Y474" si="6087">E474-E473</f>
        <v>2</v>
      </c>
      <c r="Z474">
        <v>2894</v>
      </c>
      <c r="AA474">
        <v>1669</v>
      </c>
      <c r="AB474">
        <v>16326</v>
      </c>
      <c r="AC474">
        <v>2810</v>
      </c>
      <c r="AD474">
        <v>1622</v>
      </c>
      <c r="AE474">
        <v>15678</v>
      </c>
      <c r="AF474">
        <v>62</v>
      </c>
      <c r="AG474">
        <v>35</v>
      </c>
      <c r="AH474">
        <v>316</v>
      </c>
      <c r="AI474">
        <f t="shared" ref="AI474" si="6088">Z474-AC474-AF474</f>
        <v>22</v>
      </c>
      <c r="AJ474">
        <f t="shared" ref="AJ474" si="6089">AA474-AD474-AG474</f>
        <v>12</v>
      </c>
      <c r="AK474">
        <f t="shared" ref="AK474" si="6090">AB474-AE474-AH474</f>
        <v>332</v>
      </c>
      <c r="AT474">
        <f t="shared" ref="AT474" si="6091">BN474-BN473</f>
        <v>4307</v>
      </c>
      <c r="AU474">
        <f t="shared" ref="AU474" si="6092">BO474-BO473</f>
        <v>111</v>
      </c>
      <c r="AV474">
        <f t="shared" ref="AV474" si="6093">AU474/AT474</f>
        <v>2.5771999071279313E-2</v>
      </c>
      <c r="AW474">
        <f>IF(CB474="","",MAX(BV$1:BV474)-LARGE(BV$1:BV474,2))</f>
        <v>58</v>
      </c>
      <c r="AX474">
        <f>IF(CC474="","",MAX(BW$1:BW474)-LARGE(BW$1:BW474,2))</f>
        <v>2</v>
      </c>
      <c r="AY474">
        <f>MAX(CR$1:CR474)-LARGE(CR$1:CR474,2)</f>
        <v>49</v>
      </c>
      <c r="AZ474">
        <f>MAX(CS$1:CS474)-LARGE(CS$1:CS474,2)</f>
        <v>11</v>
      </c>
      <c r="BA474">
        <f>IF(CJ474="","",MAX(CD$1:CD474)-LARGE(CD$1:CD474,2))</f>
        <v>19</v>
      </c>
      <c r="BB474">
        <f>IF(CK474="","",MAX(CE$1:CE474)-LARGE(CE$1:CE474,2))</f>
        <v>1</v>
      </c>
      <c r="BC474">
        <f t="shared" ref="BC474" si="6094">AX474/AW474</f>
        <v>3.4482758620689655E-2</v>
      </c>
      <c r="BD474">
        <f t="shared" ref="BD474" si="6095">AZ474/AY474</f>
        <v>0.22448979591836735</v>
      </c>
      <c r="BE474">
        <f t="shared" ref="BE474" si="6096">BB474/BA474</f>
        <v>5.2631578947368418E-2</v>
      </c>
      <c r="BF474">
        <f t="shared" ref="BF474" si="6097">SUM(AU468:AU474)/SUM(AT468:AT474)</f>
        <v>2.5076928518374422E-2</v>
      </c>
      <c r="BG474">
        <f t="shared" ref="BG474" si="6098">SUM(AU461:AU474)/SUM(AT461:AT474)</f>
        <v>2.2289219615907428E-2</v>
      </c>
      <c r="BH474">
        <f t="shared" ref="BH474" si="6099">SUM(AX468:AX474)/SUM(AW468:AW474)</f>
        <v>2.3985239852398525E-2</v>
      </c>
      <c r="BI474">
        <f t="shared" ref="BI474" si="6100">SUM(AZ468:AZ474)/SUM(AY468:AY474)</f>
        <v>0.23655913978494625</v>
      </c>
      <c r="BJ474">
        <f t="shared" ref="BJ474" si="6101">SUM(BB468:BB474)/SUM(BA468:BA474)</f>
        <v>3.7267080745341616E-2</v>
      </c>
      <c r="BN474" s="15">
        <v>5204164</v>
      </c>
      <c r="BO474" s="15">
        <v>405011</v>
      </c>
      <c r="BP474" s="15">
        <v>1497760</v>
      </c>
      <c r="BQ474" s="15">
        <v>300654</v>
      </c>
      <c r="BR474" s="15">
        <v>308503</v>
      </c>
      <c r="BS474" s="15">
        <v>65611</v>
      </c>
      <c r="BT474">
        <f t="shared" si="5968"/>
        <v>1798414</v>
      </c>
      <c r="BU474">
        <f t="shared" si="2767"/>
        <v>374114</v>
      </c>
      <c r="BV474" s="15">
        <v>43300</v>
      </c>
      <c r="BW474" s="15">
        <v>3033</v>
      </c>
      <c r="BX474" s="15">
        <v>9644</v>
      </c>
      <c r="BY474" s="15">
        <v>3523</v>
      </c>
      <c r="BZ474" s="15">
        <v>2232</v>
      </c>
      <c r="CA474" s="15">
        <v>663</v>
      </c>
      <c r="CB474">
        <f t="shared" si="5969"/>
        <v>13167</v>
      </c>
      <c r="CC474">
        <f t="shared" si="2769"/>
        <v>2895</v>
      </c>
      <c r="CD474" s="15">
        <v>31481</v>
      </c>
      <c r="CE474" s="15">
        <v>1764</v>
      </c>
      <c r="CF474" s="15">
        <v>5646</v>
      </c>
      <c r="CG474" s="15">
        <v>1910</v>
      </c>
      <c r="CH474" s="15">
        <v>1202</v>
      </c>
      <c r="CI474" s="15">
        <v>467</v>
      </c>
      <c r="CJ474">
        <f t="shared" si="5970"/>
        <v>7556</v>
      </c>
      <c r="CK474">
        <f t="shared" si="2771"/>
        <v>1669</v>
      </c>
      <c r="CL474" s="15">
        <v>232093</v>
      </c>
      <c r="CM474" s="15">
        <v>17870</v>
      </c>
      <c r="CN474" s="15">
        <v>70096</v>
      </c>
      <c r="CO474" s="15">
        <v>5566</v>
      </c>
      <c r="CP474" s="15">
        <v>15465</v>
      </c>
      <c r="CQ474" s="15">
        <v>872</v>
      </c>
      <c r="CR474">
        <f t="shared" si="5971"/>
        <v>75662</v>
      </c>
      <c r="CS474">
        <f t="shared" si="4526"/>
        <v>16337</v>
      </c>
    </row>
    <row r="475" spans="1:97" x14ac:dyDescent="0.35">
      <c r="A475" s="1">
        <f t="shared" si="2564"/>
        <v>44381</v>
      </c>
      <c r="B475">
        <f t="shared" si="5941"/>
        <v>1799087</v>
      </c>
      <c r="C475">
        <f t="shared" ref="C475" si="6102">BU475</f>
        <v>374175</v>
      </c>
      <c r="D475">
        <v>366327</v>
      </c>
      <c r="E475">
        <v>6146</v>
      </c>
      <c r="F475">
        <v>72</v>
      </c>
      <c r="H475">
        <v>19</v>
      </c>
      <c r="I475">
        <v>10</v>
      </c>
      <c r="J475">
        <v>29</v>
      </c>
      <c r="K475">
        <v>5</v>
      </c>
      <c r="L475">
        <v>4</v>
      </c>
      <c r="M475">
        <f t="shared" ref="M475" si="6103">-(J475-J474)+L475</f>
        <v>4</v>
      </c>
      <c r="N475">
        <f t="shared" ref="N475" si="6104">B475-C475</f>
        <v>1424912</v>
      </c>
      <c r="O475" s="3">
        <f t="shared" ref="O475" si="6105">C475/B475</f>
        <v>0.20798049232749721</v>
      </c>
      <c r="R475">
        <f t="shared" ref="R475" si="6106">C475-C474</f>
        <v>61</v>
      </c>
      <c r="S475">
        <f t="shared" ref="S475" si="6107">N475-N474</f>
        <v>612</v>
      </c>
      <c r="T475" s="6">
        <f t="shared" ref="T475" si="6108">R475/V475</f>
        <v>9.0638930163447248E-2</v>
      </c>
      <c r="U475" s="6">
        <f t="shared" ref="U475" si="6109">SUM(R469:R475)/SUM(V469:V475)</f>
        <v>9.2700061087354915E-2</v>
      </c>
      <c r="V475">
        <f t="shared" ref="V475" si="6110">B475-B474</f>
        <v>673</v>
      </c>
      <c r="W475">
        <f t="shared" ref="W475" si="6111">C475-D475-E475</f>
        <v>1702</v>
      </c>
      <c r="X475" s="3">
        <f t="shared" ref="X475" si="6112">F475/W475</f>
        <v>4.230317273795535E-2</v>
      </c>
      <c r="Y475">
        <f t="shared" ref="Y475" si="6113">E475-E474</f>
        <v>4</v>
      </c>
      <c r="Z475">
        <v>2895</v>
      </c>
      <c r="AA475">
        <v>1669</v>
      </c>
      <c r="AB475">
        <v>16337</v>
      </c>
      <c r="AC475">
        <v>2810</v>
      </c>
      <c r="AD475">
        <v>1622</v>
      </c>
      <c r="AE475">
        <v>15681</v>
      </c>
      <c r="AF475">
        <v>62</v>
      </c>
      <c r="AG475">
        <v>35</v>
      </c>
      <c r="AH475">
        <v>316</v>
      </c>
      <c r="AI475">
        <f t="shared" ref="AI475" si="6114">Z475-AC475-AF475</f>
        <v>23</v>
      </c>
      <c r="AJ475">
        <f t="shared" ref="AJ475" si="6115">AA475-AD475-AG475</f>
        <v>12</v>
      </c>
      <c r="AK475">
        <f t="shared" ref="AK475" si="6116">AB475-AE475-AH475</f>
        <v>340</v>
      </c>
      <c r="AT475">
        <f t="shared" ref="AT475" si="6117">BN475-BN474</f>
        <v>2227</v>
      </c>
      <c r="AU475">
        <f t="shared" ref="AU475" si="6118">BO475-BO474</f>
        <v>79</v>
      </c>
      <c r="AV475">
        <f t="shared" ref="AV475" si="6119">AU475/AT475</f>
        <v>3.5473731477323751E-2</v>
      </c>
      <c r="AW475">
        <f>IF(CB475="","",MAX(BV$1:BV475)-LARGE(BV$1:BV475,2))</f>
        <v>7</v>
      </c>
      <c r="AX475">
        <f>IF(CC475="","",MAX(BW$1:BW475)-LARGE(BW$1:BW475,2))</f>
        <v>0</v>
      </c>
      <c r="AY475">
        <f>MAX(CR$1:CR475)-LARGE(CR$1:CR475,2)</f>
        <v>24</v>
      </c>
      <c r="AZ475">
        <f>MAX(CS$1:CS475)-LARGE(CS$1:CS475,2)</f>
        <v>14</v>
      </c>
      <c r="BA475">
        <f>IF(CJ475="","",MAX(CD$1:CD475)-LARGE(CD$1:CD475,2))</f>
        <v>13</v>
      </c>
      <c r="BB475">
        <f>IF(CK475="","",MAX(CE$1:CE475)-LARGE(CE$1:CE475,2))</f>
        <v>1</v>
      </c>
      <c r="BC475">
        <f t="shared" ref="BC475" si="6120">AX475/AW475</f>
        <v>0</v>
      </c>
      <c r="BD475">
        <f t="shared" ref="BD475" si="6121">AZ475/AY475</f>
        <v>0.58333333333333337</v>
      </c>
      <c r="BE475">
        <f t="shared" ref="BE475" si="6122">BB475/BA475</f>
        <v>7.6923076923076927E-2</v>
      </c>
      <c r="BF475">
        <f t="shared" ref="BF475" si="6123">SUM(AU469:AU475)/SUM(AT469:AT475)</f>
        <v>2.3648176610311582E-2</v>
      </c>
      <c r="BG475">
        <f t="shared" ref="BG475" si="6124">SUM(AU462:AU475)/SUM(AT462:AT475)</f>
        <v>2.2752409543371779E-2</v>
      </c>
      <c r="BH475">
        <f t="shared" ref="BH475" si="6125">SUM(AX469:AX475)/SUM(AW469:AW475)</f>
        <v>2.2263450834879406E-2</v>
      </c>
      <c r="BI475">
        <f t="shared" ref="BI475" si="6126">SUM(AZ469:AZ475)/SUM(AY469:AY475)</f>
        <v>0.27659574468085107</v>
      </c>
      <c r="BJ475">
        <f t="shared" ref="BJ475" si="6127">SUM(BB469:BB475)/SUM(BA469:BA475)</f>
        <v>3.614457831325301E-2</v>
      </c>
      <c r="BN475" s="15">
        <v>5206391</v>
      </c>
      <c r="BO475" s="15">
        <v>405090</v>
      </c>
      <c r="BP475" s="15">
        <v>1498392</v>
      </c>
      <c r="BQ475" s="15">
        <v>300695</v>
      </c>
      <c r="BR475" s="15">
        <v>308556</v>
      </c>
      <c r="BS475" s="15">
        <v>65619</v>
      </c>
      <c r="BT475">
        <f t="shared" si="5968"/>
        <v>1799087</v>
      </c>
      <c r="BU475">
        <f t="shared" si="2767"/>
        <v>374175</v>
      </c>
      <c r="BV475" s="15">
        <v>43307</v>
      </c>
      <c r="BW475" s="15">
        <v>3035</v>
      </c>
      <c r="BX475" s="15">
        <v>9645</v>
      </c>
      <c r="BY475" s="15">
        <v>3523</v>
      </c>
      <c r="BZ475" s="15">
        <v>2232</v>
      </c>
      <c r="CA475" s="15">
        <v>663</v>
      </c>
      <c r="CB475">
        <f t="shared" si="5969"/>
        <v>13168</v>
      </c>
      <c r="CC475">
        <f t="shared" si="2769"/>
        <v>2895</v>
      </c>
      <c r="CD475" s="15">
        <v>31494</v>
      </c>
      <c r="CE475" s="15">
        <v>1761</v>
      </c>
      <c r="CF475" s="15">
        <v>5652</v>
      </c>
      <c r="CG475" s="15">
        <v>1910</v>
      </c>
      <c r="CH475" s="15">
        <v>1203</v>
      </c>
      <c r="CI475" s="15">
        <v>467</v>
      </c>
      <c r="CJ475">
        <f t="shared" si="5970"/>
        <v>7562</v>
      </c>
      <c r="CK475">
        <f t="shared" si="2771"/>
        <v>1670</v>
      </c>
      <c r="CL475" s="15">
        <v>232203</v>
      </c>
      <c r="CM475" s="15">
        <v>17878</v>
      </c>
      <c r="CN475" s="15">
        <v>70122</v>
      </c>
      <c r="CO475" s="15">
        <v>5564</v>
      </c>
      <c r="CP475" s="15">
        <v>15479</v>
      </c>
      <c r="CQ475" s="15">
        <v>872</v>
      </c>
      <c r="CR475">
        <f t="shared" si="5971"/>
        <v>75686</v>
      </c>
      <c r="CS475">
        <f t="shared" si="4526"/>
        <v>16351</v>
      </c>
    </row>
    <row r="476" spans="1:97" x14ac:dyDescent="0.35">
      <c r="A476" s="1">
        <f t="shared" si="2564"/>
        <v>44382</v>
      </c>
      <c r="B476">
        <f t="shared" si="5941"/>
        <v>1799409</v>
      </c>
      <c r="C476">
        <f t="shared" ref="C476" si="6128">BU476</f>
        <v>374198</v>
      </c>
      <c r="D476">
        <v>366327</v>
      </c>
      <c r="E476">
        <v>6146</v>
      </c>
      <c r="F476">
        <v>78</v>
      </c>
      <c r="H476">
        <v>22</v>
      </c>
      <c r="I476">
        <v>13</v>
      </c>
      <c r="J476">
        <v>27</v>
      </c>
      <c r="K476">
        <v>5</v>
      </c>
      <c r="L476">
        <v>4</v>
      </c>
      <c r="M476">
        <f t="shared" ref="M476" si="6129">-(J476-J475)+L476</f>
        <v>6</v>
      </c>
      <c r="N476">
        <f t="shared" ref="N476" si="6130">B476-C476</f>
        <v>1425211</v>
      </c>
      <c r="O476" s="3">
        <f t="shared" ref="O476" si="6131">C476/B476</f>
        <v>0.20795605668305539</v>
      </c>
      <c r="R476">
        <f t="shared" ref="R476" si="6132">C476-C475</f>
        <v>23</v>
      </c>
      <c r="S476">
        <f t="shared" ref="S476" si="6133">N476-N475</f>
        <v>299</v>
      </c>
      <c r="T476" s="6">
        <f t="shared" ref="T476" si="6134">R476/V476</f>
        <v>7.1428571428571425E-2</v>
      </c>
      <c r="U476" s="6">
        <f t="shared" ref="U476" si="6135">SUM(R470:R476)/SUM(V470:V476)</f>
        <v>9.287188442609938E-2</v>
      </c>
      <c r="V476">
        <f t="shared" ref="V476" si="6136">B476-B475</f>
        <v>322</v>
      </c>
      <c r="W476">
        <f t="shared" ref="W476" si="6137">C476-D476-E476</f>
        <v>1725</v>
      </c>
      <c r="X476" s="3">
        <f t="shared" ref="X476" si="6138">F476/W476</f>
        <v>4.5217391304347827E-2</v>
      </c>
      <c r="Y476">
        <f t="shared" ref="Y476" si="6139">E476-E475</f>
        <v>0</v>
      </c>
      <c r="Z476">
        <v>2895</v>
      </c>
      <c r="AA476">
        <v>1670</v>
      </c>
      <c r="AB476">
        <v>16351</v>
      </c>
      <c r="AC476">
        <v>2813</v>
      </c>
      <c r="AD476">
        <v>1622</v>
      </c>
      <c r="AE476">
        <v>15687</v>
      </c>
      <c r="AF476">
        <v>62</v>
      </c>
      <c r="AG476">
        <v>35</v>
      </c>
      <c r="AH476">
        <v>316</v>
      </c>
      <c r="AI476">
        <f t="shared" ref="AI476" si="6140">Z476-AC476-AF476</f>
        <v>20</v>
      </c>
      <c r="AJ476">
        <f t="shared" ref="AJ476" si="6141">AA476-AD476-AG476</f>
        <v>13</v>
      </c>
      <c r="AK476">
        <f t="shared" ref="AK476" si="6142">AB476-AE476-AH476</f>
        <v>348</v>
      </c>
      <c r="AT476">
        <f t="shared" ref="AT476" si="6143">BN476-BN475</f>
        <v>1087</v>
      </c>
      <c r="AU476">
        <f t="shared" ref="AU476" si="6144">BO476-BO475</f>
        <v>7</v>
      </c>
      <c r="AV476">
        <f t="shared" ref="AV476" si="6145">AU476/AT476</f>
        <v>6.439742410303588E-3</v>
      </c>
      <c r="AW476">
        <f>IF(CB476="","",MAX(BV$1:BV476)-LARGE(BV$1:BV476,2))</f>
        <v>6</v>
      </c>
      <c r="AX476">
        <f>IF(CC476="","",MAX(BW$1:BW476)-LARGE(BW$1:BW476,2))</f>
        <v>0</v>
      </c>
      <c r="AY476">
        <f>MAX(CR$1:CR476)-LARGE(CR$1:CR476,2)</f>
        <v>21</v>
      </c>
      <c r="AZ476">
        <f>MAX(CS$1:CS476)-LARGE(CS$1:CS476,2)</f>
        <v>1</v>
      </c>
      <c r="BA476">
        <f>IF(CJ476="","",MAX(CD$1:CD476)-LARGE(CD$1:CD476,2))</f>
        <v>2</v>
      </c>
      <c r="BB476">
        <f>IF(CK476="","",MAX(CE$1:CE476)-LARGE(CE$1:CE476,2))</f>
        <v>1</v>
      </c>
      <c r="BC476">
        <f t="shared" ref="BC476" si="6146">AX476/AW476</f>
        <v>0</v>
      </c>
      <c r="BD476">
        <f t="shared" ref="BD476" si="6147">AZ476/AY476</f>
        <v>4.7619047619047616E-2</v>
      </c>
      <c r="BE476">
        <f t="shared" ref="BE476" si="6148">BB476/BA476</f>
        <v>0.5</v>
      </c>
      <c r="BF476">
        <f t="shared" ref="BF476" si="6149">SUM(AU470:AU476)/SUM(AT470:AT476)</f>
        <v>2.3422321364323234E-2</v>
      </c>
      <c r="BG476">
        <f t="shared" ref="BG476" si="6150">SUM(AU463:AU476)/SUM(AT463:AT476)</f>
        <v>2.2373990680468112E-2</v>
      </c>
      <c r="BH476">
        <f t="shared" ref="BH476" si="6151">SUM(AX470:AX476)/SUM(AW470:AW476)</f>
        <v>2.0408163265306121E-2</v>
      </c>
      <c r="BI476">
        <f t="shared" ref="BI476" si="6152">SUM(AZ470:AZ476)/SUM(AY470:AY476)</f>
        <v>0.25970149253731345</v>
      </c>
      <c r="BJ476">
        <f t="shared" ref="BJ476" si="6153">SUM(BB470:BB476)/SUM(BA470:BA476)</f>
        <v>3.7267080745341616E-2</v>
      </c>
      <c r="BN476" s="15">
        <v>5207478</v>
      </c>
      <c r="BO476" s="15">
        <v>405097</v>
      </c>
      <c r="BP476" s="15">
        <v>1498721</v>
      </c>
      <c r="BQ476" s="15">
        <v>300688</v>
      </c>
      <c r="BR476" s="15">
        <v>308580</v>
      </c>
      <c r="BS476" s="15">
        <v>65618</v>
      </c>
      <c r="BT476">
        <f t="shared" si="5968"/>
        <v>1799409</v>
      </c>
      <c r="BU476">
        <f t="shared" si="2767"/>
        <v>374198</v>
      </c>
      <c r="BV476" s="15">
        <v>43313</v>
      </c>
      <c r="BW476" s="15">
        <v>3035</v>
      </c>
      <c r="BX476" s="15">
        <v>9646</v>
      </c>
      <c r="BY476" s="15">
        <v>3523</v>
      </c>
      <c r="BZ476" s="15">
        <v>2233</v>
      </c>
      <c r="CA476" s="15">
        <v>663</v>
      </c>
      <c r="CB476">
        <f t="shared" si="5969"/>
        <v>13169</v>
      </c>
      <c r="CC476">
        <f t="shared" si="2769"/>
        <v>2896</v>
      </c>
      <c r="CD476" s="15">
        <v>31496</v>
      </c>
      <c r="CE476" s="15">
        <v>1765</v>
      </c>
      <c r="CF476" s="15">
        <v>5653</v>
      </c>
      <c r="CG476" s="15">
        <v>1910</v>
      </c>
      <c r="CH476" s="15">
        <v>1205</v>
      </c>
      <c r="CI476" s="15">
        <v>467</v>
      </c>
      <c r="CJ476">
        <f t="shared" si="5970"/>
        <v>7563</v>
      </c>
      <c r="CK476">
        <f t="shared" si="2771"/>
        <v>1672</v>
      </c>
      <c r="CL476" s="15">
        <v>263752</v>
      </c>
      <c r="CM476" s="15">
        <v>17879</v>
      </c>
      <c r="CN476" s="15">
        <v>70144</v>
      </c>
      <c r="CO476" s="15">
        <v>5563</v>
      </c>
      <c r="CP476" s="15">
        <v>15480</v>
      </c>
      <c r="CQ476" s="15">
        <v>872</v>
      </c>
      <c r="CR476">
        <f t="shared" si="5971"/>
        <v>75707</v>
      </c>
      <c r="CS476">
        <f t="shared" si="4526"/>
        <v>16352</v>
      </c>
    </row>
    <row r="477" spans="1:97" x14ac:dyDescent="0.35">
      <c r="A477" s="1">
        <f t="shared" si="2564"/>
        <v>44383</v>
      </c>
      <c r="B477">
        <f t="shared" si="5941"/>
        <v>1799958</v>
      </c>
      <c r="C477">
        <f t="shared" ref="C477" si="6154">BU477</f>
        <v>374253</v>
      </c>
      <c r="D477">
        <v>366489</v>
      </c>
      <c r="E477">
        <v>6146</v>
      </c>
      <c r="F477">
        <v>76</v>
      </c>
      <c r="H477">
        <v>24</v>
      </c>
      <c r="I477">
        <v>8</v>
      </c>
      <c r="J477">
        <v>26</v>
      </c>
      <c r="K477">
        <v>5</v>
      </c>
      <c r="L477">
        <v>2</v>
      </c>
      <c r="M477">
        <f t="shared" ref="M477" si="6155">-(J477-J476)+L477</f>
        <v>3</v>
      </c>
      <c r="N477">
        <f t="shared" ref="N477" si="6156">B477-C477</f>
        <v>1425705</v>
      </c>
      <c r="O477" s="3">
        <f t="shared" ref="O477" si="6157">C477/B477</f>
        <v>0.20792318487431374</v>
      </c>
      <c r="R477">
        <f t="shared" ref="R477" si="6158">C477-C476</f>
        <v>55</v>
      </c>
      <c r="S477">
        <f t="shared" ref="S477" si="6159">N477-N476</f>
        <v>494</v>
      </c>
      <c r="T477" s="6">
        <f t="shared" ref="T477:T478" si="6160">R477/V477</f>
        <v>0.10018214936247723</v>
      </c>
      <c r="U477" s="6">
        <f t="shared" ref="U477" si="6161">SUM(R471:R477)/SUM(V471:V477)</f>
        <v>9.5462478184991276E-2</v>
      </c>
      <c r="V477">
        <f t="shared" ref="V477" si="6162">B477-B476</f>
        <v>549</v>
      </c>
      <c r="W477">
        <f t="shared" ref="W477" si="6163">C477-D477-E477</f>
        <v>1618</v>
      </c>
      <c r="X477" s="3">
        <f t="shared" ref="X477:X478" si="6164">F477/W477</f>
        <v>4.6971569839307788E-2</v>
      </c>
      <c r="Y477">
        <f t="shared" ref="Y477" si="6165">E477-E476</f>
        <v>0</v>
      </c>
      <c r="Z477">
        <v>2896</v>
      </c>
      <c r="AA477">
        <v>1672</v>
      </c>
      <c r="AB477">
        <v>16352</v>
      </c>
      <c r="AC477">
        <v>2814</v>
      </c>
      <c r="AD477">
        <v>1622</v>
      </c>
      <c r="AE477">
        <v>15700</v>
      </c>
      <c r="AF477">
        <v>62</v>
      </c>
      <c r="AG477">
        <v>35</v>
      </c>
      <c r="AH477">
        <v>316</v>
      </c>
      <c r="AI477">
        <f t="shared" ref="AI477" si="6166">Z477-AC477-AF477</f>
        <v>20</v>
      </c>
      <c r="AJ477">
        <f t="shared" ref="AJ477" si="6167">AA477-AD477-AG477</f>
        <v>15</v>
      </c>
      <c r="AK477">
        <f t="shared" ref="AK477" si="6168">AB477-AE477-AH477</f>
        <v>336</v>
      </c>
      <c r="AT477">
        <f t="shared" ref="AT477" si="6169">BN477-BN476</f>
        <v>2081</v>
      </c>
      <c r="AU477">
        <f t="shared" ref="AU477" si="6170">BO477-BO476</f>
        <v>62</v>
      </c>
      <c r="AV477">
        <f t="shared" ref="AV477" si="6171">AU477/AT477</f>
        <v>2.9793368572801536E-2</v>
      </c>
      <c r="AW477">
        <f>IF(CB477="","",MAX(BV$1:BV477)-LARGE(BV$1:BV477,2))</f>
        <v>9</v>
      </c>
      <c r="AX477">
        <f>IF(CC477="","",MAX(BW$1:BW477)-LARGE(BW$1:BW477,2))</f>
        <v>0</v>
      </c>
      <c r="AY477">
        <f>MAX(CR$1:CR477)-LARGE(CR$1:CR477,2)</f>
        <v>30</v>
      </c>
      <c r="AZ477">
        <f>MAX(CS$1:CS477)-LARGE(CS$1:CS477,2)</f>
        <v>11</v>
      </c>
      <c r="BA477">
        <f>IF(CJ477="","",MAX(CD$1:CD477)-LARGE(CD$1:CD477,2))</f>
        <v>9</v>
      </c>
      <c r="BB477">
        <f>IF(CK477="","",MAX(CE$1:CE477)-LARGE(CE$1:CE477,2))</f>
        <v>1</v>
      </c>
      <c r="BC477">
        <f t="shared" ref="BC477" si="6172">AX477/AW477</f>
        <v>0</v>
      </c>
      <c r="BD477">
        <f t="shared" ref="BD477" si="6173">AZ477/AY477</f>
        <v>0.36666666666666664</v>
      </c>
      <c r="BE477">
        <f t="shared" ref="BE477" si="6174">BB477/BA477</f>
        <v>0.1111111111111111</v>
      </c>
      <c r="BF477">
        <f t="shared" ref="BF477" si="6175">SUM(AU471:AU477)/SUM(AT471:AT477)</f>
        <v>2.4966453868987111E-2</v>
      </c>
      <c r="BG477">
        <f t="shared" ref="BG477" si="6176">SUM(AU464:AU477)/SUM(AT464:AT477)</f>
        <v>2.2800649362493843E-2</v>
      </c>
      <c r="BH477">
        <f t="shared" ref="BH477" si="6177">SUM(AX471:AX477)/SUM(AW471:AW477)</f>
        <v>2.3041474654377881E-2</v>
      </c>
      <c r="BI477">
        <f t="shared" ref="BI477" si="6178">SUM(AZ471:AZ477)/SUM(AY471:AY477)</f>
        <v>0.26045016077170419</v>
      </c>
      <c r="BJ477">
        <f t="shared" ref="BJ477" si="6179">SUM(BB471:BB477)/SUM(BA471:BA477)</f>
        <v>4.6979865771812082E-2</v>
      </c>
      <c r="BN477" s="15">
        <v>5209559</v>
      </c>
      <c r="BO477" s="15">
        <v>405159</v>
      </c>
      <c r="BP477" s="15">
        <v>1499251</v>
      </c>
      <c r="BQ477" s="15">
        <v>300707</v>
      </c>
      <c r="BR477" s="15">
        <v>308621</v>
      </c>
      <c r="BS477" s="15">
        <v>65632</v>
      </c>
      <c r="BT477">
        <f t="shared" si="5968"/>
        <v>1799958</v>
      </c>
      <c r="BU477">
        <f t="shared" si="2767"/>
        <v>374253</v>
      </c>
      <c r="BV477" s="15">
        <v>43322</v>
      </c>
      <c r="BW477" s="15">
        <v>3032</v>
      </c>
      <c r="BX477" s="15">
        <v>9649</v>
      </c>
      <c r="BY477" s="15">
        <v>3523</v>
      </c>
      <c r="BZ477" s="15">
        <v>2233</v>
      </c>
      <c r="CA477" s="15">
        <v>663</v>
      </c>
      <c r="CB477">
        <f t="shared" si="5969"/>
        <v>13172</v>
      </c>
      <c r="CC477">
        <f t="shared" si="2769"/>
        <v>2896</v>
      </c>
      <c r="CD477" s="15">
        <v>31505</v>
      </c>
      <c r="CE477" s="15">
        <v>1766</v>
      </c>
      <c r="CF477" s="15">
        <v>5654</v>
      </c>
      <c r="CG477" s="15">
        <v>1910</v>
      </c>
      <c r="CH477" s="15">
        <v>1205</v>
      </c>
      <c r="CI477" s="15">
        <v>467</v>
      </c>
      <c r="CJ477">
        <f t="shared" si="5970"/>
        <v>7564</v>
      </c>
      <c r="CK477">
        <f t="shared" si="2771"/>
        <v>1672</v>
      </c>
      <c r="CL477" s="15">
        <v>232386</v>
      </c>
      <c r="CM477" s="15">
        <v>17887</v>
      </c>
      <c r="CN477" s="15">
        <v>70172</v>
      </c>
      <c r="CO477" s="15">
        <v>5565</v>
      </c>
      <c r="CP477" s="15">
        <v>15491</v>
      </c>
      <c r="CQ477" s="15">
        <v>872</v>
      </c>
      <c r="CR477">
        <f t="shared" si="5971"/>
        <v>75737</v>
      </c>
      <c r="CS477">
        <f t="shared" si="4526"/>
        <v>16363</v>
      </c>
    </row>
    <row r="478" spans="1:97" x14ac:dyDescent="0.35">
      <c r="A478" s="1">
        <f t="shared" si="2564"/>
        <v>44384</v>
      </c>
      <c r="B478">
        <f t="shared" si="5941"/>
        <v>1800984</v>
      </c>
      <c r="C478">
        <f t="shared" ref="C478" si="6180">BU478</f>
        <v>374320</v>
      </c>
      <c r="D478">
        <v>366482</v>
      </c>
      <c r="E478">
        <v>6148</v>
      </c>
      <c r="F478">
        <v>85</v>
      </c>
      <c r="H478">
        <v>25</v>
      </c>
      <c r="I478">
        <v>12</v>
      </c>
      <c r="J478">
        <v>24</v>
      </c>
      <c r="K478">
        <v>7</v>
      </c>
      <c r="L478">
        <v>1</v>
      </c>
      <c r="M478">
        <f t="shared" ref="M478" si="6181">-(J478-J477)+L478</f>
        <v>3</v>
      </c>
      <c r="N478">
        <f t="shared" ref="N478" si="6182">B478-C478</f>
        <v>1426664</v>
      </c>
      <c r="O478" s="3">
        <f t="shared" ref="O478" si="6183">C478/B478</f>
        <v>0.20784193529759287</v>
      </c>
      <c r="R478">
        <f>C478-MAX(C$2:C477)</f>
        <v>67</v>
      </c>
      <c r="S478">
        <f>N478-MAX(N$2:N477)</f>
        <v>959</v>
      </c>
      <c r="T478" s="6">
        <f t="shared" si="6160"/>
        <v>6.5302144249512667E-2</v>
      </c>
      <c r="U478" s="6">
        <f t="shared" ref="U478" si="6184">SUM(R471:R478)/SUM(V471:V478)</f>
        <v>9.0882178804026048E-2</v>
      </c>
      <c r="V478">
        <f>B478-MAX(B$2:B477)</f>
        <v>1026</v>
      </c>
      <c r="W478">
        <f>C478-D478-E478</f>
        <v>1690</v>
      </c>
      <c r="X478" s="3">
        <f t="shared" si="6164"/>
        <v>5.0295857988165681E-2</v>
      </c>
      <c r="Y478">
        <f>E478-MAX(E$2:E477)</f>
        <v>2</v>
      </c>
      <c r="Z478">
        <v>2896</v>
      </c>
      <c r="AA478">
        <v>1672</v>
      </c>
      <c r="AB478">
        <v>16363</v>
      </c>
      <c r="AC478">
        <v>2814</v>
      </c>
      <c r="AD478">
        <v>1622</v>
      </c>
      <c r="AE478">
        <v>15700</v>
      </c>
      <c r="AF478">
        <v>62</v>
      </c>
      <c r="AG478">
        <v>35</v>
      </c>
      <c r="AH478">
        <v>316</v>
      </c>
      <c r="AI478">
        <f t="shared" ref="AI478" si="6185">Z478-AC478-AF478</f>
        <v>20</v>
      </c>
      <c r="AJ478">
        <f t="shared" ref="AJ478" si="6186">AA478-AD478-AG478</f>
        <v>15</v>
      </c>
      <c r="AK478">
        <f t="shared" ref="AK478" si="6187">AB478-AE478-AH478</f>
        <v>347</v>
      </c>
      <c r="AT478">
        <f t="shared" ref="AT478" si="6188">BN478-BN477</f>
        <v>4439</v>
      </c>
      <c r="AU478">
        <f t="shared" ref="AU478" si="6189">BO478-BO477</f>
        <v>102</v>
      </c>
      <c r="AV478">
        <f t="shared" ref="AV478" si="6190">AU478/AT478</f>
        <v>2.297814823158369E-2</v>
      </c>
      <c r="AW478">
        <f>IF(CB478="","",MAX(BV$1:BV478)-LARGE(BV$1:BV478,2))</f>
        <v>64</v>
      </c>
      <c r="AX478">
        <f>IF(CC478="","",MAX(BW$1:BW478)-LARGE(BW$1:BW478,2))</f>
        <v>0</v>
      </c>
      <c r="AY478">
        <f>MAX(CR$1:CR478)-LARGE(CR$1:CR478,2)</f>
        <v>67</v>
      </c>
      <c r="AZ478">
        <f>MAX(CS$1:CS478)-LARGE(CS$1:CS478,2)</f>
        <v>19</v>
      </c>
      <c r="BA478">
        <f>IF(CJ478="","",MAX(CD$1:CD478)-LARGE(CD$1:CD478,2))</f>
        <v>38</v>
      </c>
      <c r="BB478">
        <f>IF(CK478="","",MAX(CE$1:CE478)-LARGE(CE$1:CE478,2))</f>
        <v>1</v>
      </c>
      <c r="BC478">
        <f t="shared" ref="BC478" si="6191">AX478/AW478</f>
        <v>0</v>
      </c>
      <c r="BD478">
        <f t="shared" ref="BD478" si="6192">AZ478/AY478</f>
        <v>0.28358208955223879</v>
      </c>
      <c r="BE478">
        <f t="shared" ref="BE478" si="6193">BB478/BA478</f>
        <v>2.6315789473684209E-2</v>
      </c>
      <c r="BF478">
        <f t="shared" ref="BF478" si="6194">SUM(AU472:AU478)/SUM(AT472:AT478)</f>
        <v>2.3181989056430392E-2</v>
      </c>
      <c r="BG478">
        <f t="shared" ref="BG478" si="6195">SUM(AU465:AU478)/SUM(AT465:AT478)</f>
        <v>2.2414182475158084E-2</v>
      </c>
      <c r="BH478">
        <f t="shared" ref="BH478" si="6196">SUM(AX472:AX478)/SUM(AW472:AW478)</f>
        <v>2.5280898876404494E-2</v>
      </c>
      <c r="BI478">
        <f t="shared" ref="BI478" si="6197">SUM(AZ472:AZ478)/SUM(AY472:AY478)</f>
        <v>0.27987421383647798</v>
      </c>
      <c r="BJ478">
        <f t="shared" ref="BJ478" si="6198">SUM(BB472:BB478)/SUM(BA472:BA478)</f>
        <v>5.6737588652482268E-2</v>
      </c>
      <c r="BN478" s="15">
        <v>5213998</v>
      </c>
      <c r="BO478" s="15">
        <v>405261</v>
      </c>
      <c r="BP478" s="15">
        <v>1500083</v>
      </c>
      <c r="BQ478" s="15">
        <v>300901</v>
      </c>
      <c r="BR478" s="15">
        <v>308676</v>
      </c>
      <c r="BS478" s="15">
        <v>65644</v>
      </c>
      <c r="BT478">
        <f t="shared" si="5968"/>
        <v>1800984</v>
      </c>
      <c r="BU478">
        <f t="shared" si="2767"/>
        <v>374320</v>
      </c>
      <c r="BV478" s="15">
        <v>43386</v>
      </c>
      <c r="BW478" s="15">
        <v>3035</v>
      </c>
      <c r="BX478" s="15">
        <v>9656</v>
      </c>
      <c r="BY478" s="15">
        <v>3525</v>
      </c>
      <c r="BZ478" s="15">
        <v>2233</v>
      </c>
      <c r="CA478" s="15">
        <v>663</v>
      </c>
      <c r="CB478">
        <f t="shared" si="5969"/>
        <v>13181</v>
      </c>
      <c r="CC478">
        <f t="shared" si="2769"/>
        <v>2896</v>
      </c>
      <c r="CD478" s="15">
        <v>31543</v>
      </c>
      <c r="CE478" s="15">
        <v>1767</v>
      </c>
      <c r="CF478" s="15">
        <v>5657</v>
      </c>
      <c r="CG478" s="15">
        <v>1913</v>
      </c>
      <c r="CH478" s="15">
        <v>1206</v>
      </c>
      <c r="CI478" s="15">
        <v>467</v>
      </c>
      <c r="CJ478">
        <f t="shared" si="5970"/>
        <v>7570</v>
      </c>
      <c r="CK478">
        <f t="shared" si="2771"/>
        <v>1673</v>
      </c>
      <c r="CL478" s="15">
        <v>232844</v>
      </c>
      <c r="CM478" s="15">
        <v>17910</v>
      </c>
      <c r="CN478" s="15">
        <v>70239</v>
      </c>
      <c r="CO478" s="15">
        <v>5565</v>
      </c>
      <c r="CP478" s="15">
        <v>15509</v>
      </c>
      <c r="CQ478" s="15">
        <v>873</v>
      </c>
      <c r="CR478">
        <f t="shared" si="5971"/>
        <v>75804</v>
      </c>
      <c r="CS478">
        <f t="shared" si="4526"/>
        <v>16382</v>
      </c>
    </row>
    <row r="479" spans="1:97" x14ac:dyDescent="0.35">
      <c r="A479" s="1">
        <f t="shared" si="2564"/>
        <v>44385</v>
      </c>
      <c r="B479">
        <f t="shared" si="5941"/>
        <v>1801504</v>
      </c>
      <c r="C479">
        <f t="shared" ref="C479" si="6199">BU479</f>
        <v>374381</v>
      </c>
      <c r="D479">
        <v>366566</v>
      </c>
      <c r="E479">
        <v>6149</v>
      </c>
      <c r="F479">
        <v>80</v>
      </c>
      <c r="H479">
        <v>26</v>
      </c>
      <c r="I479">
        <v>16</v>
      </c>
      <c r="J479">
        <v>24</v>
      </c>
      <c r="K479">
        <v>8</v>
      </c>
      <c r="L479">
        <v>2</v>
      </c>
      <c r="M479">
        <f t="shared" ref="M479" si="6200">-(J479-J478)+L479</f>
        <v>2</v>
      </c>
      <c r="N479">
        <f t="shared" ref="N479" si="6201">B479-C479</f>
        <v>1427123</v>
      </c>
      <c r="O479" s="3">
        <f t="shared" ref="O479" si="6202">C479/B479</f>
        <v>0.2078158027958861</v>
      </c>
      <c r="R479">
        <f>C479-MAX(C$2:C478)</f>
        <v>61</v>
      </c>
      <c r="S479">
        <f>N479-MAX(N$2:N478)</f>
        <v>459</v>
      </c>
      <c r="T479" s="6">
        <f t="shared" ref="T479" si="6203">R479/V479</f>
        <v>0.11730769230769231</v>
      </c>
      <c r="U479" s="6">
        <f t="shared" ref="U479" si="6204">SUM(R472:R479)/SUM(V472:V479)</f>
        <v>9.1415465268676277E-2</v>
      </c>
      <c r="V479">
        <f>B479-MAX(B$2:B478)</f>
        <v>520</v>
      </c>
      <c r="W479">
        <f>C479-D479-E479</f>
        <v>1666</v>
      </c>
      <c r="X479" s="3">
        <f t="shared" ref="X479" si="6205">F479/W479</f>
        <v>4.8019207683073231E-2</v>
      </c>
      <c r="Y479">
        <f>E479-MAX(E$2:E478)</f>
        <v>1</v>
      </c>
      <c r="Z479">
        <v>2896</v>
      </c>
      <c r="AA479">
        <v>1673</v>
      </c>
      <c r="AB479">
        <v>16382</v>
      </c>
      <c r="AC479">
        <v>2824</v>
      </c>
      <c r="AD479">
        <v>1621</v>
      </c>
      <c r="AE479">
        <v>15749</v>
      </c>
      <c r="AF479">
        <v>62</v>
      </c>
      <c r="AG479">
        <v>35</v>
      </c>
      <c r="AH479">
        <v>316</v>
      </c>
      <c r="AI479">
        <f t="shared" ref="AI479" si="6206">Z479-AC479-AF479</f>
        <v>10</v>
      </c>
      <c r="AJ479">
        <f t="shared" ref="AJ479" si="6207">AA479-AD479-AG479</f>
        <v>17</v>
      </c>
      <c r="AK479">
        <f t="shared" ref="AK479" si="6208">AB479-AE479-AH479</f>
        <v>317</v>
      </c>
      <c r="AT479">
        <f t="shared" ref="AT479" si="6209">BN479-BN478</f>
        <v>2311</v>
      </c>
      <c r="AU479">
        <f t="shared" ref="AU479" si="6210">BO479-BO478</f>
        <v>42</v>
      </c>
      <c r="AV479">
        <f t="shared" ref="AV479" si="6211">AU479/AT479</f>
        <v>1.8173950670705322E-2</v>
      </c>
      <c r="AW479">
        <f>IF(CB479="","",MAX(BV$1:BV479)-LARGE(BV$1:BV479,2))</f>
        <v>18</v>
      </c>
      <c r="AX479">
        <f>IF(CC479="","",MAX(BW$1:BW479)-LARGE(BW$1:BW479,2))</f>
        <v>0</v>
      </c>
      <c r="AY479">
        <f>MAX(CR$1:CR479)-LARGE(CR$1:CR479,2)</f>
        <v>54</v>
      </c>
      <c r="AZ479">
        <f>MAX(CS$1:CS479)-LARGE(CS$1:CS479,2)</f>
        <v>40</v>
      </c>
      <c r="BA479">
        <f>IF(CJ479="","",MAX(CD$1:CD479)-LARGE(CD$1:CD479,2))</f>
        <v>6</v>
      </c>
      <c r="BB479">
        <f>IF(CK479="","",MAX(CE$1:CE479)-LARGE(CE$1:CE479,2))</f>
        <v>0</v>
      </c>
      <c r="BC479">
        <f t="shared" ref="BC479" si="6212">AX479/AW479</f>
        <v>0</v>
      </c>
      <c r="BD479">
        <f t="shared" ref="BD479" si="6213">AZ479/AY479</f>
        <v>0.7407407407407407</v>
      </c>
      <c r="BE479">
        <f t="shared" ref="BE479" si="6214">BB479/BA479</f>
        <v>0</v>
      </c>
      <c r="BF479">
        <f t="shared" ref="BF479" si="6215">SUM(AU473:AU479)/SUM(AT473:AT479)</f>
        <v>2.4349881796690308E-2</v>
      </c>
      <c r="BG479">
        <f t="shared" ref="BG479" si="6216">SUM(AU466:AU479)/SUM(AT466:AT479)</f>
        <v>2.3213860915074141E-2</v>
      </c>
      <c r="BH479">
        <f t="shared" ref="BH479" si="6217">SUM(AX473:AX479)/SUM(AW473:AW479)</f>
        <v>2.1551724137931036E-2</v>
      </c>
      <c r="BI479">
        <f t="shared" ref="BI479" si="6218">SUM(AZ473:AZ479)/SUM(AY473:AY479)</f>
        <v>0.367003367003367</v>
      </c>
      <c r="BJ479">
        <f t="shared" ref="BJ479" si="6219">SUM(BB473:BB479)/SUM(BA473:BA479)</f>
        <v>5.4054054054054057E-2</v>
      </c>
      <c r="BN479" s="15">
        <v>5216309</v>
      </c>
      <c r="BO479" s="15">
        <v>405303</v>
      </c>
      <c r="BP479" s="15">
        <v>1500404</v>
      </c>
      <c r="BQ479" s="15">
        <v>301100</v>
      </c>
      <c r="BR479" s="15">
        <v>308704</v>
      </c>
      <c r="BS479" s="15">
        <v>65677</v>
      </c>
      <c r="BT479">
        <f t="shared" si="5968"/>
        <v>1801504</v>
      </c>
      <c r="BU479">
        <f t="shared" si="2767"/>
        <v>374381</v>
      </c>
      <c r="BV479" s="15">
        <v>43404</v>
      </c>
      <c r="BW479" s="15">
        <v>3034</v>
      </c>
      <c r="BX479" s="15">
        <v>9665</v>
      </c>
      <c r="BY479" s="15">
        <v>3531</v>
      </c>
      <c r="BZ479" s="15">
        <v>2243</v>
      </c>
      <c r="CA479" s="15">
        <v>665</v>
      </c>
      <c r="CB479">
        <f t="shared" si="5969"/>
        <v>13196</v>
      </c>
      <c r="CC479">
        <f t="shared" si="2769"/>
        <v>2908</v>
      </c>
      <c r="CD479" s="15">
        <v>31549</v>
      </c>
      <c r="CE479" s="15">
        <v>1767</v>
      </c>
      <c r="CF479" s="15">
        <v>5654</v>
      </c>
      <c r="CG479" s="15">
        <v>1915</v>
      </c>
      <c r="CH479" s="15">
        <v>1202</v>
      </c>
      <c r="CI479" s="15">
        <v>468</v>
      </c>
      <c r="CJ479">
        <f t="shared" si="5970"/>
        <v>7569</v>
      </c>
      <c r="CK479">
        <f t="shared" si="2771"/>
        <v>1670</v>
      </c>
      <c r="CL479" s="15">
        <v>232936</v>
      </c>
      <c r="CM479" s="15">
        <v>17913</v>
      </c>
      <c r="CN479" s="15">
        <v>70290</v>
      </c>
      <c r="CO479" s="15">
        <v>5568</v>
      </c>
      <c r="CP479" s="15">
        <v>15545</v>
      </c>
      <c r="CQ479" s="15">
        <v>877</v>
      </c>
      <c r="CR479">
        <f t="shared" si="5971"/>
        <v>75858</v>
      </c>
      <c r="CS479">
        <f t="shared" si="4526"/>
        <v>16422</v>
      </c>
    </row>
    <row r="480" spans="1:97" x14ac:dyDescent="0.35">
      <c r="A480" s="1">
        <f t="shared" si="2564"/>
        <v>44386</v>
      </c>
      <c r="O480" s="3"/>
      <c r="T480" s="6"/>
      <c r="U480" s="6"/>
      <c r="X480" s="3"/>
      <c r="AC480">
        <v>2824</v>
      </c>
      <c r="AD480">
        <v>1621</v>
      </c>
      <c r="AF480">
        <v>62</v>
      </c>
      <c r="AG480">
        <v>35</v>
      </c>
      <c r="AH480">
        <v>316</v>
      </c>
      <c r="AW480" t="str">
        <f>IF(CB480="","",MAX(BV$1:BV480)-LARGE(BV$1:BV480,2))</f>
        <v/>
      </c>
      <c r="AX480" t="str">
        <f>IF(CC480="","",MAX(BW$1:BW480)-LARGE(BW$1:BW480,2))</f>
        <v/>
      </c>
      <c r="BA480" t="str">
        <f>IF(CJ480="","",MAX(CD$1:CD480)-LARGE(CD$1:CD480,2))</f>
        <v/>
      </c>
      <c r="BB480" t="str">
        <f>IF(CK480="","",MAX(CE$1:CE480)-LARGE(CE$1:CE480,2))</f>
        <v/>
      </c>
      <c r="BN480" s="15"/>
      <c r="BO480" s="15"/>
      <c r="BP480" s="15"/>
      <c r="BQ480" s="15"/>
      <c r="BR480" s="15"/>
      <c r="BS480" s="15"/>
      <c r="BV480" s="15"/>
      <c r="BW480" s="15"/>
      <c r="BX480" s="15"/>
      <c r="BY480" s="15"/>
      <c r="BZ480" s="15"/>
      <c r="CA480" s="15"/>
      <c r="CD480" s="15"/>
      <c r="CE480" s="15"/>
      <c r="CF480" s="15"/>
      <c r="CG480" s="15"/>
      <c r="CH480" s="15"/>
      <c r="CI480" s="15"/>
      <c r="CL480" s="15"/>
      <c r="CM480" s="15"/>
      <c r="CN480" s="15"/>
      <c r="CO480" s="15"/>
      <c r="CP480" s="15"/>
      <c r="CQ480" s="15"/>
    </row>
    <row r="481" spans="1:97" x14ac:dyDescent="0.35">
      <c r="A481" s="1">
        <f t="shared" si="2564"/>
        <v>44387</v>
      </c>
      <c r="B481">
        <f>BT481</f>
        <v>1803507</v>
      </c>
      <c r="C481">
        <f t="shared" ref="C481" si="6220">BU481</f>
        <v>374627</v>
      </c>
      <c r="D481">
        <v>366744</v>
      </c>
      <c r="E481">
        <v>6149</v>
      </c>
      <c r="F481">
        <v>78</v>
      </c>
      <c r="H481">
        <v>22</v>
      </c>
      <c r="I481">
        <v>15</v>
      </c>
      <c r="N481">
        <f t="shared" ref="N481:N488" si="6221">B481-C481</f>
        <v>1428880</v>
      </c>
      <c r="O481" s="3">
        <f t="shared" ref="O481" si="6222">C481/B481</f>
        <v>0.20772140058230992</v>
      </c>
      <c r="R481">
        <f>C481-MAX(C$2:C480)</f>
        <v>246</v>
      </c>
      <c r="S481">
        <f>N481-MAX(N$2:N480)</f>
        <v>1757</v>
      </c>
      <c r="T481" s="6">
        <f t="shared" ref="T481" si="6223">R481/V481</f>
        <v>0.12281577633549676</v>
      </c>
      <c r="U481" s="6">
        <f t="shared" ref="U481" si="6224">SUM(R474:R481)/SUM(V474:V481)</f>
        <v>9.7905585106382975E-2</v>
      </c>
      <c r="V481">
        <f>B481-MAX(B$2:B480)</f>
        <v>2003</v>
      </c>
      <c r="W481">
        <f>C481-D481-E481</f>
        <v>1734</v>
      </c>
      <c r="X481" s="3">
        <f t="shared" ref="X481" si="6225">F481/W481</f>
        <v>4.4982698961937718E-2</v>
      </c>
      <c r="Y481">
        <f>E481-MAX(E$2:E480)</f>
        <v>0</v>
      </c>
      <c r="Z481">
        <v>2910</v>
      </c>
      <c r="AA481">
        <v>1670</v>
      </c>
      <c r="AB481">
        <v>16478</v>
      </c>
      <c r="AC481">
        <v>2824</v>
      </c>
      <c r="AD481">
        <v>1621</v>
      </c>
      <c r="AE481">
        <v>15794</v>
      </c>
      <c r="AF481">
        <v>62</v>
      </c>
      <c r="AG481">
        <v>35</v>
      </c>
      <c r="AH481">
        <v>316</v>
      </c>
      <c r="AI481">
        <f t="shared" ref="AI481:AI488" si="6226">Z481-AC481-AF481</f>
        <v>24</v>
      </c>
      <c r="AJ481">
        <f t="shared" ref="AJ481:AJ488" si="6227">AA481-AD481-AG481</f>
        <v>14</v>
      </c>
      <c r="AK481">
        <f t="shared" ref="AK481:AK488" si="6228">AB481-AE481-AH481</f>
        <v>368</v>
      </c>
      <c r="AT481">
        <f>BN481-MAX(BN$1:BN480)</f>
        <v>8825</v>
      </c>
      <c r="AU481">
        <f>BO481-MAX(BO$1:BO480)</f>
        <v>296</v>
      </c>
      <c r="AV481">
        <f t="shared" ref="AV481" si="6229">AU481/AT481</f>
        <v>3.3541076487252124E-2</v>
      </c>
      <c r="AW481">
        <f>IF(CB481="","",MAX(BV$1:BV481)-LARGE(BV$1:BV481,2))</f>
        <v>159</v>
      </c>
      <c r="AX481">
        <f>IF(CC481="","",MAX(BW$1:BW481)-LARGE(BW$1:BW481,2))</f>
        <v>13</v>
      </c>
      <c r="AY481">
        <f>MAX(CR$1:CR481)-LARGE(CR$1:CR481,2)</f>
        <v>87</v>
      </c>
      <c r="AZ481">
        <f>MAX(CS$1:CS481)-LARGE(CS$1:CS481,2)</f>
        <v>37</v>
      </c>
      <c r="BA481">
        <f>IF(CJ481="","",MAX(CD$1:CD481)-LARGE(CD$1:CD481,2))</f>
        <v>58</v>
      </c>
      <c r="BB481">
        <f>IF(CK481="","",MAX(CE$1:CE481)-LARGE(CE$1:CE481,2))</f>
        <v>0</v>
      </c>
      <c r="BC481">
        <f t="shared" ref="BC481" si="6230">AX481/AW481</f>
        <v>8.1761006289308172E-2</v>
      </c>
      <c r="BD481">
        <f t="shared" ref="BD481" si="6231">AZ481/AY481</f>
        <v>0.42528735632183906</v>
      </c>
      <c r="BE481">
        <f t="shared" ref="BE481" si="6232">BB481/BA481</f>
        <v>0</v>
      </c>
      <c r="BF481">
        <f t="shared" ref="BF481" si="6233">SUM(AU475:AU481)/SUM(AT475:AT481)</f>
        <v>2.804005722460658E-2</v>
      </c>
      <c r="BG481">
        <f t="shared" ref="BG481" si="6234">SUM(AU468:AU481)/SUM(AT468:AT481)</f>
        <v>2.6338768962085982E-2</v>
      </c>
      <c r="BH481">
        <f t="shared" ref="BH481" si="6235">SUM(AX475:AX481)/SUM(AW475:AW481)</f>
        <v>4.9429657794676805E-2</v>
      </c>
      <c r="BI481">
        <f t="shared" ref="BI481" si="6236">SUM(AZ475:AZ481)/SUM(AY475:AY481)</f>
        <v>0.43109540636042404</v>
      </c>
      <c r="BJ481">
        <f t="shared" ref="BJ481" si="6237">SUM(BB475:BB481)/SUM(BA475:BA481)</f>
        <v>3.1746031746031744E-2</v>
      </c>
      <c r="BN481" s="15">
        <v>5225134</v>
      </c>
      <c r="BO481" s="15">
        <v>405599</v>
      </c>
      <c r="BP481" s="15">
        <v>1502024</v>
      </c>
      <c r="BQ481" s="15">
        <v>301483</v>
      </c>
      <c r="BR481" s="15">
        <v>308887</v>
      </c>
      <c r="BS481" s="15">
        <v>65740</v>
      </c>
      <c r="BT481">
        <f>SUM(BP481:BQ481)</f>
        <v>1803507</v>
      </c>
      <c r="BU481">
        <f t="shared" ref="BU481" si="6238">SUM(BR481:BS481)</f>
        <v>374627</v>
      </c>
      <c r="BV481" s="15">
        <v>43563</v>
      </c>
      <c r="BW481" s="15">
        <v>3048</v>
      </c>
      <c r="BX481" s="15">
        <v>9671</v>
      </c>
      <c r="BY481" s="15">
        <v>3531</v>
      </c>
      <c r="BZ481" s="15">
        <v>2244</v>
      </c>
      <c r="CA481" s="15">
        <v>666</v>
      </c>
      <c r="CB481">
        <f>SUM(BX481:BY481)</f>
        <v>13202</v>
      </c>
      <c r="CC481">
        <f t="shared" ref="CC481" si="6239">SUM(BZ481:CA481)</f>
        <v>2910</v>
      </c>
      <c r="CD481" s="15">
        <v>31607</v>
      </c>
      <c r="CE481" s="15">
        <v>1760</v>
      </c>
      <c r="CF481" s="15">
        <v>5654</v>
      </c>
      <c r="CG481" s="15">
        <v>1920</v>
      </c>
      <c r="CH481" s="15">
        <v>1202</v>
      </c>
      <c r="CI481" s="15">
        <v>468</v>
      </c>
      <c r="CJ481">
        <f>SUM(CF481:CG481)</f>
        <v>7574</v>
      </c>
      <c r="CK481">
        <f t="shared" ref="CK481" si="6240">SUM(CH481:CI481)</f>
        <v>1670</v>
      </c>
      <c r="CL481" s="15">
        <v>233760</v>
      </c>
      <c r="CM481" s="15">
        <v>18002</v>
      </c>
      <c r="CN481" s="15">
        <v>70367</v>
      </c>
      <c r="CO481" s="15">
        <v>5578</v>
      </c>
      <c r="CP481" s="15">
        <v>15583</v>
      </c>
      <c r="CQ481" s="15">
        <v>876</v>
      </c>
      <c r="CR481">
        <f>SUM(CN481:CO481)</f>
        <v>75945</v>
      </c>
      <c r="CS481">
        <f t="shared" ref="CS481" si="6241">SUM(CP481:CQ481)</f>
        <v>16459</v>
      </c>
    </row>
    <row r="482" spans="1:97" x14ac:dyDescent="0.35">
      <c r="A482" s="1">
        <f t="shared" si="2564"/>
        <v>44388</v>
      </c>
      <c r="F482">
        <v>79</v>
      </c>
      <c r="H482">
        <v>20</v>
      </c>
      <c r="I482">
        <v>19</v>
      </c>
      <c r="O482" s="3"/>
      <c r="T482" s="6"/>
      <c r="U482" s="6"/>
      <c r="X482" s="3"/>
      <c r="Z482">
        <v>2912</v>
      </c>
      <c r="AA482">
        <v>1670</v>
      </c>
      <c r="AB482">
        <v>16489</v>
      </c>
      <c r="AC482">
        <v>2824</v>
      </c>
      <c r="AD482">
        <v>1622</v>
      </c>
      <c r="AE482">
        <v>15801</v>
      </c>
      <c r="AF482">
        <v>62</v>
      </c>
      <c r="AG482">
        <v>35</v>
      </c>
      <c r="AH482">
        <v>316</v>
      </c>
      <c r="AI482">
        <f t="shared" si="6226"/>
        <v>26</v>
      </c>
      <c r="AJ482">
        <f t="shared" si="6227"/>
        <v>13</v>
      </c>
      <c r="AK482">
        <f t="shared" si="6228"/>
        <v>372</v>
      </c>
      <c r="AW482" t="str">
        <f>IF(CB482="","",MAX(BV$1:BV482)-LARGE(BV$1:BV482,2))</f>
        <v/>
      </c>
      <c r="AX482" t="str">
        <f>IF(CC482="","",MAX(BW$1:BW482)-LARGE(BW$1:BW482,2))</f>
        <v/>
      </c>
      <c r="BA482" t="str">
        <f>IF(CJ482="","",MAX(CD$1:CD482)-LARGE(CD$1:CD482,2))</f>
        <v/>
      </c>
      <c r="BB482" t="str">
        <f>IF(CK482="","",MAX(CE$1:CE482)-LARGE(CE$1:CE482,2))</f>
        <v/>
      </c>
      <c r="BN482" s="15"/>
      <c r="BO482" s="15"/>
      <c r="BP482" s="15"/>
      <c r="BQ482" s="15"/>
      <c r="BR482" s="15"/>
      <c r="BS482" s="15"/>
      <c r="BV482" s="15"/>
      <c r="BW482" s="15"/>
      <c r="BX482" s="15"/>
      <c r="BY482" s="15"/>
      <c r="BZ482" s="15"/>
      <c r="CA482" s="15"/>
      <c r="CD482" s="15"/>
      <c r="CE482" s="15"/>
      <c r="CF482" s="15"/>
      <c r="CG482" s="15"/>
      <c r="CH482" s="15"/>
      <c r="CI482" s="15"/>
      <c r="CL482" s="15"/>
      <c r="CM482" s="15"/>
      <c r="CN482" s="15"/>
      <c r="CO482" s="15"/>
      <c r="CP482" s="15"/>
      <c r="CQ482" s="15"/>
    </row>
    <row r="483" spans="1:97" x14ac:dyDescent="0.35">
      <c r="A483" s="1">
        <f t="shared" si="2564"/>
        <v>44389</v>
      </c>
      <c r="B483">
        <v>1803507</v>
      </c>
      <c r="C483">
        <v>374627</v>
      </c>
      <c r="D483">
        <v>366744</v>
      </c>
      <c r="E483">
        <v>6149</v>
      </c>
      <c r="F483">
        <v>74</v>
      </c>
      <c r="H483">
        <v>18</v>
      </c>
      <c r="I483">
        <v>9</v>
      </c>
      <c r="N483">
        <f t="shared" si="6221"/>
        <v>1428880</v>
      </c>
      <c r="O483" s="3"/>
      <c r="T483" s="6"/>
      <c r="U483" s="6"/>
      <c r="X483" s="3"/>
      <c r="AF483">
        <v>62</v>
      </c>
      <c r="AG483">
        <v>35</v>
      </c>
      <c r="AH483">
        <v>316</v>
      </c>
      <c r="AW483" t="str">
        <f>IF(CB483="","",MAX(BV$1:BV483)-LARGE(BV$1:BV483,2))</f>
        <v/>
      </c>
      <c r="AX483" t="str">
        <f>IF(CC483="","",MAX(BW$1:BW483)-LARGE(BW$1:BW483,2))</f>
        <v/>
      </c>
      <c r="BA483" t="str">
        <f>IF(CJ483="","",MAX(CD$1:CD483)-LARGE(CD$1:CD483,2))</f>
        <v/>
      </c>
      <c r="BB483" t="str">
        <f>IF(CK483="","",MAX(CE$1:CE483)-LARGE(CE$1:CE483,2))</f>
        <v/>
      </c>
      <c r="BN483" s="15"/>
      <c r="BO483" s="15"/>
      <c r="BP483" s="15"/>
      <c r="BQ483" s="15"/>
      <c r="BR483" s="15"/>
      <c r="BS483" s="15"/>
      <c r="BV483" s="15"/>
      <c r="BW483" s="15"/>
      <c r="BX483" s="15"/>
      <c r="BY483" s="15"/>
      <c r="BZ483" s="15"/>
      <c r="CA483" s="15"/>
      <c r="CD483" s="15"/>
      <c r="CE483" s="15"/>
      <c r="CF483" s="15"/>
      <c r="CG483" s="15"/>
      <c r="CH483" s="15"/>
      <c r="CI483" s="15"/>
      <c r="CL483" s="15"/>
      <c r="CM483" s="15"/>
      <c r="CN483" s="15"/>
      <c r="CO483" s="15"/>
      <c r="CP483" s="15"/>
      <c r="CQ483" s="15"/>
    </row>
    <row r="484" spans="1:97" x14ac:dyDescent="0.35">
      <c r="A484" s="1">
        <f t="shared" si="2564"/>
        <v>44390</v>
      </c>
      <c r="B484">
        <v>1807222</v>
      </c>
      <c r="C484">
        <v>375076</v>
      </c>
      <c r="D484">
        <v>367052</v>
      </c>
      <c r="E484">
        <v>6149</v>
      </c>
      <c r="F484">
        <v>77</v>
      </c>
      <c r="H484">
        <v>22</v>
      </c>
      <c r="I484">
        <v>15</v>
      </c>
      <c r="J484">
        <v>16</v>
      </c>
      <c r="K484">
        <v>7</v>
      </c>
      <c r="L484">
        <v>5</v>
      </c>
      <c r="N484">
        <f t="shared" si="6221"/>
        <v>1432146</v>
      </c>
      <c r="O484" s="3">
        <f t="shared" ref="O484:O488" si="6242">C484/B484</f>
        <v>0.20754284753062988</v>
      </c>
      <c r="R484">
        <f t="shared" ref="R484" si="6243">C484-C483</f>
        <v>449</v>
      </c>
      <c r="S484">
        <f t="shared" ref="S484" si="6244">N484-N483</f>
        <v>3266</v>
      </c>
      <c r="T484" s="6">
        <f t="shared" ref="T484:T489" si="6245">R484/V484</f>
        <v>0.12086137281292059</v>
      </c>
      <c r="U484" s="6">
        <f t="shared" ref="U484" si="6246">SUM(R478:R484)/SUM(V478:V484)</f>
        <v>0.11329845814977973</v>
      </c>
      <c r="V484">
        <f t="shared" ref="V484" si="6247">B484-B483</f>
        <v>3715</v>
      </c>
      <c r="W484">
        <f t="shared" ref="W484" si="6248">C484-D484-E484</f>
        <v>1875</v>
      </c>
      <c r="X484" s="3">
        <f t="shared" ref="X484:X489" si="6249">F484/W484</f>
        <v>4.1066666666666668E-2</v>
      </c>
      <c r="Y484">
        <f t="shared" ref="Y484" si="6250">E484-E483</f>
        <v>0</v>
      </c>
      <c r="Z484">
        <v>2915</v>
      </c>
      <c r="AA484">
        <v>1671</v>
      </c>
      <c r="AB484">
        <v>16519</v>
      </c>
      <c r="AC484">
        <v>2828</v>
      </c>
      <c r="AD484">
        <v>1622</v>
      </c>
      <c r="AE484">
        <v>15829</v>
      </c>
      <c r="AF484">
        <v>62</v>
      </c>
      <c r="AG484">
        <v>35</v>
      </c>
      <c r="AH484">
        <v>316</v>
      </c>
      <c r="AI484">
        <f t="shared" si="6226"/>
        <v>25</v>
      </c>
      <c r="AJ484">
        <f t="shared" si="6227"/>
        <v>14</v>
      </c>
      <c r="AK484">
        <f t="shared" si="6228"/>
        <v>374</v>
      </c>
      <c r="AW484" t="str">
        <f>IF(CB484="","",MAX(BV$1:BV484)-LARGE(BV$1:BV484,2))</f>
        <v/>
      </c>
      <c r="AX484" t="str">
        <f>IF(CC484="","",MAX(BW$1:BW484)-LARGE(BW$1:BW484,2))</f>
        <v/>
      </c>
      <c r="BA484" t="str">
        <f>IF(CJ484="","",MAX(CD$1:CD484)-LARGE(CD$1:CD484,2))</f>
        <v/>
      </c>
      <c r="BB484" t="str">
        <f>IF(CK484="","",MAX(CE$1:CE484)-LARGE(CE$1:CE484,2))</f>
        <v/>
      </c>
      <c r="BN484" s="15"/>
      <c r="BO484" s="15"/>
      <c r="BP484" s="15"/>
      <c r="BQ484" s="15"/>
      <c r="BR484" s="15"/>
      <c r="BS484" s="15"/>
      <c r="BV484" s="15"/>
      <c r="BW484" s="15"/>
      <c r="BX484" s="15"/>
      <c r="BY484" s="15"/>
      <c r="BZ484" s="15"/>
      <c r="CA484" s="15"/>
      <c r="CD484" s="15"/>
      <c r="CE484" s="15"/>
      <c r="CF484" s="15"/>
      <c r="CG484" s="15"/>
      <c r="CH484" s="15"/>
      <c r="CI484" s="15"/>
      <c r="CL484" s="15"/>
      <c r="CM484" s="15"/>
      <c r="CN484" s="15"/>
      <c r="CO484" s="15"/>
      <c r="CP484" s="15"/>
      <c r="CQ484" s="15"/>
    </row>
    <row r="485" spans="1:97" x14ac:dyDescent="0.35">
      <c r="A485" s="1">
        <f t="shared" si="2564"/>
        <v>44391</v>
      </c>
      <c r="O485" s="3"/>
      <c r="T485" s="6"/>
      <c r="U485" s="6"/>
      <c r="X485" s="3"/>
      <c r="AF485">
        <v>62</v>
      </c>
      <c r="AG485">
        <v>35</v>
      </c>
      <c r="AH485">
        <v>316</v>
      </c>
      <c r="AW485" t="str">
        <f>IF(CB485="","",MAX(BV$1:BV485)-LARGE(BV$1:BV485,2))</f>
        <v/>
      </c>
      <c r="AX485" t="str">
        <f>IF(CC485="","",MAX(BW$1:BW485)-LARGE(BW$1:BW485,2))</f>
        <v/>
      </c>
      <c r="BA485" t="str">
        <f>IF(CJ485="","",MAX(CD$1:CD485)-LARGE(CD$1:CD485,2))</f>
        <v/>
      </c>
      <c r="BB485" t="str">
        <f>IF(CK485="","",MAX(CE$1:CE485)-LARGE(CE$1:CE485,2))</f>
        <v/>
      </c>
      <c r="BN485" s="15"/>
      <c r="BO485" s="15"/>
      <c r="BP485" s="15"/>
      <c r="BQ485" s="15"/>
      <c r="BR485" s="15"/>
      <c r="BS485" s="15"/>
      <c r="BV485" s="15"/>
      <c r="BW485" s="15"/>
      <c r="BX485" s="15"/>
      <c r="BY485" s="15"/>
      <c r="BZ485" s="15"/>
      <c r="CA485" s="15"/>
      <c r="CD485" s="15"/>
      <c r="CE485" s="15"/>
      <c r="CF485" s="15"/>
      <c r="CG485" s="15"/>
      <c r="CH485" s="15"/>
      <c r="CI485" s="15"/>
      <c r="CL485" s="15"/>
      <c r="CM485" s="15"/>
      <c r="CN485" s="15"/>
      <c r="CO485" s="15"/>
      <c r="CP485" s="15"/>
      <c r="CQ485" s="15"/>
    </row>
    <row r="486" spans="1:97" x14ac:dyDescent="0.35">
      <c r="A486" s="1">
        <f t="shared" ref="A486:A493" si="6251">A485+1</f>
        <v>44392</v>
      </c>
      <c r="B486">
        <v>1809767</v>
      </c>
      <c r="C486">
        <v>375474</v>
      </c>
      <c r="D486">
        <v>367181</v>
      </c>
      <c r="E486">
        <v>6158</v>
      </c>
      <c r="N486">
        <f t="shared" si="6221"/>
        <v>1434293</v>
      </c>
      <c r="O486" s="3">
        <f t="shared" si="6242"/>
        <v>0.20747090647580599</v>
      </c>
      <c r="R486">
        <f>C486-MAX(C$2:C485)</f>
        <v>398</v>
      </c>
      <c r="S486">
        <f>N486-MAX(N$2:N485)</f>
        <v>2147</v>
      </c>
      <c r="T486" s="6">
        <f t="shared" ref="T486" si="6252">R486/V486</f>
        <v>0.15638506876227898</v>
      </c>
      <c r="U486" s="6">
        <f t="shared" ref="U486" si="6253">SUM(R479:R486)/SUM(V479:V486)</f>
        <v>0.13139018558579074</v>
      </c>
      <c r="V486">
        <f>B486-MAX(B$2:B485)</f>
        <v>2545</v>
      </c>
      <c r="W486">
        <f t="shared" ref="W486:W492" si="6254">C486-D486-E486</f>
        <v>2135</v>
      </c>
      <c r="X486" s="3">
        <f t="shared" ref="X486" si="6255">F486/W486</f>
        <v>0</v>
      </c>
      <c r="Y486">
        <f>E486-MAX(E$2:E485)</f>
        <v>9</v>
      </c>
      <c r="Z486">
        <v>2919</v>
      </c>
      <c r="AA486">
        <v>1672</v>
      </c>
      <c r="AB486">
        <v>16553</v>
      </c>
      <c r="AC486">
        <v>2829</v>
      </c>
      <c r="AD486">
        <v>1623</v>
      </c>
      <c r="AE486">
        <v>15856</v>
      </c>
      <c r="AF486">
        <v>62</v>
      </c>
      <c r="AG486">
        <v>35</v>
      </c>
      <c r="AH486">
        <v>316</v>
      </c>
      <c r="AI486">
        <f t="shared" si="6226"/>
        <v>28</v>
      </c>
      <c r="AJ486">
        <f t="shared" si="6227"/>
        <v>14</v>
      </c>
      <c r="AK486">
        <f t="shared" si="6228"/>
        <v>381</v>
      </c>
      <c r="AW486" t="str">
        <f>IF(CB486="","",MAX(BV$1:BV486)-LARGE(BV$1:BV486,2))</f>
        <v/>
      </c>
      <c r="AX486" t="str">
        <f>IF(CC486="","",MAX(BW$1:BW486)-LARGE(BW$1:BW486,2))</f>
        <v/>
      </c>
      <c r="BA486" t="str">
        <f>IF(CJ486="","",MAX(CD$1:CD486)-LARGE(CD$1:CD486,2))</f>
        <v/>
      </c>
      <c r="BB486" t="str">
        <f>IF(CK486="","",MAX(CE$1:CE486)-LARGE(CE$1:CE486,2))</f>
        <v/>
      </c>
      <c r="BN486" s="15"/>
      <c r="BO486" s="15"/>
      <c r="BP486" s="15"/>
      <c r="BQ486" s="15"/>
      <c r="BR486" s="15"/>
      <c r="BS486" s="15"/>
      <c r="BV486" s="15"/>
      <c r="BW486" s="15"/>
      <c r="BX486" s="15"/>
      <c r="BY486" s="15"/>
      <c r="BZ486" s="15"/>
      <c r="CA486" s="15"/>
      <c r="CD486" s="15"/>
      <c r="CE486" s="15"/>
      <c r="CF486" s="15"/>
      <c r="CG486" s="15"/>
      <c r="CH486" s="15"/>
      <c r="CI486" s="15"/>
      <c r="CL486" s="15"/>
      <c r="CM486" s="15"/>
      <c r="CN486" s="15"/>
      <c r="CO486" s="15"/>
      <c r="CP486" s="15"/>
      <c r="CQ486" s="15"/>
    </row>
    <row r="487" spans="1:97" x14ac:dyDescent="0.35">
      <c r="A487" s="1">
        <f t="shared" si="6251"/>
        <v>44393</v>
      </c>
      <c r="B487">
        <v>1808471</v>
      </c>
      <c r="C487">
        <v>375278</v>
      </c>
      <c r="D487">
        <v>367127</v>
      </c>
      <c r="E487">
        <v>6158</v>
      </c>
      <c r="F487">
        <v>71</v>
      </c>
      <c r="H487">
        <v>24</v>
      </c>
      <c r="I487">
        <v>17</v>
      </c>
      <c r="J487">
        <v>14</v>
      </c>
      <c r="K487">
        <v>5</v>
      </c>
      <c r="L487">
        <v>4</v>
      </c>
      <c r="N487">
        <f t="shared" si="6221"/>
        <v>1433193</v>
      </c>
      <c r="O487" s="3">
        <f t="shared" si="6242"/>
        <v>0.20751120698092476</v>
      </c>
      <c r="R487">
        <f>C487-MAX(C$2:C486)</f>
        <v>-196</v>
      </c>
      <c r="S487">
        <f>N487-MAX(N$2:N486)</f>
        <v>-1100</v>
      </c>
      <c r="T487" s="6">
        <f t="shared" si="6245"/>
        <v>0.15123456790123457</v>
      </c>
      <c r="U487" s="6">
        <f t="shared" ref="U487" si="6256">SUM(R480:R487)/SUM(V480:V487)</f>
        <v>0.12874982058274723</v>
      </c>
      <c r="V487">
        <f>B487-MAX(B$2:B486)</f>
        <v>-1296</v>
      </c>
      <c r="W487">
        <f t="shared" si="6254"/>
        <v>1993</v>
      </c>
      <c r="X487" s="3">
        <f t="shared" si="6249"/>
        <v>3.5624686402408429E-2</v>
      </c>
      <c r="Y487">
        <f>E487-MAX(E$2:E486)</f>
        <v>0</v>
      </c>
      <c r="Z487">
        <v>2920</v>
      </c>
      <c r="AA487">
        <v>1673</v>
      </c>
      <c r="AB487">
        <v>16581</v>
      </c>
      <c r="AC487">
        <v>2831</v>
      </c>
      <c r="AD487">
        <v>1624</v>
      </c>
      <c r="AE487">
        <v>15864</v>
      </c>
      <c r="AF487">
        <v>62</v>
      </c>
      <c r="AG487">
        <v>35</v>
      </c>
      <c r="AH487">
        <v>316</v>
      </c>
      <c r="AI487">
        <f t="shared" si="6226"/>
        <v>27</v>
      </c>
      <c r="AJ487">
        <f t="shared" si="6227"/>
        <v>14</v>
      </c>
      <c r="AK487">
        <f t="shared" si="6228"/>
        <v>401</v>
      </c>
      <c r="AW487" t="str">
        <f>IF(CB487="","",MAX(BV$1:BV487)-LARGE(BV$1:BV487,2))</f>
        <v/>
      </c>
      <c r="AX487" t="str">
        <f>IF(CC487="","",MAX(BW$1:BW487)-LARGE(BW$1:BW487,2))</f>
        <v/>
      </c>
      <c r="BA487" t="str">
        <f>IF(CJ487="","",MAX(CD$1:CD487)-LARGE(CD$1:CD487,2))</f>
        <v/>
      </c>
      <c r="BB487" t="str">
        <f>IF(CK487="","",MAX(CE$1:CE487)-LARGE(CE$1:CE487,2))</f>
        <v/>
      </c>
      <c r="BN487" s="15"/>
      <c r="BO487" s="15"/>
      <c r="BP487" s="15"/>
      <c r="BQ487" s="15"/>
      <c r="BR487" s="15"/>
      <c r="BS487" s="15"/>
      <c r="BV487" s="15"/>
      <c r="BW487" s="15"/>
      <c r="BX487" s="15"/>
      <c r="BY487" s="15"/>
      <c r="BZ487" s="15"/>
      <c r="CA487" s="15"/>
      <c r="CD487" s="15"/>
      <c r="CE487" s="15"/>
      <c r="CF487" s="15"/>
      <c r="CG487" s="15"/>
      <c r="CH487" s="15"/>
      <c r="CI487" s="15"/>
      <c r="CL487" s="15"/>
      <c r="CM487" s="15"/>
      <c r="CN487" s="15"/>
      <c r="CO487" s="15"/>
      <c r="CP487" s="15"/>
      <c r="CQ487" s="15"/>
    </row>
    <row r="488" spans="1:97" x14ac:dyDescent="0.35">
      <c r="A488" s="1">
        <f t="shared" si="6251"/>
        <v>44394</v>
      </c>
      <c r="B488">
        <v>1812055</v>
      </c>
      <c r="C488">
        <v>375859</v>
      </c>
      <c r="D488">
        <v>367308</v>
      </c>
      <c r="E488">
        <v>6158</v>
      </c>
      <c r="F488">
        <v>84</v>
      </c>
      <c r="G488">
        <v>5</v>
      </c>
      <c r="H488">
        <v>22</v>
      </c>
      <c r="I488">
        <v>23</v>
      </c>
      <c r="N488">
        <f t="shared" si="6221"/>
        <v>1436196</v>
      </c>
      <c r="O488" s="3">
        <f t="shared" si="6242"/>
        <v>0.20742140829058719</v>
      </c>
      <c r="R488">
        <f>C488-MAX(C$2:C487)</f>
        <v>385</v>
      </c>
      <c r="S488">
        <f>N488-MAX(N$2:N487)</f>
        <v>1903</v>
      </c>
      <c r="T488" s="6">
        <f t="shared" si="6245"/>
        <v>0.16826923076923078</v>
      </c>
      <c r="U488" s="6">
        <f t="shared" ref="U488" si="6257">SUM(R481:R488)/SUM(V481:V488)</f>
        <v>0.13851971907077257</v>
      </c>
      <c r="V488">
        <f>B488-MAX(B$2:B487)</f>
        <v>2288</v>
      </c>
      <c r="W488">
        <f t="shared" si="6254"/>
        <v>2393</v>
      </c>
      <c r="X488" s="3">
        <f t="shared" si="6249"/>
        <v>3.5102381947346425E-2</v>
      </c>
      <c r="Y488">
        <f>E488-MAX(E$2:E487)</f>
        <v>0</v>
      </c>
      <c r="Z488">
        <v>2921</v>
      </c>
      <c r="AA488">
        <v>1674</v>
      </c>
      <c r="AB488">
        <v>16606</v>
      </c>
      <c r="AC488">
        <v>2833</v>
      </c>
      <c r="AD488">
        <v>1624</v>
      </c>
      <c r="AE488">
        <v>15880</v>
      </c>
      <c r="AF488">
        <v>62</v>
      </c>
      <c r="AG488">
        <v>35</v>
      </c>
      <c r="AH488">
        <v>316</v>
      </c>
      <c r="AI488">
        <f t="shared" si="6226"/>
        <v>26</v>
      </c>
      <c r="AJ488">
        <f t="shared" si="6227"/>
        <v>15</v>
      </c>
      <c r="AK488">
        <f t="shared" si="6228"/>
        <v>410</v>
      </c>
      <c r="AW488" t="str">
        <f>IF(CB488="","",MAX(BV$1:BV488)-LARGE(BV$1:BV488,2))</f>
        <v/>
      </c>
      <c r="AX488" t="str">
        <f>IF(CC488="","",MAX(BW$1:BW488)-LARGE(BW$1:BW488,2))</f>
        <v/>
      </c>
      <c r="BA488" t="str">
        <f>IF(CJ488="","",MAX(CD$1:CD488)-LARGE(CD$1:CD488,2))</f>
        <v/>
      </c>
      <c r="BB488" t="str">
        <f>IF(CK488="","",MAX(CE$1:CE488)-LARGE(CE$1:CE488,2))</f>
        <v/>
      </c>
      <c r="BN488" s="15"/>
      <c r="BO488" s="15"/>
      <c r="BP488" s="15"/>
      <c r="BQ488" s="15"/>
      <c r="BR488" s="15"/>
      <c r="BS488" s="15"/>
      <c r="BV488" s="15"/>
      <c r="BW488" s="15"/>
      <c r="BX488" s="15"/>
      <c r="BY488" s="15"/>
      <c r="BZ488" s="15"/>
      <c r="CA488" s="15"/>
      <c r="CD488" s="15"/>
      <c r="CE488" s="15"/>
      <c r="CF488" s="15"/>
      <c r="CG488" s="15"/>
      <c r="CH488" s="15"/>
      <c r="CI488" s="15"/>
      <c r="CL488" s="15"/>
      <c r="CM488" s="15"/>
      <c r="CN488" s="15"/>
      <c r="CO488" s="15"/>
      <c r="CP488" s="15"/>
      <c r="CQ488" s="15"/>
    </row>
    <row r="489" spans="1:97" x14ac:dyDescent="0.35">
      <c r="A489" s="1">
        <f t="shared" si="6251"/>
        <v>44395</v>
      </c>
      <c r="B489">
        <v>1812651</v>
      </c>
      <c r="C489">
        <v>375960</v>
      </c>
      <c r="D489">
        <v>367340</v>
      </c>
      <c r="E489">
        <v>6158</v>
      </c>
      <c r="F489">
        <v>88</v>
      </c>
      <c r="G489">
        <v>4</v>
      </c>
      <c r="H489">
        <v>23</v>
      </c>
      <c r="I489">
        <v>16</v>
      </c>
      <c r="N489">
        <f t="shared" ref="N489:N492" si="6258">B489-C489</f>
        <v>1436691</v>
      </c>
      <c r="O489" s="3">
        <f t="shared" ref="O489:O490" si="6259">C489/B489</f>
        <v>0.20740892758727411</v>
      </c>
      <c r="R489">
        <f>C489-MAX(C$2:C488)</f>
        <v>101</v>
      </c>
      <c r="S489">
        <f>N489-MAX(N$2:N488)</f>
        <v>495</v>
      </c>
      <c r="T489" s="6">
        <f t="shared" si="6245"/>
        <v>0.16946308724832215</v>
      </c>
      <c r="U489" s="6">
        <f t="shared" ref="U489" si="6260">SUM(R482:R489)/SUM(V482:V489)</f>
        <v>0.1448776758409786</v>
      </c>
      <c r="V489">
        <f>B489-MAX(B$2:B488)</f>
        <v>596</v>
      </c>
      <c r="W489">
        <f t="shared" si="6254"/>
        <v>2462</v>
      </c>
      <c r="X489" s="3">
        <f t="shared" si="6249"/>
        <v>3.5743298131600328E-2</v>
      </c>
      <c r="Y489">
        <f>E489-MAX(E$2:E488)</f>
        <v>0</v>
      </c>
      <c r="Z489">
        <v>2921</v>
      </c>
      <c r="AA489">
        <v>1674</v>
      </c>
      <c r="AB489">
        <v>16615</v>
      </c>
      <c r="AC489">
        <v>2833</v>
      </c>
      <c r="AD489">
        <v>1624</v>
      </c>
      <c r="AE489">
        <v>15887</v>
      </c>
      <c r="AF489">
        <v>62</v>
      </c>
      <c r="AG489">
        <v>35</v>
      </c>
      <c r="AH489">
        <v>316</v>
      </c>
      <c r="AI489">
        <f t="shared" ref="AI489:AI490" si="6261">Z489-AC489-AF489</f>
        <v>26</v>
      </c>
      <c r="AJ489">
        <f t="shared" ref="AJ489:AJ490" si="6262">AA489-AD489-AG489</f>
        <v>15</v>
      </c>
      <c r="AK489">
        <f t="shared" ref="AK489:AK490" si="6263">AB489-AE489-AH489</f>
        <v>412</v>
      </c>
      <c r="AW489" t="str">
        <f>IF(CB489="","",MAX(BV$1:BV489)-LARGE(BV$1:BV489,2))</f>
        <v/>
      </c>
      <c r="AX489" t="str">
        <f>IF(CC489="","",MAX(BW$1:BW489)-LARGE(BW$1:BW489,2))</f>
        <v/>
      </c>
      <c r="BA489" t="str">
        <f>IF(CJ489="","",MAX(CD$1:CD489)-LARGE(CD$1:CD489,2))</f>
        <v/>
      </c>
      <c r="BB489" t="str">
        <f>IF(CK489="","",MAX(CE$1:CE489)-LARGE(CE$1:CE489,2))</f>
        <v/>
      </c>
      <c r="BN489" s="15"/>
      <c r="BO489" s="15"/>
      <c r="BP489" s="15"/>
      <c r="BQ489" s="15"/>
      <c r="BR489" s="15"/>
      <c r="BS489" s="15"/>
      <c r="BV489" s="15"/>
      <c r="BW489" s="15"/>
      <c r="BX489" s="15"/>
      <c r="BY489" s="15"/>
      <c r="BZ489" s="15"/>
      <c r="CA489" s="15"/>
      <c r="CD489" s="15"/>
      <c r="CE489" s="15"/>
      <c r="CF489" s="15"/>
      <c r="CG489" s="15"/>
      <c r="CH489" s="15"/>
      <c r="CI489" s="15"/>
      <c r="CL489" s="15"/>
      <c r="CM489" s="15"/>
      <c r="CN489" s="15"/>
      <c r="CO489" s="15"/>
      <c r="CP489" s="15"/>
      <c r="CQ489" s="15"/>
    </row>
    <row r="490" spans="1:97" x14ac:dyDescent="0.35">
      <c r="A490" s="1">
        <f t="shared" si="6251"/>
        <v>44396</v>
      </c>
      <c r="B490">
        <v>1813360</v>
      </c>
      <c r="C490">
        <v>376101</v>
      </c>
      <c r="D490">
        <v>367376</v>
      </c>
      <c r="E490">
        <v>6158</v>
      </c>
      <c r="F490">
        <v>88</v>
      </c>
      <c r="H490">
        <v>23</v>
      </c>
      <c r="I490">
        <v>13</v>
      </c>
      <c r="N490">
        <f t="shared" si="6258"/>
        <v>1437259</v>
      </c>
      <c r="O490" s="3">
        <f t="shared" si="6259"/>
        <v>0.207405589623682</v>
      </c>
      <c r="R490">
        <f>C490-MAX(C$2:C489)</f>
        <v>141</v>
      </c>
      <c r="S490">
        <f>N490-MAX(N$2:N489)</f>
        <v>568</v>
      </c>
      <c r="T490" s="6">
        <f t="shared" ref="T490:T491" si="6264">R490/V490</f>
        <v>0.19887165021156558</v>
      </c>
      <c r="U490" s="6">
        <f t="shared" ref="U490" si="6265">SUM(R483:R490)/SUM(V483:V490)</f>
        <v>0.14935140820380974</v>
      </c>
      <c r="V490">
        <f>B490-MAX(B$2:B489)</f>
        <v>709</v>
      </c>
      <c r="W490">
        <f t="shared" si="6254"/>
        <v>2567</v>
      </c>
      <c r="X490" s="3">
        <f t="shared" ref="X490:X491" si="6266">F490/W490</f>
        <v>3.4281262173743672E-2</v>
      </c>
      <c r="Y490">
        <f>E490-MAX(E$2:E489)</f>
        <v>0</v>
      </c>
      <c r="Z490">
        <v>2922</v>
      </c>
      <c r="AA490">
        <v>1675</v>
      </c>
      <c r="AB490">
        <v>16630</v>
      </c>
      <c r="AC490">
        <v>2834</v>
      </c>
      <c r="AD490">
        <v>1624</v>
      </c>
      <c r="AE490">
        <v>15897</v>
      </c>
      <c r="AF490">
        <v>62</v>
      </c>
      <c r="AG490">
        <v>35</v>
      </c>
      <c r="AH490">
        <v>316</v>
      </c>
      <c r="AI490">
        <f t="shared" si="6261"/>
        <v>26</v>
      </c>
      <c r="AJ490">
        <f t="shared" si="6262"/>
        <v>16</v>
      </c>
      <c r="AK490">
        <f t="shared" si="6263"/>
        <v>417</v>
      </c>
      <c r="AW490" t="str">
        <f>IF(CB490="","",MAX(BV$1:BV490)-LARGE(BV$1:BV490,2))</f>
        <v/>
      </c>
      <c r="AX490" t="str">
        <f>IF(CC490="","",MAX(BW$1:BW490)-LARGE(BW$1:BW490,2))</f>
        <v/>
      </c>
      <c r="BA490" t="str">
        <f>IF(CJ490="","",MAX(CD$1:CD490)-LARGE(CD$1:CD490,2))</f>
        <v/>
      </c>
      <c r="BB490" t="str">
        <f>IF(CK490="","",MAX(CE$1:CE490)-LARGE(CE$1:CE490,2))</f>
        <v/>
      </c>
      <c r="BN490" s="15"/>
      <c r="BO490" s="15"/>
      <c r="BP490" s="15"/>
      <c r="BQ490" s="15"/>
      <c r="BR490" s="15"/>
      <c r="BS490" s="15"/>
      <c r="BV490" s="15"/>
      <c r="BW490" s="15"/>
      <c r="BX490" s="15"/>
      <c r="BY490" s="15"/>
      <c r="BZ490" s="15"/>
      <c r="CA490" s="15"/>
      <c r="CD490" s="15"/>
      <c r="CE490" s="15"/>
      <c r="CF490" s="15"/>
      <c r="CG490" s="15"/>
      <c r="CH490" s="15"/>
      <c r="CI490" s="15"/>
      <c r="CL490" s="15"/>
      <c r="CM490" s="15"/>
      <c r="CN490" s="15"/>
      <c r="CO490" s="15"/>
      <c r="CP490" s="15"/>
      <c r="CQ490" s="15"/>
    </row>
    <row r="491" spans="1:97" x14ac:dyDescent="0.35">
      <c r="A491" s="1">
        <f t="shared" si="6251"/>
        <v>44397</v>
      </c>
      <c r="B491">
        <v>1814783</v>
      </c>
      <c r="C491">
        <v>376350</v>
      </c>
      <c r="D491">
        <v>367482</v>
      </c>
      <c r="E491">
        <v>6158</v>
      </c>
      <c r="F491">
        <v>95</v>
      </c>
      <c r="G491">
        <v>7</v>
      </c>
      <c r="H491">
        <v>27</v>
      </c>
      <c r="I491">
        <v>18</v>
      </c>
      <c r="N491">
        <f t="shared" si="6258"/>
        <v>1438433</v>
      </c>
      <c r="O491" s="3">
        <f t="shared" ref="O491:O492" si="6267">C491/B491</f>
        <v>0.20738016611352431</v>
      </c>
      <c r="R491">
        <f>C491-MAX(C$2:C490)</f>
        <v>249</v>
      </c>
      <c r="S491">
        <f>N491-MAX(N$2:N490)</f>
        <v>1174</v>
      </c>
      <c r="T491" s="6">
        <f t="shared" si="6264"/>
        <v>0.17498243148278286</v>
      </c>
      <c r="U491" s="6">
        <f t="shared" ref="U491" si="6268">SUM(R484:R491)/SUM(V484:V491)</f>
        <v>0.15300601202404809</v>
      </c>
      <c r="V491">
        <f>B491-MAX(B$2:B490)</f>
        <v>1423</v>
      </c>
      <c r="W491">
        <f t="shared" si="6254"/>
        <v>2710</v>
      </c>
      <c r="X491" s="3">
        <f t="shared" si="6266"/>
        <v>3.5055350553505532E-2</v>
      </c>
      <c r="Y491">
        <f>E491-MAX(E$2:E490)</f>
        <v>0</v>
      </c>
      <c r="Z491">
        <v>2924</v>
      </c>
      <c r="AA491">
        <v>1677</v>
      </c>
      <c r="AB491">
        <v>16662</v>
      </c>
      <c r="AC491">
        <v>2835</v>
      </c>
      <c r="AD491">
        <v>1625</v>
      </c>
      <c r="AE491">
        <v>15920</v>
      </c>
      <c r="AF491">
        <v>62</v>
      </c>
      <c r="AG491">
        <v>35</v>
      </c>
      <c r="AH491">
        <v>316</v>
      </c>
      <c r="AI491">
        <f t="shared" ref="AI491:AI492" si="6269">Z491-AC491-AF491</f>
        <v>27</v>
      </c>
      <c r="AJ491">
        <f t="shared" ref="AJ491:AJ492" si="6270">AA491-AD491-AG491</f>
        <v>17</v>
      </c>
      <c r="AK491">
        <f t="shared" ref="AK491:AK492" si="6271">AB491-AE491-AH491</f>
        <v>426</v>
      </c>
      <c r="AW491" t="str">
        <f>IF(CB491="","",MAX(BV$1:BV491)-LARGE(BV$1:BV491,2))</f>
        <v/>
      </c>
      <c r="AX491" t="str">
        <f>IF(CC491="","",MAX(BW$1:BW491)-LARGE(BW$1:BW491,2))</f>
        <v/>
      </c>
      <c r="BA491" t="str">
        <f>IF(CJ491="","",MAX(CD$1:CD491)-LARGE(CD$1:CD491,2))</f>
        <v/>
      </c>
      <c r="BB491" t="str">
        <f>IF(CK491="","",MAX(CE$1:CE491)-LARGE(CE$1:CE491,2))</f>
        <v/>
      </c>
      <c r="CD491" s="15"/>
      <c r="CE491" s="15"/>
      <c r="CF491" s="15"/>
      <c r="CG491" s="15"/>
      <c r="CH491" s="15"/>
      <c r="CI491" s="15"/>
      <c r="CL491" s="15"/>
      <c r="CM491" s="15"/>
      <c r="CN491" s="15"/>
      <c r="CO491" s="15"/>
      <c r="CP491" s="15"/>
      <c r="CQ491" s="15"/>
    </row>
    <row r="492" spans="1:97" x14ac:dyDescent="0.35">
      <c r="A492" s="1">
        <f t="shared" si="6251"/>
        <v>44398</v>
      </c>
      <c r="B492">
        <v>1816265</v>
      </c>
      <c r="C492">
        <v>376674</v>
      </c>
      <c r="D492">
        <v>367558</v>
      </c>
      <c r="E492">
        <v>6158</v>
      </c>
      <c r="F492">
        <v>101</v>
      </c>
      <c r="G492">
        <v>6</v>
      </c>
      <c r="H492">
        <v>31</v>
      </c>
      <c r="I492">
        <v>26</v>
      </c>
      <c r="J492">
        <v>17</v>
      </c>
      <c r="K492">
        <v>6</v>
      </c>
      <c r="L492">
        <v>2</v>
      </c>
      <c r="N492">
        <f t="shared" si="6258"/>
        <v>1439591</v>
      </c>
      <c r="O492" s="3">
        <f t="shared" si="6267"/>
        <v>0.2073893402119184</v>
      </c>
      <c r="R492">
        <f>C492-MAX(C$2:C491)</f>
        <v>324</v>
      </c>
      <c r="S492">
        <f>N492-MAX(N$2:N491)</f>
        <v>1158</v>
      </c>
      <c r="T492" s="6">
        <f t="shared" ref="T492" si="6272">R492/V492</f>
        <v>0.21862348178137653</v>
      </c>
      <c r="U492" s="6">
        <f t="shared" ref="U492" si="6273">SUM(R485:R492)/SUM(V485:V492)</f>
        <v>0.18097327997934684</v>
      </c>
      <c r="V492">
        <f>B492-MAX(B$2:B491)</f>
        <v>1482</v>
      </c>
      <c r="W492">
        <f t="shared" si="6254"/>
        <v>2958</v>
      </c>
      <c r="X492" s="3">
        <f t="shared" ref="X492" si="6274">F492/W492</f>
        <v>3.4144692359702501E-2</v>
      </c>
      <c r="Y492">
        <f>E492-MAX(E$2:E491)</f>
        <v>0</v>
      </c>
      <c r="Z492">
        <v>2927</v>
      </c>
      <c r="AA492">
        <v>1678</v>
      </c>
      <c r="AB492">
        <v>16680</v>
      </c>
      <c r="AC492">
        <v>2836</v>
      </c>
      <c r="AD492">
        <v>1625</v>
      </c>
      <c r="AE492">
        <v>15935</v>
      </c>
      <c r="AF492">
        <v>62</v>
      </c>
      <c r="AG492">
        <v>35</v>
      </c>
      <c r="AH492">
        <v>316</v>
      </c>
      <c r="AI492">
        <f t="shared" si="6269"/>
        <v>29</v>
      </c>
      <c r="AJ492">
        <f t="shared" si="6270"/>
        <v>18</v>
      </c>
      <c r="AK492">
        <f t="shared" si="6271"/>
        <v>429</v>
      </c>
      <c r="AW492" t="str">
        <f>IF(CB492="","",MAX(BV$1:BV492)-LARGE(BV$1:BV492,2))</f>
        <v/>
      </c>
      <c r="AX492" t="str">
        <f>IF(CC492="","",MAX(BW$1:BW492)-LARGE(BW$1:BW492,2))</f>
        <v/>
      </c>
      <c r="BA492" t="str">
        <f>IF(CJ492="","",MAX(CD$1:CD492)-LARGE(CD$1:CD492,2))</f>
        <v/>
      </c>
      <c r="BB492" t="str">
        <f>IF(CK492="","",MAX(CE$1:CE492)-LARGE(CE$1:CE492,2))</f>
        <v/>
      </c>
      <c r="CD492" s="15"/>
      <c r="CE492" s="15"/>
      <c r="CF492" s="15"/>
      <c r="CG492" s="15"/>
      <c r="CH492" s="15"/>
      <c r="CI492" s="15"/>
      <c r="CL492" s="15"/>
      <c r="CM492" s="15"/>
      <c r="CN492" s="15"/>
      <c r="CO492" s="15"/>
      <c r="CP492" s="15"/>
      <c r="CQ492" s="15"/>
    </row>
    <row r="493" spans="1:97" x14ac:dyDescent="0.35">
      <c r="A493" s="1">
        <f t="shared" si="6251"/>
        <v>44399</v>
      </c>
      <c r="F493">
        <v>106</v>
      </c>
      <c r="H493">
        <v>39</v>
      </c>
      <c r="I493">
        <v>23</v>
      </c>
      <c r="J493">
        <v>15</v>
      </c>
      <c r="K493">
        <v>6</v>
      </c>
      <c r="L493">
        <v>2</v>
      </c>
      <c r="M493">
        <f t="shared" ref="M493:M495" si="6275">-(J493-J492)+L493</f>
        <v>4</v>
      </c>
      <c r="O493" s="3"/>
      <c r="T493" s="6"/>
      <c r="U493" s="6"/>
      <c r="X493" s="3"/>
      <c r="Z493">
        <v>2927</v>
      </c>
      <c r="AA493">
        <v>1678</v>
      </c>
      <c r="AB493">
        <v>16680</v>
      </c>
      <c r="AC493">
        <v>2836</v>
      </c>
      <c r="AD493">
        <v>1625</v>
      </c>
      <c r="AE493">
        <v>15935</v>
      </c>
      <c r="AF493">
        <v>62</v>
      </c>
      <c r="AG493">
        <v>35</v>
      </c>
      <c r="AH493">
        <v>316</v>
      </c>
      <c r="AT493">
        <f>BN493-MAX(BN$1:BN492)</f>
        <v>53842</v>
      </c>
      <c r="AU493">
        <f>BO493-MAX(BO$1:BO492)</f>
        <v>2239</v>
      </c>
      <c r="AV493">
        <f t="shared" ref="AV493" si="6276">AU493/AT493</f>
        <v>4.1584636529103672E-2</v>
      </c>
      <c r="AW493">
        <f>IF(CB493="","",MAX(BV$1:BV493)-LARGE(BV$1:BV493,2))</f>
        <v>478</v>
      </c>
      <c r="AX493">
        <f>IF(CC493="","",MAX(BW$1:BW493)-LARGE(BW$1:BW493,2))</f>
        <v>17</v>
      </c>
      <c r="AY493">
        <f>IF(CR493="","",MAX(CR$1:CR493)-LARGE(CR$1:CR493,2))</f>
        <v>728</v>
      </c>
      <c r="AZ493">
        <f>IF(CS493="","",MAX(CS$1:CS493)-LARGE(CS$1:CS493,2))</f>
        <v>221</v>
      </c>
      <c r="BA493">
        <f>IF(CJ493="","",MAX(CD$1:CD493)-LARGE(CD$1:CD493,2))</f>
        <v>241</v>
      </c>
      <c r="BB493">
        <f>IF(CK493="","",MAX(CE$1:CE493)-LARGE(CE$1:CE493,2))</f>
        <v>5</v>
      </c>
      <c r="BC493">
        <f t="shared" ref="BC493" si="6277">AX493/AW493</f>
        <v>3.5564853556485358E-2</v>
      </c>
      <c r="BD493">
        <f t="shared" ref="BD493" si="6278">AZ493/AY493</f>
        <v>0.30357142857142855</v>
      </c>
      <c r="BE493">
        <f t="shared" ref="BE493" si="6279">BB493/BA493</f>
        <v>2.0746887966804978E-2</v>
      </c>
      <c r="BN493">
        <v>5278976</v>
      </c>
      <c r="BO493">
        <v>407838</v>
      </c>
      <c r="BP493">
        <v>1512653</v>
      </c>
      <c r="BQ493">
        <v>303622</v>
      </c>
      <c r="BR493">
        <v>310505</v>
      </c>
      <c r="BS493">
        <v>66168</v>
      </c>
      <c r="BT493">
        <f>SUM(BP493:BQ493)</f>
        <v>1816275</v>
      </c>
      <c r="BU493">
        <f t="shared" ref="BU493:BU496" si="6280">SUM(BR493:BS493)</f>
        <v>376673</v>
      </c>
      <c r="BV493">
        <v>44041</v>
      </c>
      <c r="BW493">
        <v>3065</v>
      </c>
      <c r="BX493">
        <v>9733</v>
      </c>
      <c r="BY493">
        <v>3545</v>
      </c>
      <c r="BZ493">
        <v>2259</v>
      </c>
      <c r="CA493">
        <v>668</v>
      </c>
      <c r="CB493">
        <f>SUM(BX493:BY493)</f>
        <v>13278</v>
      </c>
      <c r="CC493">
        <f t="shared" ref="CC493:CC496" si="6281">SUM(BZ493:CA493)</f>
        <v>2927</v>
      </c>
      <c r="CD493">
        <v>31848</v>
      </c>
      <c r="CE493">
        <v>1772</v>
      </c>
      <c r="CF493">
        <v>5683</v>
      </c>
      <c r="CG493">
        <v>1931</v>
      </c>
      <c r="CH493">
        <v>1207</v>
      </c>
      <c r="CI493">
        <v>471</v>
      </c>
      <c r="CJ493">
        <f>SUM(CF493:CG493)</f>
        <v>7614</v>
      </c>
      <c r="CK493">
        <f t="shared" ref="CK493:CK496" si="6282">SUM(CH493:CI493)</f>
        <v>1678</v>
      </c>
      <c r="CL493">
        <v>237791</v>
      </c>
      <c r="CM493">
        <v>18245</v>
      </c>
      <c r="CN493">
        <v>71026</v>
      </c>
      <c r="CO493">
        <v>5647</v>
      </c>
      <c r="CP493">
        <v>15800</v>
      </c>
      <c r="CQ493">
        <v>880</v>
      </c>
      <c r="CR493">
        <f>SUM(CN493:CO493)</f>
        <v>76673</v>
      </c>
      <c r="CS493">
        <f t="shared" ref="CS493:CS496" si="6283">SUM(CP493:CQ493)</f>
        <v>16680</v>
      </c>
    </row>
    <row r="494" spans="1:97" x14ac:dyDescent="0.35">
      <c r="A494" s="1">
        <v>44405</v>
      </c>
      <c r="B494">
        <v>1826331</v>
      </c>
      <c r="C494">
        <v>378831</v>
      </c>
      <c r="D494">
        <v>368102</v>
      </c>
      <c r="E494">
        <v>6170</v>
      </c>
      <c r="F494">
        <v>157</v>
      </c>
      <c r="G494">
        <v>56</v>
      </c>
      <c r="H494">
        <v>54</v>
      </c>
      <c r="I494">
        <v>34</v>
      </c>
      <c r="J494">
        <v>17</v>
      </c>
      <c r="K494">
        <v>5</v>
      </c>
      <c r="L494">
        <v>1</v>
      </c>
      <c r="M494">
        <f t="shared" si="6275"/>
        <v>-1</v>
      </c>
      <c r="N494">
        <f t="shared" ref="N494:N496" si="6284">B494-C494</f>
        <v>1447500</v>
      </c>
      <c r="O494" s="3">
        <f t="shared" ref="O494:O496" si="6285">C494/B494</f>
        <v>0.20742735024483513</v>
      </c>
      <c r="R494">
        <f>C494-MAX(C$2:C493)</f>
        <v>2157</v>
      </c>
      <c r="S494">
        <f>N494-MAX(N$2:N493)</f>
        <v>7909</v>
      </c>
      <c r="T494" s="6">
        <f t="shared" ref="T494" si="6286">R494/V494</f>
        <v>0.21428571428571427</v>
      </c>
      <c r="U494" s="6">
        <f t="shared" ref="U494" si="6287">SUM(R487:R494)/SUM(V487:V494)</f>
        <v>0.20703432014671208</v>
      </c>
      <c r="V494">
        <f>B494-MAX(B$2:B493)</f>
        <v>10066</v>
      </c>
      <c r="W494">
        <f>C494-D494-E494</f>
        <v>4559</v>
      </c>
      <c r="X494" s="3">
        <f t="shared" ref="X494" si="6288">F494/W494</f>
        <v>3.4437376617679316E-2</v>
      </c>
      <c r="Y494">
        <f>E494-MAX(E$2:E493)</f>
        <v>12</v>
      </c>
      <c r="Z494">
        <v>2946</v>
      </c>
      <c r="AA494">
        <v>1691</v>
      </c>
      <c r="AB494">
        <v>16850</v>
      </c>
      <c r="AC494">
        <v>2842</v>
      </c>
      <c r="AD494">
        <v>1628</v>
      </c>
      <c r="AE494">
        <v>16030</v>
      </c>
      <c r="AF494">
        <v>63</v>
      </c>
      <c r="AG494">
        <v>35</v>
      </c>
      <c r="AH494">
        <v>319</v>
      </c>
      <c r="AI494">
        <f t="shared" ref="AI494" si="6289">Z494-AC494-AF494</f>
        <v>41</v>
      </c>
      <c r="AJ494">
        <f t="shared" ref="AJ494" si="6290">AA494-AD494-AG494</f>
        <v>28</v>
      </c>
      <c r="AK494">
        <f t="shared" ref="AK494" si="6291">AB494-AE494-AH494</f>
        <v>501</v>
      </c>
      <c r="AW494" t="str">
        <f>IF(CB494="","",MAX(BV$1:BV494)-LARGE(BV$1:BV494,2))</f>
        <v/>
      </c>
      <c r="AX494" t="str">
        <f>IF(CC494="","",MAX(BW$1:BW494)-LARGE(BW$1:BW494,2))</f>
        <v/>
      </c>
      <c r="AY494" t="str">
        <f>IF(CR494="","",MAX(CR$1:CR494)-LARGE(CR$1:CR494,2))</f>
        <v/>
      </c>
      <c r="AZ494" t="str">
        <f>IF(CS494="","",MAX(CS$1:CS494)-LARGE(CS$1:CS494,2))</f>
        <v/>
      </c>
      <c r="BA494" t="str">
        <f>IF(CJ494="","",MAX(CD$1:CD494)-LARGE(CD$1:CD494,2))</f>
        <v/>
      </c>
      <c r="BB494" t="str">
        <f>IF(CK494="","",MAX(CE$1:CE494)-LARGE(CE$1:CE494,2))</f>
        <v/>
      </c>
    </row>
    <row r="495" spans="1:97" x14ac:dyDescent="0.35">
      <c r="A495" s="1">
        <v>44410</v>
      </c>
      <c r="B495">
        <f>BT495</f>
        <v>1826330</v>
      </c>
      <c r="C495">
        <f t="shared" ref="C495" si="6292">BU495</f>
        <v>378831</v>
      </c>
      <c r="D495">
        <v>368095</v>
      </c>
      <c r="E495">
        <v>6183</v>
      </c>
      <c r="F495">
        <v>158</v>
      </c>
      <c r="H495">
        <v>40</v>
      </c>
      <c r="I495">
        <v>30</v>
      </c>
      <c r="J495">
        <v>16</v>
      </c>
      <c r="K495">
        <v>6</v>
      </c>
      <c r="L495">
        <v>2</v>
      </c>
      <c r="M495">
        <f t="shared" si="6275"/>
        <v>3</v>
      </c>
      <c r="N495">
        <f t="shared" si="6284"/>
        <v>1447499</v>
      </c>
      <c r="O495" s="3">
        <f t="shared" si="6285"/>
        <v>0.2074274638208867</v>
      </c>
      <c r="R495">
        <f>C495-MAX(C$2:C494)</f>
        <v>0</v>
      </c>
      <c r="S495">
        <f>N495-MAX(N$2:N494)</f>
        <v>-1</v>
      </c>
      <c r="T495" s="6">
        <f t="shared" ref="T495:T496" si="6293">R495/V495</f>
        <v>0</v>
      </c>
      <c r="U495" s="6">
        <f t="shared" ref="U495" si="6294">SUM(R488:R495)/SUM(V488:V495)</f>
        <v>0.2026806737909799</v>
      </c>
      <c r="V495">
        <f>B495-MAX(B$2:B494)</f>
        <v>-1</v>
      </c>
      <c r="W495">
        <f>C495-D495-E495</f>
        <v>4553</v>
      </c>
      <c r="X495" s="3">
        <f t="shared" ref="X495:X496" si="6295">F495/W495</f>
        <v>3.4702394025916974E-2</v>
      </c>
      <c r="Y495">
        <f>E495-MAX(E$2:E494)</f>
        <v>13</v>
      </c>
      <c r="Z495">
        <v>2946</v>
      </c>
      <c r="AA495">
        <v>1691</v>
      </c>
      <c r="AB495">
        <v>16850</v>
      </c>
      <c r="AC495">
        <v>2842</v>
      </c>
      <c r="AD495">
        <v>1628</v>
      </c>
      <c r="AE495">
        <v>16030</v>
      </c>
      <c r="AF495">
        <v>63</v>
      </c>
      <c r="AG495">
        <v>35</v>
      </c>
      <c r="AH495">
        <v>319</v>
      </c>
      <c r="AI495">
        <f t="shared" ref="AI495:AI496" si="6296">Z495-AC495-AF495</f>
        <v>41</v>
      </c>
      <c r="AJ495">
        <f t="shared" ref="AJ495:AJ496" si="6297">AA495-AD495-AG495</f>
        <v>28</v>
      </c>
      <c r="AK495">
        <f t="shared" ref="AK495:AK496" si="6298">AB495-AE495-AH495</f>
        <v>501</v>
      </c>
      <c r="AT495">
        <f>BN495-MAX(BN$1:BN494)</f>
        <v>39341</v>
      </c>
      <c r="AU495">
        <f>BO495-MAX(BO$1:BO494)</f>
        <v>2328</v>
      </c>
      <c r="AV495">
        <f t="shared" ref="AV495" si="6299">AU495/AT495</f>
        <v>5.9174906586004425E-2</v>
      </c>
      <c r="AW495">
        <f>IF(CB495="","",MAX(BV$1:BV495)-LARGE(BV$1:BV495,2))</f>
        <v>282</v>
      </c>
      <c r="AX495">
        <f>IF(CC495="","",MAX(BW$1:BW495)-LARGE(BW$1:BW495,2))</f>
        <v>19</v>
      </c>
      <c r="AY495">
        <f>IF(CR495="","",MAX(CR$1:CR495)-LARGE(CR$1:CR495,2))</f>
        <v>522</v>
      </c>
      <c r="AZ495">
        <f>IF(CS495="","",MAX(CS$1:CS495)-LARGE(CS$1:CS495,2))</f>
        <v>170</v>
      </c>
      <c r="BA495">
        <f>IF(CJ495="","",MAX(CD$1:CD495)-LARGE(CD$1:CD495,2))</f>
        <v>171</v>
      </c>
      <c r="BB495">
        <f>IF(CK495="","",MAX(CE$1:CE495)-LARGE(CE$1:CE495,2))</f>
        <v>14</v>
      </c>
      <c r="BC495">
        <f t="shared" ref="BC495" si="6300">AX495/AW495</f>
        <v>6.7375886524822695E-2</v>
      </c>
      <c r="BD495">
        <f t="shared" ref="BD495" si="6301">AZ495/AY495</f>
        <v>0.32567049808429116</v>
      </c>
      <c r="BE495">
        <f t="shared" ref="BE495" si="6302">BB495/BA495</f>
        <v>8.1871345029239762E-2</v>
      </c>
      <c r="BN495">
        <v>5318317</v>
      </c>
      <c r="BO495">
        <v>410166</v>
      </c>
      <c r="BP495">
        <v>1520705</v>
      </c>
      <c r="BQ495">
        <v>305625</v>
      </c>
      <c r="BR495">
        <v>312177</v>
      </c>
      <c r="BS495">
        <v>66654</v>
      </c>
      <c r="BT495">
        <f>SUM(BP495:BQ495)</f>
        <v>1826330</v>
      </c>
      <c r="BU495">
        <f t="shared" si="6280"/>
        <v>378831</v>
      </c>
      <c r="BV495">
        <v>44323</v>
      </c>
      <c r="BW495">
        <v>3084</v>
      </c>
      <c r="BX495">
        <v>9799</v>
      </c>
      <c r="BY495">
        <v>3556</v>
      </c>
      <c r="BZ495">
        <v>2276</v>
      </c>
      <c r="CA495">
        <v>670</v>
      </c>
      <c r="CB495">
        <f>SUM(BX495:BY495)</f>
        <v>13355</v>
      </c>
      <c r="CC495">
        <f t="shared" si="6281"/>
        <v>2946</v>
      </c>
      <c r="CD495" s="15">
        <v>32019</v>
      </c>
      <c r="CE495" s="15">
        <v>1786</v>
      </c>
      <c r="CF495" s="15">
        <v>5722</v>
      </c>
      <c r="CG495" s="15">
        <v>1942</v>
      </c>
      <c r="CH495" s="15">
        <v>1219</v>
      </c>
      <c r="CI495" s="15">
        <v>472</v>
      </c>
      <c r="CJ495">
        <f>SUM(CF495:CG495)</f>
        <v>7664</v>
      </c>
      <c r="CK495">
        <f t="shared" si="6282"/>
        <v>1691</v>
      </c>
      <c r="CL495" s="15">
        <v>240960</v>
      </c>
      <c r="CM495" s="15">
        <v>18430</v>
      </c>
      <c r="CN495" s="15">
        <v>71524</v>
      </c>
      <c r="CO495" s="15">
        <v>5671</v>
      </c>
      <c r="CP495" s="15">
        <v>15959</v>
      </c>
      <c r="CQ495" s="15">
        <v>891</v>
      </c>
      <c r="CR495">
        <f>SUM(CN495:CO495)</f>
        <v>77195</v>
      </c>
      <c r="CS495">
        <f t="shared" si="6283"/>
        <v>16850</v>
      </c>
    </row>
    <row r="496" spans="1:97" x14ac:dyDescent="0.35">
      <c r="A496" s="1">
        <v>44412</v>
      </c>
      <c r="B496">
        <v>1838685</v>
      </c>
      <c r="C496">
        <v>382401</v>
      </c>
      <c r="D496">
        <v>368613</v>
      </c>
      <c r="E496">
        <v>6193</v>
      </c>
      <c r="F496">
        <v>201</v>
      </c>
      <c r="G496">
        <v>44</v>
      </c>
      <c r="H496">
        <v>54</v>
      </c>
      <c r="I496">
        <v>34</v>
      </c>
      <c r="N496">
        <f t="shared" si="6284"/>
        <v>1456284</v>
      </c>
      <c r="O496" s="3">
        <f t="shared" si="6285"/>
        <v>0.20797526493118723</v>
      </c>
      <c r="R496">
        <f>C496-MAX(C$2:C495)</f>
        <v>3570</v>
      </c>
      <c r="S496">
        <f>N496-MAX(N$2:N495)</f>
        <v>8784</v>
      </c>
      <c r="T496" s="6">
        <f t="shared" si="6293"/>
        <v>0.28897523069451192</v>
      </c>
      <c r="U496" s="6">
        <f t="shared" ref="U496" si="6303">SUM(R489:R496)/SUM(V489:V496)</f>
        <v>0.24567201171654962</v>
      </c>
      <c r="V496">
        <f>B496-MAX(B$2:B495)</f>
        <v>12354</v>
      </c>
      <c r="W496">
        <f>C496-D496-E496</f>
        <v>7595</v>
      </c>
      <c r="X496" s="3">
        <f t="shared" si="6295"/>
        <v>2.6464779460171166E-2</v>
      </c>
      <c r="Y496">
        <f>E496-MAX(E$2:E495)</f>
        <v>10</v>
      </c>
      <c r="Z496">
        <v>2969</v>
      </c>
      <c r="AA496">
        <v>1719</v>
      </c>
      <c r="AB496">
        <v>17114</v>
      </c>
      <c r="AC496">
        <v>2844</v>
      </c>
      <c r="AD496">
        <v>1632</v>
      </c>
      <c r="AE496">
        <v>16110</v>
      </c>
      <c r="AF496">
        <v>63</v>
      </c>
      <c r="AG496">
        <v>35</v>
      </c>
      <c r="AH496">
        <v>320</v>
      </c>
      <c r="AI496">
        <f t="shared" si="6296"/>
        <v>62</v>
      </c>
      <c r="AJ496">
        <f t="shared" si="6297"/>
        <v>52</v>
      </c>
      <c r="AK496">
        <f t="shared" si="6298"/>
        <v>684</v>
      </c>
      <c r="AT496">
        <f>BN496-MAX(BN$1:BN495)</f>
        <v>53445</v>
      </c>
      <c r="AU496">
        <f>BO496-MAX(BO$1:BO495)</f>
        <v>3822</v>
      </c>
      <c r="AV496">
        <f t="shared" ref="AV496" si="6304">AU496/AT496</f>
        <v>7.1512770137524564E-2</v>
      </c>
      <c r="AW496">
        <f>IF(CB496="","",MAX(BV$1:BV496)-LARGE(BV$1:BV496,2))</f>
        <v>336</v>
      </c>
      <c r="AX496">
        <f>IF(CC496="","",MAX(BW$1:BW496)-LARGE(BW$1:BW496,2))</f>
        <v>28</v>
      </c>
      <c r="AY496">
        <f>IF(CR496="","",MAX(CR$1:CR496)-LARGE(CR$1:CR496,2))</f>
        <v>660</v>
      </c>
      <c r="AZ496">
        <f>IF(CS496="","",MAX(CS$1:CS496)-LARGE(CS$1:CS496,2))</f>
        <v>264</v>
      </c>
      <c r="BA496">
        <f>IF(CJ496="","",MAX(CD$1:CD496)-LARGE(CD$1:CD496,2))</f>
        <v>310</v>
      </c>
      <c r="BB496">
        <f>IF(CK496="","",MAX(CE$1:CE496)-LARGE(CE$1:CE496,2))</f>
        <v>27</v>
      </c>
      <c r="BC496">
        <f t="shared" ref="BC496" si="6305">AX496/AW496</f>
        <v>8.3333333333333329E-2</v>
      </c>
      <c r="BD496">
        <f t="shared" ref="BD496" si="6306">AZ496/AY496</f>
        <v>0.4</v>
      </c>
      <c r="BE496">
        <f t="shared" ref="BE496" si="6307">BB496/BA496</f>
        <v>8.7096774193548387E-2</v>
      </c>
      <c r="BN496">
        <v>5371762</v>
      </c>
      <c r="BO496">
        <v>413988</v>
      </c>
      <c r="BP496">
        <v>1529873</v>
      </c>
      <c r="BQ496">
        <v>308811</v>
      </c>
      <c r="BR496">
        <v>314928</v>
      </c>
      <c r="BS496">
        <v>67473</v>
      </c>
      <c r="BT496">
        <f>SUM(BP496:BQ496)</f>
        <v>1838684</v>
      </c>
      <c r="BU496">
        <f t="shared" si="6280"/>
        <v>382401</v>
      </c>
      <c r="BV496">
        <v>44659</v>
      </c>
      <c r="BW496">
        <v>3112</v>
      </c>
      <c r="BX496">
        <v>9853</v>
      </c>
      <c r="BY496">
        <v>3570</v>
      </c>
      <c r="BZ496">
        <v>2293</v>
      </c>
      <c r="CA496">
        <v>673</v>
      </c>
      <c r="CB496">
        <f>SUM(BX496:BY496)</f>
        <v>13423</v>
      </c>
      <c r="CC496">
        <f t="shared" si="6281"/>
        <v>2966</v>
      </c>
      <c r="CD496" s="15">
        <v>32329</v>
      </c>
      <c r="CE496" s="15">
        <v>1813</v>
      </c>
      <c r="CF496" s="15">
        <v>5754</v>
      </c>
      <c r="CG496" s="15">
        <v>1977</v>
      </c>
      <c r="CH496" s="15">
        <v>1230</v>
      </c>
      <c r="CI496" s="15">
        <v>489</v>
      </c>
      <c r="CJ496">
        <f>SUM(CF496:CG496)</f>
        <v>7731</v>
      </c>
      <c r="CK496">
        <f t="shared" si="6282"/>
        <v>1719</v>
      </c>
      <c r="CL496" s="15">
        <v>244506</v>
      </c>
      <c r="CM496" s="15">
        <v>18727</v>
      </c>
      <c r="CN496" s="15">
        <v>72095</v>
      </c>
      <c r="CO496" s="15">
        <v>5760</v>
      </c>
      <c r="CP496" s="15">
        <v>16218</v>
      </c>
      <c r="CQ496" s="15">
        <v>896</v>
      </c>
      <c r="CR496">
        <f>SUM(CN496:CO496)</f>
        <v>77855</v>
      </c>
      <c r="CS496">
        <f t="shared" si="6283"/>
        <v>17114</v>
      </c>
    </row>
    <row r="497" spans="1:97" x14ac:dyDescent="0.35">
      <c r="A497" s="1">
        <v>44413</v>
      </c>
      <c r="F497">
        <v>201</v>
      </c>
      <c r="H497">
        <v>56</v>
      </c>
      <c r="I497">
        <v>44</v>
      </c>
      <c r="J497">
        <v>39</v>
      </c>
      <c r="K497">
        <v>9</v>
      </c>
      <c r="L497">
        <v>14</v>
      </c>
      <c r="O497" s="3"/>
      <c r="T497" s="6"/>
      <c r="U497" s="6"/>
      <c r="X497" s="3"/>
      <c r="AW497" t="str">
        <f>IF(CB497="","",MAX(BV$1:BV497)-LARGE(BV$1:BV497,2))</f>
        <v/>
      </c>
      <c r="AX497" t="str">
        <f>IF(CC497="","",MAX(BW$1:BW497)-LARGE(BW$1:BW497,2))</f>
        <v/>
      </c>
      <c r="AY497" t="str">
        <f>IF(CR497="","",MAX(CR$1:CR497)-LARGE(CR$1:CR497,2))</f>
        <v/>
      </c>
      <c r="AZ497" t="str">
        <f>IF(CS497="","",MAX(CS$1:CS497)-LARGE(CS$1:CS497,2))</f>
        <v/>
      </c>
      <c r="BA497" t="str">
        <f>IF(CJ497="","",MAX(CD$1:CD497)-LARGE(CD$1:CD497,2))</f>
        <v/>
      </c>
      <c r="BB497" t="str">
        <f>IF(CK497="","",MAX(CE$1:CE497)-LARGE(CE$1:CE497,2))</f>
        <v/>
      </c>
      <c r="CD497" s="15"/>
      <c r="CE497" s="15"/>
      <c r="CF497" s="15"/>
      <c r="CG497" s="15"/>
      <c r="CH497" s="15"/>
      <c r="CI497" s="15"/>
      <c r="CL497" s="15"/>
      <c r="CM497" s="15"/>
      <c r="CN497" s="15"/>
      <c r="CO497" s="15"/>
      <c r="CP497" s="15"/>
      <c r="CQ497" s="15"/>
    </row>
    <row r="498" spans="1:97" x14ac:dyDescent="0.35">
      <c r="A498" s="1">
        <v>44414</v>
      </c>
      <c r="F498">
        <v>214</v>
      </c>
      <c r="H498">
        <v>61</v>
      </c>
      <c r="I498">
        <v>47</v>
      </c>
      <c r="J498">
        <v>46</v>
      </c>
      <c r="K498">
        <v>7</v>
      </c>
      <c r="L498">
        <v>8</v>
      </c>
      <c r="M498">
        <f t="shared" ref="M498:M506" si="6308">-(J498-J497)+L498</f>
        <v>1</v>
      </c>
      <c r="O498" s="3"/>
      <c r="T498" s="6"/>
      <c r="U498" s="6"/>
      <c r="X498" s="3"/>
      <c r="AW498" t="str">
        <f>IF(CB498="","",MAX(BV$1:BV498)-LARGE(BV$1:BV498,2))</f>
        <v/>
      </c>
      <c r="AX498" t="str">
        <f>IF(CC498="","",MAX(BW$1:BW498)-LARGE(BW$1:BW498,2))</f>
        <v/>
      </c>
      <c r="AY498" t="str">
        <f>IF(CR498="","",MAX(CR$1:CR498)-LARGE(CR$1:CR498,2))</f>
        <v/>
      </c>
      <c r="AZ498" t="str">
        <f>IF(CS498="","",MAX(CS$1:CS498)-LARGE(CS$1:CS498,2))</f>
        <v/>
      </c>
      <c r="BA498" t="str">
        <f>IF(CJ498="","",MAX(CD$1:CD498)-LARGE(CD$1:CD498,2))</f>
        <v/>
      </c>
      <c r="BB498" t="str">
        <f>IF(CK498="","",MAX(CE$1:CE498)-LARGE(CE$1:CE498,2))</f>
        <v/>
      </c>
      <c r="CD498" s="15"/>
      <c r="CE498" s="15"/>
      <c r="CF498" s="15"/>
      <c r="CG498" s="15"/>
      <c r="CH498" s="15"/>
      <c r="CI498" s="15"/>
      <c r="CL498" s="15"/>
      <c r="CM498" s="15"/>
      <c r="CN498" s="15"/>
      <c r="CO498" s="15"/>
      <c r="CP498" s="15"/>
      <c r="CQ498" s="15"/>
    </row>
    <row r="499" spans="1:97" x14ac:dyDescent="0.35">
      <c r="A499" s="1">
        <v>44418</v>
      </c>
      <c r="F499">
        <v>336</v>
      </c>
      <c r="H499">
        <v>93</v>
      </c>
      <c r="I499">
        <v>70</v>
      </c>
      <c r="J499">
        <v>62</v>
      </c>
      <c r="K499">
        <v>16</v>
      </c>
      <c r="L499">
        <v>10</v>
      </c>
      <c r="M499">
        <f t="shared" si="6308"/>
        <v>-6</v>
      </c>
      <c r="O499" s="3"/>
      <c r="T499" s="6"/>
      <c r="U499" s="6"/>
      <c r="X499" s="3"/>
      <c r="AW499" t="str">
        <f>IF(CB499="","",MAX(BV$1:BV499)-LARGE(BV$1:BV499,2))</f>
        <v/>
      </c>
      <c r="AX499" t="str">
        <f>IF(CC499="","",MAX(BW$1:BW499)-LARGE(BW$1:BW499,2))</f>
        <v/>
      </c>
      <c r="AY499" t="str">
        <f>IF(CR499="","",MAX(CR$1:CR499)-LARGE(CR$1:CR499,2))</f>
        <v/>
      </c>
      <c r="AZ499" t="str">
        <f>IF(CS499="","",MAX(CS$1:CS499)-LARGE(CS$1:CS499,2))</f>
        <v/>
      </c>
      <c r="BA499" t="str">
        <f>IF(CJ499="","",MAX(CD$1:CD499)-LARGE(CD$1:CD499,2))</f>
        <v/>
      </c>
      <c r="BB499" t="str">
        <f>IF(CK499="","",MAX(CE$1:CE499)-LARGE(CE$1:CE499,2))</f>
        <v/>
      </c>
      <c r="CD499" s="15"/>
      <c r="CE499" s="15"/>
      <c r="CF499" s="15"/>
      <c r="CG499" s="15"/>
      <c r="CH499" s="15"/>
      <c r="CI499" s="15"/>
      <c r="CL499" s="15"/>
      <c r="CM499" s="15"/>
      <c r="CN499" s="15"/>
      <c r="CO499" s="15"/>
      <c r="CP499" s="15"/>
      <c r="CQ499" s="15"/>
    </row>
    <row r="500" spans="1:97" x14ac:dyDescent="0.35">
      <c r="A500" s="1">
        <v>44419</v>
      </c>
      <c r="B500">
        <v>1854609</v>
      </c>
      <c r="C500">
        <v>387273</v>
      </c>
      <c r="D500">
        <v>369547</v>
      </c>
      <c r="E500">
        <v>6210</v>
      </c>
      <c r="F500">
        <v>355</v>
      </c>
      <c r="G500">
        <v>141</v>
      </c>
      <c r="H500">
        <v>103</v>
      </c>
      <c r="I500">
        <v>62</v>
      </c>
      <c r="J500">
        <v>74</v>
      </c>
      <c r="K500">
        <v>19</v>
      </c>
      <c r="L500">
        <v>18</v>
      </c>
      <c r="M500">
        <f t="shared" si="6308"/>
        <v>6</v>
      </c>
      <c r="N500">
        <f t="shared" ref="N500" si="6309">B500-C500</f>
        <v>1467336</v>
      </c>
      <c r="O500" s="3">
        <f t="shared" ref="O500" si="6310">C500/B500</f>
        <v>0.20881652143389792</v>
      </c>
      <c r="R500">
        <f>C500-MAX(C$2:C499)</f>
        <v>4872</v>
      </c>
      <c r="S500">
        <f>N500-MAX(N$2:N499)</f>
        <v>11052</v>
      </c>
      <c r="T500" s="6">
        <f t="shared" ref="T500" si="6311">R500/V500</f>
        <v>0.3059532780708365</v>
      </c>
      <c r="U500" s="6">
        <f t="shared" ref="U500" si="6312">SUM(R493:R500)/SUM(V493:V500)</f>
        <v>0.27642594476175575</v>
      </c>
      <c r="V500">
        <f>B500-MAX(B$2:B499)</f>
        <v>15924</v>
      </c>
      <c r="W500">
        <f>C500-D500-E500</f>
        <v>11516</v>
      </c>
      <c r="X500" s="3">
        <f t="shared" ref="X500" si="6313">F500/W500</f>
        <v>3.0826675929142063E-2</v>
      </c>
      <c r="Y500">
        <f>E500-MAX(E$2:E499)</f>
        <v>17</v>
      </c>
      <c r="Z500">
        <v>2992</v>
      </c>
      <c r="AA500">
        <v>1756</v>
      </c>
      <c r="AB500">
        <v>17408</v>
      </c>
      <c r="AC500">
        <v>2855</v>
      </c>
      <c r="AD500">
        <v>1633</v>
      </c>
      <c r="AE500">
        <v>16232</v>
      </c>
      <c r="AF500">
        <v>63</v>
      </c>
      <c r="AG500">
        <v>36</v>
      </c>
      <c r="AH500">
        <v>320</v>
      </c>
      <c r="AI500">
        <f t="shared" ref="AI500" si="6314">Z500-AC500-AF500</f>
        <v>74</v>
      </c>
      <c r="AJ500">
        <f t="shared" ref="AJ500" si="6315">AA500-AD500-AG500</f>
        <v>87</v>
      </c>
      <c r="AK500">
        <f t="shared" ref="AK500" si="6316">AB500-AE500-AH500</f>
        <v>856</v>
      </c>
      <c r="AT500">
        <f>BN500-MAX(BN$1:BN499)</f>
        <v>69659</v>
      </c>
      <c r="AU500">
        <f>BO500-MAX(BO$1:BO499)</f>
        <v>5250</v>
      </c>
      <c r="AV500">
        <f t="shared" ref="AV500" si="6317">AU500/AT500</f>
        <v>7.5367145666748014E-2</v>
      </c>
      <c r="AW500">
        <f>IF(CB500="","",MAX(BV$1:BV500)-LARGE(BV$1:BV500,2))</f>
        <v>468</v>
      </c>
      <c r="AX500">
        <f>IF(CC500="","",MAX(BW$1:BW500)-LARGE(BW$1:BW500,2))</f>
        <v>23</v>
      </c>
      <c r="AY500">
        <f>IF(CR500="","",MAX(CR$1:CR500)-LARGE(CR$1:CR500,2))</f>
        <v>822</v>
      </c>
      <c r="AZ500">
        <f>IF(CS500="","",MAX(CS$1:CS500)-LARGE(CS$1:CS500,2))</f>
        <v>294</v>
      </c>
      <c r="BA500">
        <f>IF(CJ500="","",MAX(CD$1:CD500)-LARGE(CD$1:CD500,2))</f>
        <v>516</v>
      </c>
      <c r="BB500">
        <f>IF(CK500="","",MAX(CE$1:CE500)-LARGE(CE$1:CE500,2))</f>
        <v>40</v>
      </c>
      <c r="BC500">
        <f t="shared" ref="BC500" si="6318">AX500/AW500</f>
        <v>4.9145299145299144E-2</v>
      </c>
      <c r="BD500">
        <f t="shared" ref="BD500" si="6319">AZ500/AY500</f>
        <v>0.35766423357664234</v>
      </c>
      <c r="BE500">
        <f t="shared" ref="BE500" si="6320">BB500/BA500</f>
        <v>7.7519379844961239E-2</v>
      </c>
      <c r="BN500">
        <v>5441421</v>
      </c>
      <c r="BO500">
        <v>419238</v>
      </c>
      <c r="BP500">
        <v>1541795</v>
      </c>
      <c r="BQ500">
        <v>312813</v>
      </c>
      <c r="BR500">
        <v>318584</v>
      </c>
      <c r="BS500">
        <v>68689</v>
      </c>
      <c r="BT500">
        <f>SUM(BP500:BQ500)</f>
        <v>1854608</v>
      </c>
      <c r="BU500">
        <f t="shared" ref="BU500:BU506" si="6321">SUM(BR500:BS500)</f>
        <v>387273</v>
      </c>
      <c r="BV500">
        <v>45127</v>
      </c>
      <c r="BW500">
        <v>3135</v>
      </c>
      <c r="BX500">
        <v>9928</v>
      </c>
      <c r="BY500">
        <v>3597</v>
      </c>
      <c r="BZ500">
        <v>2308</v>
      </c>
      <c r="CA500">
        <v>684</v>
      </c>
      <c r="CB500">
        <f>SUM(BX500:BY500)</f>
        <v>13525</v>
      </c>
      <c r="CC500">
        <f t="shared" ref="CC500:CC506" si="6322">SUM(BZ500:CA500)</f>
        <v>2992</v>
      </c>
      <c r="CD500" s="15">
        <v>32845</v>
      </c>
      <c r="CE500" s="15">
        <v>1853</v>
      </c>
      <c r="CF500" s="15">
        <v>5843</v>
      </c>
      <c r="CG500" s="15">
        <v>1967</v>
      </c>
      <c r="CH500" s="15">
        <v>1257</v>
      </c>
      <c r="CI500" s="15">
        <v>499</v>
      </c>
      <c r="CJ500">
        <f>SUM(CF500:CG500)</f>
        <v>7810</v>
      </c>
      <c r="CK500">
        <f t="shared" ref="CK500:CK506" si="6323">SUM(CH500:CI500)</f>
        <v>1756</v>
      </c>
      <c r="CL500" s="15">
        <v>249343</v>
      </c>
      <c r="CM500" s="15">
        <v>19047</v>
      </c>
      <c r="CN500" s="15">
        <v>72841</v>
      </c>
      <c r="CO500" s="15">
        <v>5836</v>
      </c>
      <c r="CP500" s="15">
        <v>16503</v>
      </c>
      <c r="CQ500" s="15">
        <v>905</v>
      </c>
      <c r="CR500">
        <f>SUM(CN500:CO500)</f>
        <v>78677</v>
      </c>
      <c r="CS500">
        <f t="shared" ref="CS500:CS506" si="6324">SUM(CP500:CQ500)</f>
        <v>17408</v>
      </c>
    </row>
    <row r="501" spans="1:97" x14ac:dyDescent="0.35">
      <c r="A501" s="1">
        <v>44425</v>
      </c>
      <c r="F501">
        <v>401</v>
      </c>
      <c r="H501">
        <v>103</v>
      </c>
      <c r="I501">
        <v>63</v>
      </c>
      <c r="J501">
        <v>109</v>
      </c>
      <c r="K501">
        <v>19</v>
      </c>
      <c r="L501">
        <v>13</v>
      </c>
      <c r="M501">
        <f t="shared" si="6308"/>
        <v>-22</v>
      </c>
      <c r="O501" s="3"/>
      <c r="T501" s="6"/>
      <c r="U501" s="6"/>
      <c r="X501" s="3"/>
      <c r="AW501" t="str">
        <f>IF(CB501="","",MAX(BV$1:BV501)-LARGE(BV$1:BV501,2))</f>
        <v/>
      </c>
      <c r="AX501" t="str">
        <f>IF(CC501="","",MAX(BW$1:BW501)-LARGE(BW$1:BW501,2))</f>
        <v/>
      </c>
      <c r="AY501" t="str">
        <f>IF(CR501="","",MAX(CR$1:CR501)-LARGE(CR$1:CR501,2))</f>
        <v/>
      </c>
      <c r="AZ501" t="str">
        <f>IF(CS501="","",MAX(CS$1:CS501)-LARGE(CS$1:CS501,2))</f>
        <v/>
      </c>
      <c r="BA501" t="str">
        <f>IF(CJ501="","",MAX(CD$1:CD501)-LARGE(CD$1:CD501,2))</f>
        <v/>
      </c>
      <c r="BB501" t="str">
        <f>IF(CK501="","",MAX(CE$1:CE501)-LARGE(CE$1:CE501,2))</f>
        <v/>
      </c>
      <c r="CD501" s="15"/>
      <c r="CE501" s="15"/>
      <c r="CF501" s="15"/>
      <c r="CG501" s="15"/>
      <c r="CH501" s="15"/>
      <c r="CI501" s="15"/>
      <c r="CL501" s="15"/>
      <c r="CM501" s="15"/>
      <c r="CN501" s="15"/>
      <c r="CO501" s="15"/>
      <c r="CP501" s="15"/>
      <c r="CQ501" s="15"/>
    </row>
    <row r="502" spans="1:97" x14ac:dyDescent="0.35">
      <c r="A502" s="1">
        <v>44426</v>
      </c>
      <c r="B502">
        <f>BT502</f>
        <v>1871216</v>
      </c>
      <c r="C502">
        <f t="shared" ref="C502" si="6325">BU502</f>
        <v>392970</v>
      </c>
      <c r="D502">
        <v>370993</v>
      </c>
      <c r="E502">
        <v>6226</v>
      </c>
      <c r="F502">
        <v>396</v>
      </c>
      <c r="H502">
        <v>99</v>
      </c>
      <c r="I502">
        <v>64</v>
      </c>
      <c r="J502">
        <v>115</v>
      </c>
      <c r="K502">
        <v>22</v>
      </c>
      <c r="L502">
        <v>17</v>
      </c>
      <c r="M502">
        <f t="shared" si="6308"/>
        <v>11</v>
      </c>
      <c r="N502">
        <f t="shared" ref="N502" si="6326">B502-C502</f>
        <v>1478246</v>
      </c>
      <c r="O502" s="3">
        <f t="shared" ref="O502" si="6327">C502/B502</f>
        <v>0.21000782378945029</v>
      </c>
      <c r="R502">
        <f>C502-MAX(C$2:C501)</f>
        <v>5697</v>
      </c>
      <c r="S502">
        <f>N502-MAX(N$2:N501)</f>
        <v>10910</v>
      </c>
      <c r="T502" s="6">
        <f t="shared" ref="T502" si="6328">R502/V502</f>
        <v>0.34304811224182574</v>
      </c>
      <c r="U502" s="6">
        <f t="shared" ref="U502" si="6329">SUM(R495:R502)/SUM(V495:V502)</f>
        <v>0.31501203101327868</v>
      </c>
      <c r="V502">
        <f>B502-MAX(B$2:B501)</f>
        <v>16607</v>
      </c>
      <c r="W502">
        <f>C502-D502-E502</f>
        <v>15751</v>
      </c>
      <c r="X502" s="3">
        <f t="shared" ref="X502" si="6330">F502/W502</f>
        <v>2.5141260872325568E-2</v>
      </c>
      <c r="Y502">
        <f>E502-MAX(E$2:E501)</f>
        <v>16</v>
      </c>
      <c r="Z502">
        <v>3023</v>
      </c>
      <c r="AA502">
        <v>1793</v>
      </c>
      <c r="AB502">
        <v>17762</v>
      </c>
      <c r="AC502">
        <v>2862</v>
      </c>
      <c r="AD502">
        <v>1641</v>
      </c>
      <c r="AE502">
        <v>16362</v>
      </c>
      <c r="AF502">
        <v>63</v>
      </c>
      <c r="AG502">
        <v>36</v>
      </c>
      <c r="AH502">
        <v>324</v>
      </c>
      <c r="AI502">
        <f t="shared" ref="AI502" si="6331">Z502-AC502-AF502</f>
        <v>98</v>
      </c>
      <c r="AJ502">
        <f t="shared" ref="AJ502" si="6332">AA502-AD502-AG502</f>
        <v>116</v>
      </c>
      <c r="AK502">
        <f t="shared" ref="AK502" si="6333">AB502-AE502-AH502</f>
        <v>1076</v>
      </c>
      <c r="AT502">
        <f>BN502-MAX(BN$1:BN500)</f>
        <v>79001</v>
      </c>
      <c r="AU502">
        <f>BO502-MAX(BO$1:BO500)</f>
        <v>6125</v>
      </c>
      <c r="AV502">
        <f t="shared" ref="AV502" si="6334">AU502/AT502</f>
        <v>7.7530664168807994E-2</v>
      </c>
      <c r="AW502">
        <f>IF(CB502="","",MAX(BV$1:BV502)-LARGE(BV$1:BV502,2))</f>
        <v>661</v>
      </c>
      <c r="AX502">
        <f>IF(CC502="","",MAX(BW$1:BW502)-LARGE(BW$1:BW502,2))</f>
        <v>34</v>
      </c>
      <c r="AY502">
        <f>IF(CR502="","",MAX(CR$1:CR502)-LARGE(CR$1:CR502,2))</f>
        <v>851</v>
      </c>
      <c r="AZ502">
        <f>IF(CS502="","",MAX(CS$1:CS502)-LARGE(CS$1:CS502,2))</f>
        <v>354</v>
      </c>
      <c r="BA502">
        <f>IF(CJ502="","",MAX(CD$1:CD502)-LARGE(CD$1:CD502,2))</f>
        <v>459</v>
      </c>
      <c r="BB502">
        <f>IF(CK502="","",MAX(CE$1:CE502)-LARGE(CE$1:CE502,2))</f>
        <v>39</v>
      </c>
      <c r="BC502">
        <f t="shared" ref="BC502" si="6335">AX502/AW502</f>
        <v>5.1437216338880487E-2</v>
      </c>
      <c r="BD502">
        <f t="shared" ref="BD502" si="6336">AZ502/AY502</f>
        <v>0.41598119858989424</v>
      </c>
      <c r="BE502">
        <f t="shared" ref="BE502" si="6337">BB502/BA502</f>
        <v>8.4967320261437912E-2</v>
      </c>
      <c r="BN502">
        <v>5520422</v>
      </c>
      <c r="BO502">
        <v>425363</v>
      </c>
      <c r="BP502">
        <v>1553703</v>
      </c>
      <c r="BQ502">
        <v>317513</v>
      </c>
      <c r="BR502">
        <v>322974</v>
      </c>
      <c r="BS502">
        <v>69996</v>
      </c>
      <c r="BT502">
        <f>SUM(BP502:BQ502)</f>
        <v>1871216</v>
      </c>
      <c r="BU502">
        <f t="shared" si="6321"/>
        <v>392970</v>
      </c>
      <c r="BV502">
        <v>45788</v>
      </c>
      <c r="BW502">
        <v>3169</v>
      </c>
      <c r="BX502">
        <v>9993</v>
      </c>
      <c r="BY502">
        <v>3670</v>
      </c>
      <c r="BZ502">
        <v>2328</v>
      </c>
      <c r="CA502">
        <v>695</v>
      </c>
      <c r="CB502">
        <f>SUM(BX502:BY502)</f>
        <v>13663</v>
      </c>
      <c r="CC502">
        <f t="shared" si="6322"/>
        <v>3023</v>
      </c>
      <c r="CD502">
        <v>33304</v>
      </c>
      <c r="CE502">
        <v>1892</v>
      </c>
      <c r="CF502">
        <v>5854</v>
      </c>
      <c r="CG502">
        <v>2028</v>
      </c>
      <c r="CH502">
        <v>1277</v>
      </c>
      <c r="CI502">
        <v>516</v>
      </c>
      <c r="CJ502">
        <f>SUM(CF502:CG502)</f>
        <v>7882</v>
      </c>
      <c r="CK502">
        <f t="shared" si="6323"/>
        <v>1793</v>
      </c>
      <c r="CL502">
        <v>253792</v>
      </c>
      <c r="CM502">
        <v>19438</v>
      </c>
      <c r="CN502">
        <v>73637</v>
      </c>
      <c r="CO502">
        <v>5891</v>
      </c>
      <c r="CP502">
        <v>16848</v>
      </c>
      <c r="CQ502">
        <v>914</v>
      </c>
      <c r="CR502">
        <f>SUM(CN502:CO502)</f>
        <v>79528</v>
      </c>
      <c r="CS502">
        <f t="shared" si="6324"/>
        <v>17762</v>
      </c>
    </row>
    <row r="503" spans="1:97" x14ac:dyDescent="0.35">
      <c r="A503" s="1">
        <v>44432</v>
      </c>
      <c r="F503">
        <v>483</v>
      </c>
      <c r="H503">
        <v>133</v>
      </c>
      <c r="I503">
        <v>81</v>
      </c>
      <c r="J503">
        <v>108</v>
      </c>
      <c r="K503">
        <v>18</v>
      </c>
      <c r="L503">
        <v>17</v>
      </c>
      <c r="M503">
        <f t="shared" si="6308"/>
        <v>24</v>
      </c>
      <c r="O503" s="3"/>
      <c r="T503" s="6"/>
      <c r="U503" s="6"/>
      <c r="X503" s="3"/>
      <c r="AW503" t="str">
        <f>IF(CB503="","",MAX(BV$1:BV503)-LARGE(BV$1:BV503,2))</f>
        <v/>
      </c>
      <c r="AX503" t="str">
        <f>IF(CC503="","",MAX(BW$1:BW503)-LARGE(BW$1:BW503,2))</f>
        <v/>
      </c>
      <c r="AY503" t="str">
        <f>IF(CR503="","",MAX(CR$1:CR503)-LARGE(CR$1:CR503,2))</f>
        <v/>
      </c>
      <c r="AZ503" t="str">
        <f>IF(CS503="","",MAX(CS$1:CS503)-LARGE(CS$1:CS503,2))</f>
        <v/>
      </c>
      <c r="BA503" t="str">
        <f>IF(CJ503="","",MAX(CD$1:CD503)-LARGE(CD$1:CD503,2))</f>
        <v/>
      </c>
      <c r="BB503" t="str">
        <f>IF(CK503="","",MAX(CE$1:CE503)-LARGE(CE$1:CE503,2))</f>
        <v/>
      </c>
    </row>
    <row r="504" spans="1:97" x14ac:dyDescent="0.35">
      <c r="A504" s="1">
        <v>44433</v>
      </c>
      <c r="B504">
        <f>BT504</f>
        <v>1890758</v>
      </c>
      <c r="C504">
        <f t="shared" ref="C504" si="6338">BU504</f>
        <v>400082</v>
      </c>
      <c r="D504">
        <v>373249</v>
      </c>
      <c r="E504">
        <v>6268</v>
      </c>
      <c r="F504">
        <v>498</v>
      </c>
      <c r="H504">
        <v>133</v>
      </c>
      <c r="I504">
        <v>89</v>
      </c>
      <c r="J504">
        <v>108</v>
      </c>
      <c r="K504">
        <v>20</v>
      </c>
      <c r="L504">
        <v>22</v>
      </c>
      <c r="M504">
        <f t="shared" si="6308"/>
        <v>22</v>
      </c>
      <c r="N504">
        <f t="shared" ref="N504" si="6339">B504-C504</f>
        <v>1490676</v>
      </c>
      <c r="O504" s="3">
        <f t="shared" ref="O504" si="6340">C504/B504</f>
        <v>0.21159873447580282</v>
      </c>
      <c r="R504">
        <f>C504-MAX(C$2:C503)</f>
        <v>7112</v>
      </c>
      <c r="S504">
        <f>N504-MAX(N$2:N503)</f>
        <v>12430</v>
      </c>
      <c r="T504" s="6">
        <f t="shared" ref="T504" si="6341">R504/V504</f>
        <v>0.36393409067649168</v>
      </c>
      <c r="U504" s="6">
        <f t="shared" ref="U504" si="6342">SUM(R497:R504)/SUM(V497:V504)</f>
        <v>0.33954256524494458</v>
      </c>
      <c r="V504">
        <f>B504-MAX(B$2:B503)</f>
        <v>19542</v>
      </c>
      <c r="W504">
        <f>C504-D504-E504</f>
        <v>20565</v>
      </c>
      <c r="X504" s="3">
        <f t="shared" ref="X504" si="6343">F504/W504</f>
        <v>2.4215900802334062E-2</v>
      </c>
      <c r="Y504">
        <f>E504-MAX(E$2:E503)</f>
        <v>42</v>
      </c>
      <c r="Z504">
        <v>3077</v>
      </c>
      <c r="AA504">
        <v>1827</v>
      </c>
      <c r="AB504">
        <v>18159</v>
      </c>
      <c r="AC504">
        <v>2886</v>
      </c>
      <c r="AD504">
        <v>1654</v>
      </c>
      <c r="AE504">
        <v>16533</v>
      </c>
      <c r="AF504">
        <v>64</v>
      </c>
      <c r="AG504">
        <v>36</v>
      </c>
      <c r="AH504">
        <v>328</v>
      </c>
      <c r="AI504">
        <f t="shared" ref="AI504" si="6344">Z504-AC504-AF504</f>
        <v>127</v>
      </c>
      <c r="AJ504">
        <f t="shared" ref="AJ504" si="6345">AA504-AD504-AG504</f>
        <v>137</v>
      </c>
      <c r="AK504">
        <f t="shared" ref="AK504" si="6346">AB504-AE504-AH504</f>
        <v>1298</v>
      </c>
      <c r="AT504">
        <f>BN504-MAX(BN$1:BN501)</f>
        <v>172239</v>
      </c>
      <c r="AU504">
        <f>BO504-MAX(BO$1:BO501)</f>
        <v>13744</v>
      </c>
      <c r="AV504">
        <f t="shared" ref="AV504" si="6347">AU504/AT504</f>
        <v>7.9796097283425932E-2</v>
      </c>
      <c r="AW504">
        <f>IF(CB504="","",MAX(BV$1:BV504)-LARGE(BV$1:BV504,2))</f>
        <v>882</v>
      </c>
      <c r="AX504">
        <f>IF(CC504="","",MAX(BW$1:BW504)-LARGE(BW$1:BW504,2))</f>
        <v>53</v>
      </c>
      <c r="AY504">
        <f>IF(CR504="","",MAX(CR$1:CR504)-LARGE(CR$1:CR504,2))</f>
        <v>1056</v>
      </c>
      <c r="AZ504">
        <f>IF(CS504="","",MAX(CS$1:CS504)-LARGE(CS$1:CS504,2))</f>
        <v>397</v>
      </c>
      <c r="BA504">
        <f>IF(CJ504="","",MAX(CD$1:CD504)-LARGE(CD$1:CD504,2))</f>
        <v>485</v>
      </c>
      <c r="BB504">
        <f>IF(CK504="","",MAX(CE$1:CE504)-LARGE(CE$1:CE504,2))</f>
        <v>36</v>
      </c>
      <c r="BC504">
        <f t="shared" ref="BC504" si="6348">AX504/AW504</f>
        <v>6.0090702947845805E-2</v>
      </c>
      <c r="BD504">
        <f t="shared" ref="BD504" si="6349">AZ504/AY504</f>
        <v>0.37594696969696972</v>
      </c>
      <c r="BE504">
        <f t="shared" ref="BE504" si="6350">BB504/BA504</f>
        <v>7.422680412371134E-2</v>
      </c>
      <c r="BN504">
        <v>5613660</v>
      </c>
      <c r="BO504">
        <v>432982</v>
      </c>
      <c r="BP504">
        <v>1567512</v>
      </c>
      <c r="BQ504">
        <v>323246</v>
      </c>
      <c r="BR504">
        <v>328341</v>
      </c>
      <c r="BS504">
        <v>71741</v>
      </c>
      <c r="BT504">
        <f>SUM(BP504:BQ504)</f>
        <v>1890758</v>
      </c>
      <c r="BU504">
        <f t="shared" si="6321"/>
        <v>400082</v>
      </c>
      <c r="BV504">
        <v>46670</v>
      </c>
      <c r="BW504">
        <v>3222</v>
      </c>
      <c r="BX504">
        <v>10107</v>
      </c>
      <c r="BY504">
        <v>3722</v>
      </c>
      <c r="BZ504">
        <v>2366</v>
      </c>
      <c r="CA504">
        <v>711</v>
      </c>
      <c r="CB504">
        <f>SUM(BX504:BY504)</f>
        <v>13829</v>
      </c>
      <c r="CC504">
        <f t="shared" si="6322"/>
        <v>3077</v>
      </c>
      <c r="CD504">
        <v>33789</v>
      </c>
      <c r="CE504">
        <v>1928</v>
      </c>
      <c r="CF504">
        <v>5905</v>
      </c>
      <c r="CG504">
        <v>2050</v>
      </c>
      <c r="CH504">
        <v>1301</v>
      </c>
      <c r="CI504">
        <v>526</v>
      </c>
      <c r="CJ504">
        <f>SUM(CF504:CG504)</f>
        <v>7955</v>
      </c>
      <c r="CK504">
        <f t="shared" si="6323"/>
        <v>1827</v>
      </c>
      <c r="CL504">
        <v>259133</v>
      </c>
      <c r="CM504">
        <v>19860</v>
      </c>
      <c r="CN504">
        <v>74499</v>
      </c>
      <c r="CO504">
        <v>6085</v>
      </c>
      <c r="CP504">
        <v>17233</v>
      </c>
      <c r="CQ504">
        <v>926</v>
      </c>
      <c r="CR504">
        <f>SUM(CN504:CO504)</f>
        <v>80584</v>
      </c>
      <c r="CS504">
        <f t="shared" si="6324"/>
        <v>18159</v>
      </c>
    </row>
    <row r="505" spans="1:97" x14ac:dyDescent="0.35">
      <c r="A505" s="1">
        <f>A506-1</f>
        <v>44439</v>
      </c>
      <c r="F505">
        <v>548</v>
      </c>
      <c r="H505">
        <v>149</v>
      </c>
      <c r="I505">
        <v>76</v>
      </c>
      <c r="J505">
        <v>131</v>
      </c>
      <c r="K505">
        <v>24</v>
      </c>
      <c r="L505">
        <v>18</v>
      </c>
      <c r="O505" s="3"/>
      <c r="T505" s="6"/>
      <c r="U505" s="6"/>
      <c r="X505" s="3"/>
      <c r="AL505">
        <v>2</v>
      </c>
      <c r="AM505">
        <v>2</v>
      </c>
      <c r="AN505">
        <v>3</v>
      </c>
      <c r="AW505" t="str">
        <f>IF(CB505="","",MAX(BV$1:BV505)-LARGE(BV$1:BV505,2))</f>
        <v/>
      </c>
      <c r="AX505" t="str">
        <f>IF(CC505="","",MAX(BW$1:BW505)-LARGE(BW$1:BW505,2))</f>
        <v/>
      </c>
      <c r="AY505" t="str">
        <f>IF(CR505="","",MAX(CR$1:CR505)-LARGE(CR$1:CR505,2))</f>
        <v/>
      </c>
      <c r="AZ505" t="str">
        <f>IF(CS505="","",MAX(CS$1:CS505)-LARGE(CS$1:CS505,2))</f>
        <v/>
      </c>
      <c r="BA505" t="str">
        <f>IF(CJ505="","",MAX(CD$1:CD505)-LARGE(CD$1:CD505,2))</f>
        <v/>
      </c>
      <c r="BB505" t="str">
        <f>IF(CK505="","",MAX(CE$1:CE505)-LARGE(CE$1:CE505,2))</f>
        <v/>
      </c>
    </row>
    <row r="506" spans="1:97" x14ac:dyDescent="0.35">
      <c r="A506" s="1">
        <v>44440</v>
      </c>
      <c r="B506">
        <f>BT506</f>
        <v>1912356</v>
      </c>
      <c r="C506">
        <f t="shared" ref="C506" si="6351">BU506</f>
        <v>408390</v>
      </c>
      <c r="D506">
        <v>376954</v>
      </c>
      <c r="E506">
        <v>6307</v>
      </c>
      <c r="F506">
        <v>524</v>
      </c>
      <c r="H506">
        <v>143</v>
      </c>
      <c r="I506">
        <v>79</v>
      </c>
      <c r="J506">
        <v>131</v>
      </c>
      <c r="K506">
        <v>24</v>
      </c>
      <c r="L506">
        <v>18</v>
      </c>
      <c r="M506">
        <f t="shared" si="6308"/>
        <v>18</v>
      </c>
      <c r="N506">
        <f t="shared" ref="N506" si="6352">B506-C506</f>
        <v>1503966</v>
      </c>
      <c r="O506" s="3">
        <f t="shared" ref="O506" si="6353">C506/B506</f>
        <v>0.21355333421183084</v>
      </c>
      <c r="R506">
        <f>C506-MAX(C$2:C505)</f>
        <v>8308</v>
      </c>
      <c r="S506">
        <f>N506-MAX(N$2:N505)</f>
        <v>13290</v>
      </c>
      <c r="T506" s="6">
        <f t="shared" ref="T506" si="6354">R506/V506</f>
        <v>0.38466524678210945</v>
      </c>
      <c r="U506" s="6">
        <f t="shared" ref="U506" si="6355">SUM(R499:R506)/SUM(V499:V506)</f>
        <v>0.35277110396221034</v>
      </c>
      <c r="V506">
        <f>B506-MAX(B$2:B505)</f>
        <v>21598</v>
      </c>
      <c r="W506">
        <f>C506-D506-E506</f>
        <v>25129</v>
      </c>
      <c r="X506" s="3">
        <f t="shared" ref="X506" si="6356">F506/W506</f>
        <v>2.0852401607704248E-2</v>
      </c>
      <c r="Y506">
        <f>E506-MAX(E$2:E504)</f>
        <v>39</v>
      </c>
      <c r="Z506">
        <v>3131</v>
      </c>
      <c r="AA506">
        <v>1847</v>
      </c>
      <c r="AB506">
        <v>18512</v>
      </c>
      <c r="AC506">
        <v>2904</v>
      </c>
      <c r="AD506">
        <v>1683</v>
      </c>
      <c r="AE506">
        <v>16807</v>
      </c>
      <c r="AF506">
        <v>65</v>
      </c>
      <c r="AG506">
        <v>36</v>
      </c>
      <c r="AH506">
        <v>330</v>
      </c>
      <c r="AI506">
        <f t="shared" ref="AI506" si="6357">Z506-AC506-AF506</f>
        <v>162</v>
      </c>
      <c r="AJ506">
        <f t="shared" ref="AJ506" si="6358">AA506-AD506-AG506</f>
        <v>128</v>
      </c>
      <c r="AK506">
        <f t="shared" ref="AK506" si="6359">AB506-AE506-AH506</f>
        <v>1375</v>
      </c>
      <c r="AL506">
        <v>2</v>
      </c>
      <c r="AM506">
        <v>2</v>
      </c>
      <c r="AN506">
        <v>3</v>
      </c>
      <c r="AT506">
        <f>BN506-MAX(BN$1:BN502)</f>
        <v>195774</v>
      </c>
      <c r="AU506">
        <f>BO506-MAX(BO$1:BO502)</f>
        <v>16526</v>
      </c>
      <c r="AV506">
        <f t="shared" ref="AV506" si="6360">AU506/AT506</f>
        <v>8.441366064952445E-2</v>
      </c>
      <c r="AW506">
        <f>IF(CB506="","",MAX(BV$1:BV506)-LARGE(BV$1:BV506,2))</f>
        <v>852</v>
      </c>
      <c r="AX506">
        <f>IF(CC506="","",MAX(BW$1:BW506)-LARGE(BW$1:BW506,2))</f>
        <v>54</v>
      </c>
      <c r="AY506">
        <f>IF(CR506="","",MAX(CR$1:CR506)-LARGE(CR$1:CR506,2))</f>
        <v>997</v>
      </c>
      <c r="AZ506">
        <f>IF(CS506="","",MAX(CS$1:CS506)-LARGE(CS$1:CS506,2))</f>
        <v>353</v>
      </c>
      <c r="BA506">
        <f>IF(CJ506="","",MAX(CD$1:CD506)-LARGE(CD$1:CD506,2))</f>
        <v>547</v>
      </c>
      <c r="BB506">
        <f>IF(CK506="","",MAX(CE$1:CE506)-LARGE(CE$1:CE506,2))</f>
        <v>21</v>
      </c>
      <c r="BC506">
        <f t="shared" ref="BC506" si="6361">AX506/AW506</f>
        <v>6.3380281690140844E-2</v>
      </c>
      <c r="BD506">
        <f t="shared" ref="BD506" si="6362">AZ506/AY506</f>
        <v>0.35406218655967903</v>
      </c>
      <c r="BE506">
        <f t="shared" ref="BE506" si="6363">BB506/BA506</f>
        <v>3.8391224862888484E-2</v>
      </c>
      <c r="BN506">
        <v>5716196</v>
      </c>
      <c r="BO506">
        <v>441889</v>
      </c>
      <c r="BP506">
        <v>1582989</v>
      </c>
      <c r="BQ506">
        <v>329367</v>
      </c>
      <c r="BR506">
        <v>334523</v>
      </c>
      <c r="BS506">
        <v>73867</v>
      </c>
      <c r="BT506">
        <f>SUM(BP506:BQ506)</f>
        <v>1912356</v>
      </c>
      <c r="BU506">
        <f t="shared" si="6321"/>
        <v>408390</v>
      </c>
      <c r="BV506">
        <v>47522</v>
      </c>
      <c r="BW506">
        <v>3276</v>
      </c>
      <c r="BX506">
        <v>10203</v>
      </c>
      <c r="BY506">
        <v>3769</v>
      </c>
      <c r="BZ506">
        <v>2399</v>
      </c>
      <c r="CA506">
        <v>732</v>
      </c>
      <c r="CB506">
        <f>SUM(BX506:BY506)</f>
        <v>13972</v>
      </c>
      <c r="CC506">
        <f t="shared" si="6322"/>
        <v>3131</v>
      </c>
      <c r="CD506">
        <v>34336</v>
      </c>
      <c r="CE506">
        <v>1949</v>
      </c>
      <c r="CF506">
        <v>5962</v>
      </c>
      <c r="CG506">
        <v>2063</v>
      </c>
      <c r="CH506">
        <v>1313</v>
      </c>
      <c r="CI506">
        <v>534</v>
      </c>
      <c r="CJ506">
        <f>SUM(CF506:CG506)</f>
        <v>8025</v>
      </c>
      <c r="CK506">
        <f t="shared" si="6323"/>
        <v>1847</v>
      </c>
      <c r="CL506">
        <v>263672</v>
      </c>
      <c r="CM506">
        <v>20232</v>
      </c>
      <c r="CN506">
        <v>75458</v>
      </c>
      <c r="CO506">
        <v>6123</v>
      </c>
      <c r="CP506">
        <v>17570</v>
      </c>
      <c r="CQ506">
        <v>942</v>
      </c>
      <c r="CR506">
        <f>SUM(CN506:CO506)</f>
        <v>81581</v>
      </c>
      <c r="CS506">
        <f t="shared" si="6324"/>
        <v>18512</v>
      </c>
    </row>
    <row r="507" spans="1:97" x14ac:dyDescent="0.35">
      <c r="A507" s="1">
        <v>44441</v>
      </c>
      <c r="F507">
        <v>527</v>
      </c>
      <c r="H507">
        <v>142</v>
      </c>
      <c r="I507">
        <v>100</v>
      </c>
      <c r="AW507" t="str">
        <f>IF(CB507="","",MAX(BV$1:BV507)-LARGE(BV$1:BV507,2))</f>
        <v/>
      </c>
      <c r="AX507" t="str">
        <f>IF(CC507="","",MAX(BW$1:BW507)-LARGE(BW$1:BW507,2))</f>
        <v/>
      </c>
      <c r="AY507" t="str">
        <f>IF(CR507="","",MAX(CR$1:CR507)-LARGE(CR$1:CR507,2))</f>
        <v/>
      </c>
      <c r="AZ507" t="str">
        <f>IF(CS507="","",MAX(CS$1:CS507)-LARGE(CS$1:CS507,2))</f>
        <v/>
      </c>
      <c r="BA507" t="str">
        <f>IF(CJ507="","",MAX(CD$1:CD507)-LARGE(CD$1:CD507,2))</f>
        <v/>
      </c>
      <c r="BB507" t="str">
        <f>IF(CK507="","",MAX(CE$1:CE507)-LARGE(CE$1:CE507,2))</f>
        <v/>
      </c>
    </row>
    <row r="508" spans="1:97" x14ac:dyDescent="0.35">
      <c r="A508" s="1">
        <v>44444</v>
      </c>
      <c r="F508">
        <v>539</v>
      </c>
      <c r="H508">
        <v>137</v>
      </c>
      <c r="I508">
        <v>81</v>
      </c>
      <c r="AW508" t="str">
        <f>IF(CB508="","",MAX(BV$1:BV508)-LARGE(BV$1:BV508,2))</f>
        <v/>
      </c>
      <c r="AX508" t="str">
        <f>IF(CC508="","",MAX(BW$1:BW508)-LARGE(BW$1:BW508,2))</f>
        <v/>
      </c>
      <c r="AY508" t="str">
        <f>IF(CR508="","",MAX(CR$1:CR508)-LARGE(CR$1:CR508,2))</f>
        <v/>
      </c>
      <c r="AZ508" t="str">
        <f>IF(CS508="","",MAX(CS$1:CS508)-LARGE(CS$1:CS508,2))</f>
        <v/>
      </c>
      <c r="BA508" t="str">
        <f>IF(CJ508="","",MAX(CD$1:CD508)-LARGE(CD$1:CD508,2))</f>
        <v/>
      </c>
      <c r="BB508" t="str">
        <f>IF(CK508="","",MAX(CE$1:CE508)-LARGE(CE$1:CE508,2))</f>
        <v/>
      </c>
      <c r="BO508">
        <v>448636</v>
      </c>
    </row>
    <row r="509" spans="1:97" x14ac:dyDescent="0.35">
      <c r="A509" s="1">
        <v>44445</v>
      </c>
      <c r="F509">
        <v>555</v>
      </c>
      <c r="H509">
        <v>157</v>
      </c>
      <c r="I509">
        <v>78</v>
      </c>
      <c r="J509">
        <v>129</v>
      </c>
      <c r="K509">
        <v>27</v>
      </c>
      <c r="L509">
        <v>24</v>
      </c>
      <c r="AW509" t="str">
        <f>IF(CB509="","",MAX(BV$1:BV509)-LARGE(BV$1:BV509,2))</f>
        <v/>
      </c>
      <c r="AX509" t="str">
        <f>IF(CC509="","",MAX(BW$1:BW509)-LARGE(BW$1:BW509,2))</f>
        <v/>
      </c>
      <c r="AY509" t="str">
        <f>IF(CR509="","",MAX(CR$1:CR509)-LARGE(CR$1:CR509,2))</f>
        <v/>
      </c>
      <c r="AZ509" t="str">
        <f>IF(CS509="","",MAX(CS$1:CS509)-LARGE(CS$1:CS509,2))</f>
        <v/>
      </c>
      <c r="BA509" t="str">
        <f>IF(CJ509="","",MAX(CD$1:CD509)-LARGE(CD$1:CD509,2))</f>
        <v/>
      </c>
      <c r="BB509" t="str">
        <f>IF(CK509="","",MAX(CE$1:CE509)-LARGE(CE$1:CE509,2))</f>
        <v/>
      </c>
    </row>
    <row r="510" spans="1:97" x14ac:dyDescent="0.35">
      <c r="A510" s="1">
        <v>44446</v>
      </c>
      <c r="B510">
        <v>1935943</v>
      </c>
      <c r="C510">
        <v>416794</v>
      </c>
      <c r="D510">
        <v>380841</v>
      </c>
      <c r="E510">
        <v>6337</v>
      </c>
      <c r="F510">
        <v>578</v>
      </c>
      <c r="H510">
        <v>158</v>
      </c>
      <c r="I510">
        <v>86</v>
      </c>
      <c r="J510">
        <v>138</v>
      </c>
      <c r="K510">
        <v>23</v>
      </c>
      <c r="L510">
        <v>20</v>
      </c>
      <c r="M510">
        <f t="shared" ref="M510" si="6364">-(J510-J509)+L510</f>
        <v>11</v>
      </c>
      <c r="N510">
        <f>B510-C510</f>
        <v>1519149</v>
      </c>
      <c r="O510" s="3">
        <f t="shared" ref="O510" si="6365">C510/B510</f>
        <v>0.21529249569847872</v>
      </c>
      <c r="R510">
        <f>C510-MAX(C$2:C508)</f>
        <v>8404</v>
      </c>
      <c r="S510">
        <f>N510-MAX(N$2:N508)</f>
        <v>15183</v>
      </c>
      <c r="T510" s="6">
        <f t="shared" ref="T510" si="6366">R510/V510</f>
        <v>0.35629796074108622</v>
      </c>
      <c r="U510" s="6">
        <f t="shared" ref="U510" si="6367">SUM(R502:R510)/SUM(V502:V510)</f>
        <v>0.36296013967098628</v>
      </c>
      <c r="V510">
        <f>B510-MAX(B$2:B508)</f>
        <v>23587</v>
      </c>
      <c r="W510">
        <f>C510-D510-E510</f>
        <v>29616</v>
      </c>
      <c r="X510" s="3">
        <f t="shared" ref="X510" si="6368">F510/W510</f>
        <v>1.9516477579686657E-2</v>
      </c>
      <c r="Y510">
        <f>E510-MAX(E$2:E507)</f>
        <v>30</v>
      </c>
      <c r="Z510">
        <v>3179</v>
      </c>
      <c r="AA510">
        <v>1863</v>
      </c>
      <c r="AB510">
        <v>18794</v>
      </c>
      <c r="AC510">
        <v>2926</v>
      </c>
      <c r="AD510">
        <v>1719</v>
      </c>
      <c r="AE510">
        <v>17046</v>
      </c>
      <c r="AF510">
        <v>65</v>
      </c>
      <c r="AG510">
        <v>36</v>
      </c>
      <c r="AH510">
        <v>332</v>
      </c>
      <c r="AI510">
        <f t="shared" ref="AI510" si="6369">Z510-AC510-AF510</f>
        <v>188</v>
      </c>
      <c r="AJ510">
        <f t="shared" ref="AJ510" si="6370">AA510-AD510-AG510</f>
        <v>108</v>
      </c>
      <c r="AK510">
        <f t="shared" ref="AK510" si="6371">AB510-AE510-AH510</f>
        <v>1416</v>
      </c>
      <c r="AL510">
        <v>2</v>
      </c>
      <c r="AM510">
        <v>2</v>
      </c>
      <c r="AN510">
        <v>5</v>
      </c>
      <c r="AT510">
        <f>BN510-MAX(BN$1:BN505)</f>
        <v>205537</v>
      </c>
      <c r="AU510">
        <f>BO510-MAX(BO$1:BO505)</f>
        <v>17933</v>
      </c>
      <c r="AV510">
        <f t="shared" ref="AV510" si="6372">AU510/AT510</f>
        <v>8.7249497657356095E-2</v>
      </c>
      <c r="AW510">
        <f>IF(CB510="","",MAX(BV$1:BV510)-LARGE(BV$1:BV510,2))</f>
        <v>788</v>
      </c>
      <c r="AX510">
        <f>IF(CC510="","",MAX(BW$1:BW510)-LARGE(BW$1:BW510,2))</f>
        <v>57</v>
      </c>
      <c r="AY510">
        <f>IF(CR510="","",MAX(CR$1:CR510)-LARGE(CR$1:CR510,2))</f>
        <v>1122</v>
      </c>
      <c r="AZ510">
        <f>IF(CS510="","",MAX(CS$1:CS510)-LARGE(CS$1:CS510,2))</f>
        <v>282</v>
      </c>
      <c r="BA510">
        <f>IF(CJ510="","",MAX(CD$1:CD510)-LARGE(CD$1:CD510,2))</f>
        <v>511</v>
      </c>
      <c r="BB510">
        <f>IF(CK510="","",MAX(CE$1:CE510)-LARGE(CE$1:CE510,2))</f>
        <v>17</v>
      </c>
      <c r="BC510">
        <f t="shared" ref="BC510" si="6373">AX510/AW510</f>
        <v>7.2335025380710655E-2</v>
      </c>
      <c r="BD510">
        <f t="shared" ref="BD510" si="6374">AZ510/AY510</f>
        <v>0.25133689839572193</v>
      </c>
      <c r="BE510">
        <f t="shared" ref="BE510" si="6375">BB510/BA510</f>
        <v>3.3268101761252444E-2</v>
      </c>
      <c r="BN510">
        <v>5819197</v>
      </c>
      <c r="BO510">
        <v>450915</v>
      </c>
      <c r="BP510">
        <v>1600146</v>
      </c>
      <c r="BQ510">
        <v>335796</v>
      </c>
      <c r="BR510">
        <v>340657</v>
      </c>
      <c r="BS510">
        <v>76137</v>
      </c>
      <c r="BT510">
        <f>SUM(BP510:BQ510)</f>
        <v>1935942</v>
      </c>
      <c r="BU510">
        <f t="shared" ref="BU510:BU513" si="6376">SUM(BR510:BS510)</f>
        <v>416794</v>
      </c>
      <c r="BV510">
        <v>48310</v>
      </c>
      <c r="BW510">
        <v>3333</v>
      </c>
      <c r="BX510">
        <v>10315</v>
      </c>
      <c r="BY510">
        <v>3824</v>
      </c>
      <c r="BZ510">
        <v>2441</v>
      </c>
      <c r="CA510">
        <v>747</v>
      </c>
      <c r="CB510">
        <f>SUM(BX510:BY510)</f>
        <v>14139</v>
      </c>
      <c r="CC510">
        <f t="shared" ref="CC510" si="6377">SUM(BZ510:CA510)</f>
        <v>3188</v>
      </c>
      <c r="CD510">
        <v>34847</v>
      </c>
      <c r="CE510">
        <v>1966</v>
      </c>
      <c r="CF510">
        <v>6003</v>
      </c>
      <c r="CG510">
        <v>2105</v>
      </c>
      <c r="CH510">
        <v>1322</v>
      </c>
      <c r="CI510">
        <v>541</v>
      </c>
      <c r="CJ510">
        <f>SUM(CF510:CG510)</f>
        <v>8108</v>
      </c>
      <c r="CK510">
        <f t="shared" ref="CK510:CK513" si="6378">SUM(CH510:CI510)</f>
        <v>1863</v>
      </c>
      <c r="CL510">
        <v>267891</v>
      </c>
      <c r="CM510">
        <v>20565</v>
      </c>
      <c r="CN510">
        <v>76539</v>
      </c>
      <c r="CO510">
        <v>6164</v>
      </c>
      <c r="CP510">
        <v>17850</v>
      </c>
      <c r="CQ510">
        <v>944</v>
      </c>
      <c r="CR510">
        <f>SUM(CN510:CO510)</f>
        <v>82703</v>
      </c>
      <c r="CS510">
        <f t="shared" ref="CS510:CS513" si="6379">SUM(CP510:CQ510)</f>
        <v>18794</v>
      </c>
    </row>
    <row r="511" spans="1:97" x14ac:dyDescent="0.35">
      <c r="A511" s="1">
        <v>44448</v>
      </c>
      <c r="F511">
        <v>554</v>
      </c>
      <c r="H511">
        <v>153</v>
      </c>
      <c r="I511">
        <v>77</v>
      </c>
      <c r="AW511" t="str">
        <f>IF(CB511="","",MAX(BV$1:BV511)-LARGE(BV$1:BV511,2))</f>
        <v/>
      </c>
      <c r="AX511" t="str">
        <f>IF(CC511="","",MAX(BW$1:BW511)-LARGE(BW$1:BW511,2))</f>
        <v/>
      </c>
      <c r="AY511" t="str">
        <f>IF(CR511="","",MAX(CR$1:CR511)-LARGE(CR$1:CR511,2))</f>
        <v/>
      </c>
      <c r="AZ511" t="str">
        <f>IF(CS511="","",MAX(CS$1:CS511)-LARGE(CS$1:CS511,2))</f>
        <v/>
      </c>
      <c r="BA511" t="str">
        <f>IF(CJ511="","",MAX(CD$1:CD511)-LARGE(CD$1:CD511,2))</f>
        <v/>
      </c>
      <c r="BB511" t="str">
        <f>IF(CK511="","",MAX(CE$1:CE511)-LARGE(CE$1:CE511,2))</f>
        <v/>
      </c>
      <c r="BO511">
        <v>454989</v>
      </c>
    </row>
    <row r="512" spans="1:97" x14ac:dyDescent="0.35">
      <c r="A512" s="1">
        <v>44453</v>
      </c>
      <c r="B512">
        <v>1967386</v>
      </c>
      <c r="C512">
        <v>428517</v>
      </c>
      <c r="D512">
        <v>386822</v>
      </c>
      <c r="E512">
        <v>6401</v>
      </c>
      <c r="F512">
        <v>565</v>
      </c>
      <c r="H512">
        <v>158</v>
      </c>
      <c r="I512">
        <v>68</v>
      </c>
      <c r="J512">
        <v>119</v>
      </c>
      <c r="K512">
        <v>23</v>
      </c>
      <c r="L512">
        <v>13</v>
      </c>
      <c r="N512">
        <f>B512-C512</f>
        <v>1538869</v>
      </c>
      <c r="O512" s="3">
        <f t="shared" ref="O512" si="6380">C512/B512</f>
        <v>0.21781033310189257</v>
      </c>
      <c r="R512">
        <f>C512-MAX(C$2:C510)</f>
        <v>11723</v>
      </c>
      <c r="S512">
        <f>N512-MAX(N$2:N510)</f>
        <v>19720</v>
      </c>
      <c r="T512" s="6">
        <f t="shared" ref="T512" si="6381">R512/V512</f>
        <v>0.37283338103870495</v>
      </c>
      <c r="U512" s="6">
        <f t="shared" ref="U512" si="6382">SUM(R504:R512)/SUM(V504:V512)</f>
        <v>0.36962670271394404</v>
      </c>
      <c r="V512">
        <f>B512-MAX(B$2:B510)</f>
        <v>31443</v>
      </c>
      <c r="W512">
        <f>C512-D512-E512</f>
        <v>35294</v>
      </c>
      <c r="X512" s="3">
        <f t="shared" ref="X512" si="6383">F512/W512</f>
        <v>1.6008386694622314E-2</v>
      </c>
      <c r="Y512">
        <f>E512-MAX(E$2:E509)</f>
        <v>94</v>
      </c>
      <c r="Z512">
        <v>3253</v>
      </c>
      <c r="AA512">
        <v>1888</v>
      </c>
      <c r="AB512">
        <v>19121</v>
      </c>
      <c r="AC512">
        <v>2963</v>
      </c>
      <c r="AD512">
        <v>1757</v>
      </c>
      <c r="AE512">
        <v>17441</v>
      </c>
      <c r="AF512">
        <v>65</v>
      </c>
      <c r="AG512">
        <v>36</v>
      </c>
      <c r="AH512">
        <v>334</v>
      </c>
      <c r="AI512">
        <f t="shared" ref="AI512" si="6384">Z512-AC512-AF512</f>
        <v>225</v>
      </c>
      <c r="AJ512">
        <f t="shared" ref="AJ512" si="6385">AA512-AD512-AG512</f>
        <v>95</v>
      </c>
      <c r="AK512">
        <f t="shared" ref="AK512" si="6386">AB512-AE512-AH512</f>
        <v>1346</v>
      </c>
      <c r="AL512">
        <v>2</v>
      </c>
      <c r="AM512">
        <v>2</v>
      </c>
      <c r="AN512">
        <v>5</v>
      </c>
      <c r="AW512" t="str">
        <f>IF(CB512="","",MAX(BV$1:BV512)-LARGE(BV$1:BV512,2))</f>
        <v/>
      </c>
      <c r="AX512" t="str">
        <f>IF(CC512="","",MAX(BW$1:BW512)-LARGE(BW$1:BW512,2))</f>
        <v/>
      </c>
      <c r="AY512" t="str">
        <f>IF(CR512="","",MAX(CR$1:CR512)-LARGE(CR$1:CR512,2))</f>
        <v/>
      </c>
      <c r="AZ512" t="str">
        <f>IF(CS512="","",MAX(CS$1:CS512)-LARGE(CS$1:CS512,2))</f>
        <v/>
      </c>
      <c r="BA512" t="str">
        <f>IF(CJ512="","",MAX(CD$1:CD512)-LARGE(CD$1:CD512,2))</f>
        <v/>
      </c>
      <c r="BB512" t="str">
        <f>IF(CK512="","",MAX(CE$1:CE512)-LARGE(CE$1:CE512,2))</f>
        <v/>
      </c>
    </row>
    <row r="513" spans="1:97" x14ac:dyDescent="0.35">
      <c r="A513" s="1">
        <v>44454</v>
      </c>
      <c r="F513">
        <v>578</v>
      </c>
      <c r="H513">
        <v>157</v>
      </c>
      <c r="I513">
        <v>95</v>
      </c>
      <c r="J513">
        <v>125</v>
      </c>
      <c r="K513">
        <v>26</v>
      </c>
      <c r="L513">
        <v>28</v>
      </c>
      <c r="M513">
        <f t="shared" ref="M513" si="6387">-(J513-J512)+L513</f>
        <v>22</v>
      </c>
      <c r="AT513">
        <f>BN513-MAX(BN$1:BN507)</f>
        <v>242979</v>
      </c>
      <c r="AU513">
        <f>BO513-MAX(BO$1:BO507)</f>
        <v>21487</v>
      </c>
      <c r="AV513">
        <f t="shared" ref="AV513" si="6388">AU513/AT513</f>
        <v>8.8431510542063302E-2</v>
      </c>
      <c r="AW513">
        <f>IF(CB513="","",MAX(BV$1:BV513)-LARGE(BV$1:BV513,2))</f>
        <v>1523</v>
      </c>
      <c r="AX513">
        <f>IF(CC513="","",MAX(BW$1:BW513)-LARGE(BW$1:BW513,2))</f>
        <v>70</v>
      </c>
      <c r="AY513">
        <f>IF(CR513="","",MAX(CR$1:CR513)-LARGE(CR$1:CR513,2))</f>
        <v>1229</v>
      </c>
      <c r="AZ513">
        <f>IF(CS513="","",MAX(CS$1:CS513)-LARGE(CS$1:CS513,2))</f>
        <v>327</v>
      </c>
      <c r="BA513">
        <f>IF(CJ513="","",MAX(CD$1:CD513)-LARGE(CD$1:CD513,2))</f>
        <v>533</v>
      </c>
      <c r="BB513">
        <f>IF(CK513="","",MAX(CE$1:CE513)-LARGE(CE$1:CE513,2))</f>
        <v>33</v>
      </c>
      <c r="BC513">
        <f t="shared" ref="BC513" si="6389">AX513/AW513</f>
        <v>4.5961917268548917E-2</v>
      </c>
      <c r="BD513">
        <f t="shared" ref="BD513" si="6390">AZ513/AY513</f>
        <v>0.26606997558991052</v>
      </c>
      <c r="BE513">
        <f t="shared" ref="BE513" si="6391">BB513/BA513</f>
        <v>6.1913696060037521E-2</v>
      </c>
      <c r="BN513">
        <v>5959175</v>
      </c>
      <c r="BO513">
        <v>463376</v>
      </c>
      <c r="BP513">
        <v>16200748</v>
      </c>
      <c r="BQ513">
        <v>347337</v>
      </c>
      <c r="BR513">
        <v>348771</v>
      </c>
      <c r="BS513">
        <v>79746</v>
      </c>
      <c r="BT513">
        <f>SUM(BP513:BQ513)</f>
        <v>16548085</v>
      </c>
      <c r="BU513">
        <f t="shared" si="6376"/>
        <v>428517</v>
      </c>
      <c r="BV513">
        <v>49833</v>
      </c>
      <c r="BW513">
        <v>3403</v>
      </c>
      <c r="BX513">
        <v>10456</v>
      </c>
      <c r="BY513">
        <v>3935</v>
      </c>
      <c r="BZ513">
        <v>2479</v>
      </c>
      <c r="CA513">
        <v>774</v>
      </c>
      <c r="CB513">
        <f>SUM(BX513:BY513)</f>
        <v>14391</v>
      </c>
      <c r="CC513">
        <f t="shared" ref="CC513" si="6392">SUM(BZ513:CA513)</f>
        <v>3253</v>
      </c>
      <c r="CD513">
        <v>35380</v>
      </c>
      <c r="CE513">
        <v>1999</v>
      </c>
      <c r="CF513">
        <v>6056</v>
      </c>
      <c r="CG513">
        <v>2144</v>
      </c>
      <c r="CH513">
        <v>1377</v>
      </c>
      <c r="CI513">
        <v>551</v>
      </c>
      <c r="CJ513">
        <f>SUM(CF513:CG513)</f>
        <v>8200</v>
      </c>
      <c r="CK513">
        <f t="shared" si="6378"/>
        <v>1928</v>
      </c>
      <c r="CL513">
        <v>272977</v>
      </c>
      <c r="CM513">
        <v>20937</v>
      </c>
      <c r="CN513">
        <v>77711</v>
      </c>
      <c r="CO513">
        <v>6221</v>
      </c>
      <c r="CP513">
        <v>18170</v>
      </c>
      <c r="CQ513">
        <v>951</v>
      </c>
      <c r="CR513">
        <f>SUM(CN513:CO513)</f>
        <v>83932</v>
      </c>
      <c r="CS513">
        <f t="shared" si="6379"/>
        <v>19121</v>
      </c>
    </row>
    <row r="514" spans="1:97" x14ac:dyDescent="0.35">
      <c r="A514" s="1">
        <v>44455</v>
      </c>
      <c r="F514">
        <v>581</v>
      </c>
      <c r="H514">
        <v>148</v>
      </c>
      <c r="I514">
        <v>95</v>
      </c>
      <c r="AW514" t="str">
        <f>IF(CB514="","",MAX(BV$1:BV514)-LARGE(BV$1:BV514,2))</f>
        <v/>
      </c>
      <c r="AX514" t="str">
        <f>IF(CC514="","",MAX(BW$1:BW514)-LARGE(BW$1:BW514,2))</f>
        <v/>
      </c>
      <c r="AY514" t="str">
        <f>IF(CR514="","",MAX(CR$1:CR514)-LARGE(CR$1:CR514,2))</f>
        <v/>
      </c>
      <c r="AZ514" t="str">
        <f>IF(CS514="","",MAX(CS$1:CS514)-LARGE(CS$1:CS514,2))</f>
        <v/>
      </c>
      <c r="BA514" t="str">
        <f>IF(CJ514="","",MAX(CD$1:CD514)-LARGE(CD$1:CD514,2))</f>
        <v/>
      </c>
      <c r="BB514" t="str">
        <f>IF(CK514="","",MAX(CE$1:CE514)-LARGE(CE$1:CE514,2))</f>
        <v/>
      </c>
      <c r="BO514">
        <v>468223</v>
      </c>
    </row>
    <row r="515" spans="1:97" x14ac:dyDescent="0.35">
      <c r="A515" s="1">
        <v>44458</v>
      </c>
      <c r="F515">
        <v>579</v>
      </c>
      <c r="H515">
        <v>158</v>
      </c>
      <c r="I515">
        <v>72</v>
      </c>
      <c r="AW515" t="str">
        <f>IF(CB515="","",MAX(BV$1:BV515)-LARGE(BV$1:BV515,2))</f>
        <v/>
      </c>
      <c r="AX515" t="str">
        <f>IF(CC515="","",MAX(BW$1:BW515)-LARGE(BW$1:BW515,2))</f>
        <v/>
      </c>
      <c r="AY515" t="str">
        <f>IF(CR515="","",MAX(CR$1:CR515)-LARGE(CR$1:CR515,2))</f>
        <v/>
      </c>
      <c r="AZ515" t="str">
        <f>IF(CS515="","",MAX(CS$1:CS515)-LARGE(CS$1:CS515,2))</f>
        <v/>
      </c>
      <c r="BA515" t="str">
        <f>IF(CJ515="","",MAX(CD$1:CD515)-LARGE(CD$1:CD515,2))</f>
        <v/>
      </c>
      <c r="BB515" t="str">
        <f>IF(CK515="","",MAX(CE$1:CE515)-LARGE(CE$1:CE515,2))</f>
        <v/>
      </c>
      <c r="BO515">
        <v>472681</v>
      </c>
    </row>
    <row r="516" spans="1:97" x14ac:dyDescent="0.35">
      <c r="A516" s="1">
        <v>44460</v>
      </c>
      <c r="B516">
        <v>1998035</v>
      </c>
      <c r="C516">
        <v>440680</v>
      </c>
      <c r="D516">
        <v>393763</v>
      </c>
      <c r="E516">
        <v>6483</v>
      </c>
      <c r="F516">
        <v>636</v>
      </c>
      <c r="H516">
        <v>163</v>
      </c>
      <c r="I516">
        <v>124</v>
      </c>
      <c r="J516">
        <v>141</v>
      </c>
      <c r="K516">
        <v>37</v>
      </c>
      <c r="L516">
        <v>24</v>
      </c>
      <c r="N516">
        <f>B516-C516</f>
        <v>1557355</v>
      </c>
      <c r="O516" s="3">
        <f t="shared" ref="O516" si="6393">C516/B516</f>
        <v>0.22055669695475805</v>
      </c>
      <c r="R516">
        <f>C516-MAX(C$2:C514)</f>
        <v>12163</v>
      </c>
      <c r="S516">
        <f>N516-MAX(N$2:N514)</f>
        <v>18486</v>
      </c>
      <c r="T516" s="6">
        <f t="shared" ref="T516" si="6394">R516/V516</f>
        <v>0.3968481842800744</v>
      </c>
      <c r="U516" s="6">
        <f t="shared" ref="U516" si="6395">SUM(R508:R516)/SUM(V508:V516)</f>
        <v>0.37687181222936778</v>
      </c>
      <c r="V516">
        <f>B516-MAX(B$2:B514)</f>
        <v>30649</v>
      </c>
      <c r="W516">
        <f>C516-D516-E516</f>
        <v>40434</v>
      </c>
      <c r="X516" s="3">
        <f t="shared" ref="X516" si="6396">F516/W516</f>
        <v>1.5729336696839295E-2</v>
      </c>
      <c r="Y516">
        <f>E516-MAX(E$2:E513)</f>
        <v>82</v>
      </c>
      <c r="Z516">
        <v>3313</v>
      </c>
      <c r="AA516">
        <v>1919</v>
      </c>
      <c r="AB516">
        <v>19397</v>
      </c>
      <c r="AC516">
        <v>3017</v>
      </c>
      <c r="AD516">
        <v>1792</v>
      </c>
      <c r="AE516">
        <v>17825</v>
      </c>
      <c r="AF516">
        <v>65</v>
      </c>
      <c r="AG516">
        <v>36</v>
      </c>
      <c r="AH516">
        <v>338</v>
      </c>
      <c r="AI516">
        <f t="shared" ref="AI516" si="6397">Z516-AC516-AF516</f>
        <v>231</v>
      </c>
      <c r="AJ516">
        <f t="shared" ref="AJ516" si="6398">AA516-AD516-AG516</f>
        <v>91</v>
      </c>
      <c r="AK516">
        <f t="shared" ref="AK516" si="6399">AB516-AE516-AH516</f>
        <v>1234</v>
      </c>
      <c r="AS516">
        <f t="shared" ref="AS516:AS528" si="6400">IF(BO516&gt;0,(BO516-MAX(BO474:BO515))/(A516-INDEX(A:A,MATCH(MAX(BO474:BO515),BO:BO,0))),"")</f>
        <v>1830.5</v>
      </c>
      <c r="AT516">
        <f>BN516-MAX(BN$1:BN510)</f>
        <v>275424</v>
      </c>
      <c r="AU516">
        <f>BO516-MAX(BO$1:BO510)</f>
        <v>25427</v>
      </c>
      <c r="AV516">
        <f t="shared" ref="AV516" si="6401">AU516/AT516</f>
        <v>9.2319478331590571E-2</v>
      </c>
      <c r="AW516">
        <f>IF(CB516="","",MAX(BV$1:BV516)-LARGE(BV$1:BV516,2))</f>
        <v>1365</v>
      </c>
      <c r="AX516">
        <f>IF(CC516="","",MAX(BW$1:BW516)-LARGE(BW$1:BW516,2))</f>
        <v>69</v>
      </c>
      <c r="AY516">
        <f>IF(CR516="","",MAX(CR$1:CR516)-LARGE(CR$1:CR516,2))</f>
        <v>1214</v>
      </c>
      <c r="AZ516">
        <f>IF(CS516="","",MAX(CS$1:CS516)-LARGE(CS$1:CS516,2))</f>
        <v>276</v>
      </c>
      <c r="BA516">
        <f>IF(CJ516="","",MAX(CD$1:CD516)-LARGE(CD$1:CD516,2))</f>
        <v>611</v>
      </c>
      <c r="BB516">
        <f>IF(CK516="","",MAX(CE$1:CE516)-LARGE(CE$1:CE516,2))</f>
        <v>26</v>
      </c>
      <c r="BC516">
        <f t="shared" ref="BC516" si="6402">AX516/AW516</f>
        <v>5.054945054945055E-2</v>
      </c>
      <c r="BD516">
        <f t="shared" ref="BD516" si="6403">AZ516/AY516</f>
        <v>0.22734761120263591</v>
      </c>
      <c r="BE516">
        <f t="shared" ref="BE516" si="6404">BB516/BA516</f>
        <v>4.2553191489361701E-2</v>
      </c>
      <c r="BN516">
        <v>6094621</v>
      </c>
      <c r="BO516">
        <v>476342</v>
      </c>
      <c r="BP516">
        <v>1642260</v>
      </c>
      <c r="BQ516">
        <v>355774</v>
      </c>
      <c r="BR516">
        <v>357468</v>
      </c>
      <c r="BS516">
        <v>83212</v>
      </c>
      <c r="BT516">
        <f>SUM(BP516:BQ516)</f>
        <v>1998034</v>
      </c>
      <c r="BU516">
        <f t="shared" ref="BU516" si="6405">SUM(BR516:BS516)</f>
        <v>440680</v>
      </c>
      <c r="BV516">
        <v>51198</v>
      </c>
      <c r="BW516">
        <v>3472</v>
      </c>
      <c r="BX516">
        <v>10568</v>
      </c>
      <c r="BY516">
        <v>3987</v>
      </c>
      <c r="BZ516">
        <v>2518</v>
      </c>
      <c r="CA516">
        <v>795</v>
      </c>
      <c r="CB516">
        <f>SUM(BX516:BY516)</f>
        <v>14555</v>
      </c>
      <c r="CC516">
        <f t="shared" ref="CC516" si="6406">SUM(BZ516:CA516)</f>
        <v>3313</v>
      </c>
      <c r="CD516">
        <v>35991</v>
      </c>
      <c r="CE516">
        <v>2025</v>
      </c>
      <c r="CF516">
        <v>6167</v>
      </c>
      <c r="CG516">
        <v>2145</v>
      </c>
      <c r="CH516">
        <v>1355</v>
      </c>
      <c r="CI516">
        <v>564</v>
      </c>
      <c r="CJ516">
        <f>SUM(CF516:CG516)</f>
        <v>8312</v>
      </c>
      <c r="CK516">
        <f t="shared" ref="CK516" si="6407">SUM(CH516:CI516)</f>
        <v>1919</v>
      </c>
      <c r="CL516">
        <v>277405</v>
      </c>
      <c r="CM516">
        <v>21239</v>
      </c>
      <c r="CN516">
        <v>78938</v>
      </c>
      <c r="CO516">
        <v>6208</v>
      </c>
      <c r="CP516">
        <v>18436</v>
      </c>
      <c r="CQ516">
        <v>961</v>
      </c>
      <c r="CR516">
        <f>SUM(CN516:CO516)</f>
        <v>85146</v>
      </c>
      <c r="CS516">
        <f t="shared" ref="CS516" si="6408">SUM(CP516:CQ516)</f>
        <v>19397</v>
      </c>
    </row>
    <row r="517" spans="1:97" x14ac:dyDescent="0.35">
      <c r="A517" s="1">
        <v>44461</v>
      </c>
      <c r="B517">
        <f>BT517</f>
        <v>0</v>
      </c>
      <c r="C517">
        <f t="shared" ref="C517" si="6409">BU517</f>
        <v>0</v>
      </c>
      <c r="F517">
        <v>638</v>
      </c>
      <c r="H517">
        <v>161</v>
      </c>
      <c r="I517">
        <v>101</v>
      </c>
      <c r="J517">
        <v>139</v>
      </c>
      <c r="K517">
        <v>38</v>
      </c>
      <c r="L517">
        <v>18</v>
      </c>
      <c r="M517">
        <f t="shared" ref="M517" si="6410">-(J517-J516)+L517</f>
        <v>20</v>
      </c>
      <c r="Z517">
        <v>3313</v>
      </c>
      <c r="AA517">
        <v>1919</v>
      </c>
      <c r="AB517">
        <v>19397</v>
      </c>
      <c r="AC517">
        <v>3017</v>
      </c>
      <c r="AD517">
        <v>1792</v>
      </c>
      <c r="AE517">
        <v>17825</v>
      </c>
      <c r="AF517">
        <v>65</v>
      </c>
      <c r="AG517">
        <v>36</v>
      </c>
      <c r="AH517">
        <v>338</v>
      </c>
      <c r="AI517">
        <f t="shared" ref="AI517" si="6411">Z517-AC517-AF517</f>
        <v>231</v>
      </c>
      <c r="AJ517">
        <f t="shared" ref="AJ517" si="6412">AA517-AD517-AG517</f>
        <v>91</v>
      </c>
      <c r="AK517">
        <f t="shared" ref="AK517" si="6413">AB517-AE517-AH517</f>
        <v>1234</v>
      </c>
      <c r="AL517">
        <v>1</v>
      </c>
      <c r="AM517">
        <v>1</v>
      </c>
      <c r="AN517">
        <v>1</v>
      </c>
      <c r="AS517" t="str">
        <f t="shared" si="6400"/>
        <v/>
      </c>
      <c r="AW517" t="str">
        <f>IF(CB517="","",MAX(BV$1:BV517)-LARGE(BV$1:BV517,2))</f>
        <v/>
      </c>
      <c r="AX517" t="str">
        <f>IF(CC517="","",MAX(BW$1:BW517)-LARGE(BW$1:BW517,2))</f>
        <v/>
      </c>
      <c r="AY517" t="str">
        <f>IF(CR517="","",MAX(CR$1:CR517)-LARGE(CR$1:CR517,2))</f>
        <v/>
      </c>
      <c r="AZ517" t="str">
        <f>IF(CS517="","",MAX(CS$1:CS517)-LARGE(CS$1:CS517,2))</f>
        <v/>
      </c>
      <c r="BA517" t="str">
        <f>IF(CJ517="","",MAX(CD$1:CD517)-LARGE(CD$1:CD517,2))</f>
        <v/>
      </c>
      <c r="BB517" t="str">
        <f>IF(CK517="","",MAX(CE$1:CE517)-LARGE(CE$1:CE517,2))</f>
        <v/>
      </c>
    </row>
    <row r="518" spans="1:97" x14ac:dyDescent="0.35">
      <c r="A518" s="1">
        <v>44462</v>
      </c>
      <c r="E518">
        <v>6482</v>
      </c>
      <c r="F518">
        <v>642</v>
      </c>
      <c r="H518">
        <v>165</v>
      </c>
      <c r="I518">
        <v>108</v>
      </c>
      <c r="AS518">
        <f t="shared" si="6400"/>
        <v>2159</v>
      </c>
      <c r="AW518" t="str">
        <f>IF(CB518="","",MAX(BV$1:BV518)-LARGE(BV$1:BV518,2))</f>
        <v/>
      </c>
      <c r="AX518" t="str">
        <f>IF(CC518="","",MAX(BW$1:BW518)-LARGE(BW$1:BW518,2))</f>
        <v/>
      </c>
      <c r="AY518" t="str">
        <f>IF(CR518="","",MAX(CR$1:CR518)-LARGE(CR$1:CR518,2))</f>
        <v/>
      </c>
      <c r="AZ518" t="str">
        <f>IF(CS518="","",MAX(CS$1:CS518)-LARGE(CS$1:CS518,2))</f>
        <v/>
      </c>
      <c r="BA518" t="str">
        <f>IF(CJ518="","",MAX(CD$1:CD518)-LARGE(CD$1:CD518,2))</f>
        <v/>
      </c>
      <c r="BB518" t="str">
        <f>IF(CK518="","",MAX(CE$1:CE518)-LARGE(CE$1:CE518,2))</f>
        <v/>
      </c>
      <c r="BO518">
        <v>480660</v>
      </c>
    </row>
    <row r="519" spans="1:97" x14ac:dyDescent="0.35">
      <c r="A519" s="1">
        <v>44465</v>
      </c>
      <c r="F519">
        <v>641</v>
      </c>
      <c r="H519">
        <v>155</v>
      </c>
      <c r="I519">
        <v>80</v>
      </c>
      <c r="AS519">
        <f t="shared" si="6400"/>
        <v>1318.6666666666667</v>
      </c>
      <c r="AW519" t="str">
        <f>IF(CB519="","",MAX(BV$1:BV519)-LARGE(BV$1:BV519,2))</f>
        <v/>
      </c>
      <c r="AX519" t="str">
        <f>IF(CC519="","",MAX(BW$1:BW519)-LARGE(BW$1:BW519,2))</f>
        <v/>
      </c>
      <c r="AY519" t="str">
        <f>IF(CR519="","",MAX(CR$1:CR519)-LARGE(CR$1:CR519,2))</f>
        <v/>
      </c>
      <c r="AZ519" t="str">
        <f>IF(CS519="","",MAX(CS$1:CS519)-LARGE(CS$1:CS519,2))</f>
        <v/>
      </c>
      <c r="BA519" t="str">
        <f>IF(CJ519="","",MAX(CD$1:CD519)-LARGE(CD$1:CD519,2))</f>
        <v/>
      </c>
      <c r="BB519" t="str">
        <f>IF(CK519="","",MAX(CE$1:CE519)-LARGE(CE$1:CE519,2))</f>
        <v/>
      </c>
      <c r="BO519">
        <v>484616</v>
      </c>
    </row>
    <row r="520" spans="1:97" x14ac:dyDescent="0.35">
      <c r="A520" s="1">
        <v>44466</v>
      </c>
      <c r="F520">
        <v>646</v>
      </c>
      <c r="H520">
        <v>151</v>
      </c>
      <c r="I520">
        <v>86</v>
      </c>
      <c r="J520">
        <v>125</v>
      </c>
      <c r="K520">
        <v>29</v>
      </c>
      <c r="L520">
        <v>13</v>
      </c>
      <c r="AS520" t="str">
        <f t="shared" si="6400"/>
        <v/>
      </c>
      <c r="AW520" t="str">
        <f>IF(CB520="","",MAX(BV$1:BV520)-LARGE(BV$1:BV520,2))</f>
        <v/>
      </c>
      <c r="AX520" t="str">
        <f>IF(CC520="","",MAX(BW$1:BW520)-LARGE(BW$1:BW520,2))</f>
        <v/>
      </c>
      <c r="AY520" t="str">
        <f>IF(CR520="","",MAX(CR$1:CR520)-LARGE(CR$1:CR520,2))</f>
        <v/>
      </c>
      <c r="AZ520" t="str">
        <f>IF(CS520="","",MAX(CS$1:CS520)-LARGE(CS$1:CS520,2))</f>
        <v/>
      </c>
      <c r="BA520" t="str">
        <f>IF(CJ520="","",MAX(CD$1:CD520)-LARGE(CD$1:CD520,2))</f>
        <v/>
      </c>
      <c r="BB520" t="str">
        <f>IF(CK520="","",MAX(CE$1:CE520)-LARGE(CE$1:CE520,2))</f>
        <v/>
      </c>
    </row>
    <row r="521" spans="1:97" x14ac:dyDescent="0.35">
      <c r="A521" s="1">
        <v>44467</v>
      </c>
      <c r="B521">
        <v>2023941</v>
      </c>
      <c r="C521">
        <v>451492</v>
      </c>
      <c r="D521">
        <v>402525</v>
      </c>
      <c r="E521">
        <v>6563</v>
      </c>
      <c r="F521">
        <v>624</v>
      </c>
      <c r="H521">
        <v>157</v>
      </c>
      <c r="I521">
        <v>92</v>
      </c>
      <c r="J521">
        <v>109</v>
      </c>
      <c r="K521">
        <v>26</v>
      </c>
      <c r="L521">
        <v>10</v>
      </c>
      <c r="M521">
        <f t="shared" ref="M521" si="6414">-(J521-J520)+L521</f>
        <v>26</v>
      </c>
      <c r="N521">
        <f>B521-C521</f>
        <v>1572449</v>
      </c>
      <c r="O521" s="3">
        <f t="shared" ref="O521" si="6415">C521/B521</f>
        <v>0.22307567266041847</v>
      </c>
      <c r="R521">
        <f>C521-MAX(C$2:C518)</f>
        <v>10812</v>
      </c>
      <c r="S521">
        <f>N521-MAX(N$2:N518)</f>
        <v>15094</v>
      </c>
      <c r="T521" s="6">
        <f t="shared" ref="T521" si="6416">R521/V521</f>
        <v>0.41735505288350189</v>
      </c>
      <c r="U521" s="6">
        <f t="shared" ref="U521" si="6417">SUM(R512:R521)/SUM(V512:V521)</f>
        <v>0.39430441600945476</v>
      </c>
      <c r="V521">
        <f>B521-MAX(B$2:B518)</f>
        <v>25906</v>
      </c>
      <c r="W521">
        <f>C521-D521-E521</f>
        <v>42404</v>
      </c>
      <c r="X521" s="3">
        <f t="shared" ref="X521" si="6418">F521/W521</f>
        <v>1.4715592868597301E-2</v>
      </c>
      <c r="Y521">
        <f>E521-MAX(E$2:E519)</f>
        <v>80</v>
      </c>
      <c r="Z521">
        <v>3389</v>
      </c>
      <c r="AA521">
        <v>1965</v>
      </c>
      <c r="AB521">
        <v>19654</v>
      </c>
      <c r="AC521">
        <v>3074</v>
      </c>
      <c r="AD521">
        <v>1811</v>
      </c>
      <c r="AE521">
        <v>18185</v>
      </c>
      <c r="AF521">
        <v>66</v>
      </c>
      <c r="AG521">
        <v>37</v>
      </c>
      <c r="AH521">
        <v>344</v>
      </c>
      <c r="AI521">
        <f t="shared" ref="AI521" si="6419">Z521-AC521-AF521</f>
        <v>249</v>
      </c>
      <c r="AJ521">
        <f t="shared" ref="AJ521" si="6420">AA521-AD521-AG521</f>
        <v>117</v>
      </c>
      <c r="AK521">
        <f t="shared" ref="AK521" si="6421">AB521-AE521-AH521</f>
        <v>1125</v>
      </c>
      <c r="AS521">
        <f t="shared" si="6400"/>
        <v>1708.5</v>
      </c>
      <c r="AT521">
        <f>BN521-MAX(BN$1:BN515)</f>
        <v>255181</v>
      </c>
      <c r="AU521">
        <f>BO521-MAX(BO$1:BO515)</f>
        <v>15352</v>
      </c>
      <c r="AV521">
        <f t="shared" ref="AV521" si="6422">AU521/AT521</f>
        <v>6.016121889952622E-2</v>
      </c>
      <c r="AW521">
        <f>IF(CB521="","",MAX(BV$1:BV521)-LARGE(BV$1:BV521,2))</f>
        <v>1564</v>
      </c>
      <c r="AX521">
        <f>IF(CC521="","",MAX(BW$1:BW521)-LARGE(BW$1:BW521,2))</f>
        <v>81</v>
      </c>
      <c r="AY521">
        <f>IF(CR521="","",MAX(CR$1:CR521)-LARGE(CR$1:CR521,2))</f>
        <v>914</v>
      </c>
      <c r="AZ521">
        <f>IF(CS521="","",MAX(CS$1:CS521)-LARGE(CS$1:CS521,2))</f>
        <v>257</v>
      </c>
      <c r="BA521">
        <f>IF(CJ521="","",MAX(CD$1:CD521)-LARGE(CD$1:CD521,2))</f>
        <v>553</v>
      </c>
      <c r="BB521">
        <f>IF(CK521="","",MAX(CE$1:CE521)-LARGE(CE$1:CE521,2))</f>
        <v>45</v>
      </c>
      <c r="BC521">
        <f t="shared" ref="BC521" si="6423">AX521/AW521</f>
        <v>5.1790281329923277E-2</v>
      </c>
      <c r="BD521">
        <f t="shared" ref="BD521" si="6424">AZ521/AY521</f>
        <v>0.28118161925601748</v>
      </c>
      <c r="BE521">
        <f t="shared" ref="BE521" si="6425">BB521/BA521</f>
        <v>8.1374321880650996E-2</v>
      </c>
      <c r="BN521">
        <v>6214356</v>
      </c>
      <c r="BO521">
        <v>488033</v>
      </c>
      <c r="BP521">
        <v>1661111</v>
      </c>
      <c r="BQ521">
        <v>362829</v>
      </c>
      <c r="BR521">
        <v>365253</v>
      </c>
      <c r="BS521">
        <v>86239</v>
      </c>
      <c r="BT521">
        <f>SUM(BP521:BQ521)</f>
        <v>2023940</v>
      </c>
      <c r="BU521">
        <f t="shared" ref="BU521" si="6426">SUM(BR521:BS521)</f>
        <v>451492</v>
      </c>
      <c r="BV521">
        <v>52762</v>
      </c>
      <c r="BW521">
        <v>3553</v>
      </c>
      <c r="BX521">
        <v>10683</v>
      </c>
      <c r="BY521">
        <v>4036</v>
      </c>
      <c r="BZ521">
        <v>2566</v>
      </c>
      <c r="CA521">
        <v>823</v>
      </c>
      <c r="CB521">
        <f>SUM(BX521:BY521)</f>
        <v>14719</v>
      </c>
      <c r="CC521">
        <f t="shared" ref="CC521" si="6427">SUM(BZ521:CA521)</f>
        <v>3389</v>
      </c>
      <c r="CD521">
        <v>36544</v>
      </c>
      <c r="CE521">
        <v>2070</v>
      </c>
      <c r="CF521">
        <v>6229</v>
      </c>
      <c r="CG521">
        <v>2172</v>
      </c>
      <c r="CH521">
        <v>1383</v>
      </c>
      <c r="CI521">
        <v>582</v>
      </c>
      <c r="CJ521">
        <f>SUM(CF521:CG521)</f>
        <v>8401</v>
      </c>
      <c r="CK521">
        <f t="shared" ref="CK521" si="6428">SUM(CH521:CI521)</f>
        <v>1965</v>
      </c>
      <c r="CL521">
        <v>281233</v>
      </c>
      <c r="CM521">
        <v>21510</v>
      </c>
      <c r="CN521">
        <v>79884</v>
      </c>
      <c r="CO521">
        <v>6176</v>
      </c>
      <c r="CP521">
        <v>18686</v>
      </c>
      <c r="CQ521">
        <v>968</v>
      </c>
      <c r="CR521">
        <f>SUM(CN521:CO521)</f>
        <v>86060</v>
      </c>
      <c r="CS521">
        <f t="shared" ref="CS521" si="6429">SUM(CP521:CQ521)</f>
        <v>19654</v>
      </c>
    </row>
    <row r="522" spans="1:97" x14ac:dyDescent="0.35">
      <c r="A522" s="1">
        <v>44469</v>
      </c>
      <c r="F522">
        <v>634</v>
      </c>
      <c r="H522">
        <v>149</v>
      </c>
      <c r="I522">
        <v>102</v>
      </c>
      <c r="AS522">
        <f t="shared" si="6400"/>
        <v>1841.5</v>
      </c>
      <c r="AW522" t="str">
        <f>IF(CB522="","",MAX(BV$1:BV522)-LARGE(BV$1:BV522,2))</f>
        <v/>
      </c>
      <c r="AX522" t="str">
        <f>IF(CC522="","",MAX(BW$1:BW522)-LARGE(BW$1:BW522,2))</f>
        <v/>
      </c>
      <c r="AY522" t="str">
        <f>IF(CR522="","",MAX(CR$1:CR522)-LARGE(CR$1:CR522,2))</f>
        <v/>
      </c>
      <c r="AZ522" t="str">
        <f>IF(CS522="","",MAX(CS$1:CS522)-LARGE(CS$1:CS522,2))</f>
        <v/>
      </c>
      <c r="BA522" t="str">
        <f>IF(CJ522="","",MAX(CD$1:CD522)-LARGE(CD$1:CD522,2))</f>
        <v/>
      </c>
      <c r="BB522" t="str">
        <f>IF(CK522="","",MAX(CE$1:CE522)-LARGE(CE$1:CE522,2))</f>
        <v/>
      </c>
      <c r="BO522">
        <v>491716</v>
      </c>
    </row>
    <row r="523" spans="1:97" x14ac:dyDescent="0.35">
      <c r="A523" s="1">
        <v>44472</v>
      </c>
      <c r="F523">
        <v>629</v>
      </c>
      <c r="H523">
        <v>140</v>
      </c>
      <c r="I523">
        <v>78</v>
      </c>
      <c r="AS523">
        <f t="shared" si="6400"/>
        <v>1364.6666666666667</v>
      </c>
      <c r="AW523" t="str">
        <f>IF(CB523="","",MAX(BV$1:BV523)-LARGE(BV$1:BV523,2))</f>
        <v/>
      </c>
      <c r="AX523" t="str">
        <f>IF(CC523="","",MAX(BW$1:BW523)-LARGE(BW$1:BW523,2))</f>
        <v/>
      </c>
      <c r="AY523" t="str">
        <f>IF(CR523="","",MAX(CR$1:CR523)-LARGE(CR$1:CR523,2))</f>
        <v/>
      </c>
      <c r="AZ523" t="str">
        <f>IF(CS523="","",MAX(CS$1:CS523)-LARGE(CS$1:CS523,2))</f>
        <v/>
      </c>
      <c r="BA523" t="str">
        <f>IF(CJ523="","",MAX(CD$1:CD523)-LARGE(CD$1:CD523,2))</f>
        <v/>
      </c>
      <c r="BB523" t="str">
        <f>IF(CK523="","",MAX(CE$1:CE523)-LARGE(CE$1:CE523,2))</f>
        <v/>
      </c>
      <c r="BO523">
        <v>495810</v>
      </c>
    </row>
    <row r="524" spans="1:97" x14ac:dyDescent="0.35">
      <c r="A524" s="1">
        <v>44473</v>
      </c>
      <c r="F524">
        <v>631</v>
      </c>
      <c r="H524">
        <v>141</v>
      </c>
      <c r="I524">
        <v>91</v>
      </c>
      <c r="J524">
        <v>112</v>
      </c>
      <c r="K524">
        <v>19</v>
      </c>
      <c r="L524">
        <v>18</v>
      </c>
      <c r="AS524" t="str">
        <f t="shared" si="6400"/>
        <v/>
      </c>
      <c r="AW524" t="str">
        <f>IF(CB524="","",MAX(BV$1:BV524)-LARGE(BV$1:BV524,2))</f>
        <v/>
      </c>
      <c r="AX524" t="str">
        <f>IF(CC524="","",MAX(BW$1:BW524)-LARGE(BW$1:BW524,2))</f>
        <v/>
      </c>
      <c r="AY524" t="str">
        <f>IF(CR524="","",MAX(CR$1:CR524)-LARGE(CR$1:CR524,2))</f>
        <v/>
      </c>
      <c r="AZ524" t="str">
        <f>IF(CS524="","",MAX(CS$1:CS524)-LARGE(CS$1:CS524,2))</f>
        <v/>
      </c>
      <c r="BA524" t="str">
        <f>IF(CJ524="","",MAX(CD$1:CD524)-LARGE(CD$1:CD524,2))</f>
        <v/>
      </c>
      <c r="BB524" t="str">
        <f>IF(CK524="","",MAX(CE$1:CE524)-LARGE(CE$1:CE524,2))</f>
        <v/>
      </c>
    </row>
    <row r="525" spans="1:97" x14ac:dyDescent="0.35">
      <c r="A525" s="1">
        <v>44474</v>
      </c>
      <c r="B525">
        <f>BT525</f>
        <v>2047057</v>
      </c>
      <c r="C525">
        <f>BU525</f>
        <v>461352</v>
      </c>
      <c r="D525">
        <v>411045</v>
      </c>
      <c r="E525">
        <v>6651</v>
      </c>
      <c r="F525">
        <v>626</v>
      </c>
      <c r="H525">
        <v>141</v>
      </c>
      <c r="I525">
        <v>92</v>
      </c>
      <c r="J525">
        <v>125</v>
      </c>
      <c r="K525">
        <v>20</v>
      </c>
      <c r="L525">
        <v>27</v>
      </c>
      <c r="M525">
        <f t="shared" ref="M525" si="6430">-(J525-J524)+L525</f>
        <v>14</v>
      </c>
      <c r="N525">
        <f>B525-C525</f>
        <v>1585705</v>
      </c>
      <c r="O525" s="3">
        <f t="shared" ref="O525" si="6431">C525/B525</f>
        <v>0.22537330421185145</v>
      </c>
      <c r="R525">
        <f>C525-MAX(C$2:C522)</f>
        <v>9860</v>
      </c>
      <c r="S525">
        <f>N525-MAX(N$2:N522)</f>
        <v>13256</v>
      </c>
      <c r="T525" s="6">
        <f t="shared" ref="T525" si="6432">R525/V525</f>
        <v>0.42654438484166812</v>
      </c>
      <c r="U525" s="6">
        <f t="shared" ref="U525" si="6433">SUM(R516:R525)/SUM(V516:V525)</f>
        <v>0.41213239447226718</v>
      </c>
      <c r="V525">
        <f>B525-MAX(B$2:B522)</f>
        <v>23116</v>
      </c>
      <c r="W525">
        <f>C525-D525-E525</f>
        <v>43656</v>
      </c>
      <c r="X525" s="3">
        <f t="shared" ref="X525" si="6434">F525/W525</f>
        <v>1.4339380612057907E-2</v>
      </c>
      <c r="Y525">
        <f>E525-MAX(E$2:E523)</f>
        <v>88</v>
      </c>
      <c r="Z525">
        <v>3469</v>
      </c>
      <c r="AA525">
        <v>2000</v>
      </c>
      <c r="AB525">
        <v>19873</v>
      </c>
      <c r="AC525">
        <v>3120</v>
      </c>
      <c r="AD525">
        <v>1826</v>
      </c>
      <c r="AE525">
        <v>18499</v>
      </c>
      <c r="AF525">
        <v>66</v>
      </c>
      <c r="AG525">
        <v>37</v>
      </c>
      <c r="AH525">
        <v>345</v>
      </c>
      <c r="AI525">
        <f t="shared" ref="AI525" si="6435">Z525-AC525-AF525</f>
        <v>283</v>
      </c>
      <c r="AJ525">
        <f t="shared" ref="AJ525" si="6436">AA525-AD525-AG525</f>
        <v>137</v>
      </c>
      <c r="AK525">
        <f t="shared" ref="AK525" si="6437">AB525-AE525-AH525</f>
        <v>1029</v>
      </c>
      <c r="AS525">
        <f t="shared" si="6400"/>
        <v>1414</v>
      </c>
      <c r="AT525">
        <f>BN525-MAX(BN$1:BN524)</f>
        <v>111178</v>
      </c>
      <c r="AU525">
        <f>BO525-MAX(BO$1:BO524)</f>
        <v>2828</v>
      </c>
      <c r="AV525">
        <f t="shared" ref="AV525" si="6438">AU525/AT525</f>
        <v>2.5436687114357159E-2</v>
      </c>
      <c r="AW525">
        <f>IF(CB525="","",MAX(BV$1:BV525)-LARGE(BV$1:BV525,2))</f>
        <v>1362</v>
      </c>
      <c r="AX525">
        <f>IF(CC525="","",MAX(BW$1:BW525)-LARGE(BW$1:BW525,2))</f>
        <v>80</v>
      </c>
      <c r="AY525">
        <f>IF(CR525="","",MAX(CR$1:CR525)-LARGE(CR$1:CR525,2))</f>
        <v>320</v>
      </c>
      <c r="AZ525">
        <f>IF(CS525="","",MAX(CS$1:CS525)-LARGE(CS$1:CS525,2))</f>
        <v>219</v>
      </c>
      <c r="BA525">
        <f>IF(CJ525="","",MAX(CD$1:CD525)-LARGE(CD$1:CD525,2))</f>
        <v>514</v>
      </c>
      <c r="BB525">
        <f>IF(CK525="","",MAX(CE$1:CE525)-LARGE(CE$1:CE525,2))</f>
        <v>40</v>
      </c>
      <c r="BC525">
        <f t="shared" ref="BC525" si="6439">AX525/AW525</f>
        <v>5.8737151248164463E-2</v>
      </c>
      <c r="BD525">
        <f t="shared" ref="BD525" si="6440">AZ525/AY525</f>
        <v>0.68437499999999996</v>
      </c>
      <c r="BE525">
        <f t="shared" ref="BE525" si="6441">BB525/BA525</f>
        <v>7.7821011673151752E-2</v>
      </c>
      <c r="BN525">
        <v>6325534</v>
      </c>
      <c r="BO525">
        <v>498638</v>
      </c>
      <c r="BP525">
        <v>1676381</v>
      </c>
      <c r="BQ525">
        <v>370676</v>
      </c>
      <c r="BR525">
        <v>371936</v>
      </c>
      <c r="BS525">
        <v>89416</v>
      </c>
      <c r="BT525">
        <f>SUM(BP525:BQ525)</f>
        <v>2047057</v>
      </c>
      <c r="BU525">
        <f t="shared" ref="BU525" si="6442">SUM(BR525:BS525)</f>
        <v>461352</v>
      </c>
      <c r="BV525">
        <v>54124</v>
      </c>
      <c r="BW525">
        <v>3633</v>
      </c>
      <c r="BX525">
        <v>10757</v>
      </c>
      <c r="BY525">
        <v>4100</v>
      </c>
      <c r="BZ525">
        <v>2611</v>
      </c>
      <c r="CA525">
        <v>858</v>
      </c>
      <c r="CB525">
        <f>SUM(BX525:BY525)</f>
        <v>14857</v>
      </c>
      <c r="CC525">
        <f t="shared" ref="CC525" si="6443">SUM(BZ525:CA525)</f>
        <v>3469</v>
      </c>
      <c r="CD525">
        <v>37058</v>
      </c>
      <c r="CE525">
        <v>2110</v>
      </c>
      <c r="CF525">
        <v>6249</v>
      </c>
      <c r="CG525">
        <v>2242</v>
      </c>
      <c r="CH525">
        <v>1395</v>
      </c>
      <c r="CI525">
        <v>605</v>
      </c>
      <c r="CJ525">
        <f>SUM(CF525:CG525)</f>
        <v>8491</v>
      </c>
      <c r="CK525">
        <f t="shared" ref="CK525" si="6444">SUM(CH525:CI525)</f>
        <v>2000</v>
      </c>
      <c r="CL525">
        <v>285030</v>
      </c>
      <c r="CM525">
        <v>21743</v>
      </c>
      <c r="CN525">
        <v>80154</v>
      </c>
      <c r="CO525">
        <v>6226</v>
      </c>
      <c r="CP525">
        <v>18898</v>
      </c>
      <c r="CQ525">
        <v>975</v>
      </c>
      <c r="CR525">
        <f>SUM(CN525:CO525)</f>
        <v>86380</v>
      </c>
      <c r="CS525">
        <f t="shared" ref="CS525" si="6445">SUM(CP525:CQ525)</f>
        <v>19873</v>
      </c>
    </row>
    <row r="526" spans="1:97" x14ac:dyDescent="0.35">
      <c r="A526" s="1">
        <v>44475</v>
      </c>
      <c r="F526">
        <v>600</v>
      </c>
      <c r="O526" s="3"/>
      <c r="T526" s="6"/>
      <c r="U526" s="6"/>
      <c r="X526" s="3"/>
      <c r="AS526" t="str">
        <f t="shared" si="6400"/>
        <v/>
      </c>
      <c r="AW526" t="str">
        <f>IF(CB526="","",MAX(BV$1:BV526)-LARGE(BV$1:BV526,2))</f>
        <v/>
      </c>
      <c r="AX526" t="str">
        <f>IF(CC526="","",MAX(BW$1:BW526)-LARGE(BW$1:BW526,2))</f>
        <v/>
      </c>
      <c r="AY526" t="str">
        <f>IF(CR526="","",MAX(CR$1:CR526)-LARGE(CR$1:CR526,2))</f>
        <v/>
      </c>
      <c r="AZ526" t="str">
        <f>IF(CS526="","",MAX(CS$1:CS526)-LARGE(CS$1:CS526,2))</f>
        <v/>
      </c>
      <c r="BA526" t="str">
        <f>IF(CJ526="","",MAX(CD$1:CD526)-LARGE(CD$1:CD526,2))</f>
        <v/>
      </c>
      <c r="BB526" t="str">
        <f>IF(CK526="","",MAX(CE$1:CE526)-LARGE(CE$1:CE526,2))</f>
        <v/>
      </c>
    </row>
    <row r="527" spans="1:97" x14ac:dyDescent="0.35">
      <c r="A527" s="1">
        <v>44476</v>
      </c>
      <c r="E527">
        <v>6654</v>
      </c>
      <c r="F527">
        <v>573</v>
      </c>
      <c r="H527">
        <v>145</v>
      </c>
      <c r="I527">
        <v>87</v>
      </c>
      <c r="AS527">
        <f t="shared" si="6400"/>
        <v>1647</v>
      </c>
      <c r="AW527" t="str">
        <f>IF(CB527="","",MAX(BV$1:BV527)-LARGE(BV$1:BV527,2))</f>
        <v/>
      </c>
      <c r="AX527" t="str">
        <f>IF(CC527="","",MAX(BW$1:BW527)-LARGE(BW$1:BW527,2))</f>
        <v/>
      </c>
      <c r="AY527" t="str">
        <f>IF(CR527="","",MAX(CR$1:CR527)-LARGE(CR$1:CR527,2))</f>
        <v/>
      </c>
      <c r="AZ527" t="str">
        <f>IF(CS527="","",MAX(CS$1:CS527)-LARGE(CS$1:CS527,2))</f>
        <v/>
      </c>
      <c r="BA527" t="str">
        <f>IF(CJ527="","",MAX(CD$1:CD527)-LARGE(CD$1:CD527,2))</f>
        <v/>
      </c>
      <c r="BB527" t="str">
        <f>IF(CK527="","",MAX(CE$1:CE527)-LARGE(CE$1:CE527,2))</f>
        <v/>
      </c>
      <c r="BO527">
        <v>501932</v>
      </c>
    </row>
    <row r="528" spans="1:97" x14ac:dyDescent="0.35">
      <c r="A528" s="1">
        <v>44479</v>
      </c>
      <c r="F528">
        <v>566</v>
      </c>
      <c r="H528">
        <v>152</v>
      </c>
      <c r="I528">
        <v>59</v>
      </c>
      <c r="AS528">
        <f t="shared" si="6400"/>
        <v>1080.3333333333333</v>
      </c>
      <c r="AW528" t="str">
        <f>IF(CB528="","",MAX(BV$1:BV528)-LARGE(BV$1:BV528,2))</f>
        <v/>
      </c>
      <c r="AX528" t="str">
        <f>IF(CC528="","",MAX(BW$1:BW528)-LARGE(BW$1:BW528,2))</f>
        <v/>
      </c>
      <c r="AY528" t="str">
        <f>IF(CR528="","",MAX(CR$1:CR528)-LARGE(CR$1:CR528,2))</f>
        <v/>
      </c>
      <c r="AZ528" t="str">
        <f>IF(CS528="","",MAX(CS$1:CS528)-LARGE(CS$1:CS528,2))</f>
        <v/>
      </c>
      <c r="BA528" t="str">
        <f>IF(CJ528="","",MAX(CD$1:CD528)-LARGE(CD$1:CD528,2))</f>
        <v/>
      </c>
      <c r="BB528" t="str">
        <f>IF(CK528="","",MAX(CE$1:CE528)-LARGE(CE$1:CE528,2))</f>
        <v/>
      </c>
      <c r="BO528">
        <v>505173</v>
      </c>
    </row>
    <row r="529" spans="1:97" x14ac:dyDescent="0.35">
      <c r="A529" s="1">
        <v>44480</v>
      </c>
      <c r="F529">
        <v>600</v>
      </c>
      <c r="H529">
        <v>152</v>
      </c>
      <c r="I529">
        <v>78</v>
      </c>
      <c r="J529">
        <v>116</v>
      </c>
      <c r="K529">
        <v>22</v>
      </c>
      <c r="L529">
        <v>14</v>
      </c>
      <c r="AW529" t="str">
        <f>IF(CB529="","",MAX(BV$1:BV529)-LARGE(BV$1:BV529,2))</f>
        <v/>
      </c>
      <c r="AX529" t="str">
        <f>IF(CC529="","",MAX(BW$1:BW529)-LARGE(BW$1:BW529,2))</f>
        <v/>
      </c>
      <c r="AY529" t="str">
        <f>IF(CR529="","",MAX(CR$1:CR529)-LARGE(CR$1:CR529,2))</f>
        <v/>
      </c>
      <c r="AZ529" t="str">
        <f>IF(CS529="","",MAX(CS$1:CS529)-LARGE(CS$1:CS529,2))</f>
        <v/>
      </c>
      <c r="BA529" t="str">
        <f>IF(CJ529="","",MAX(CD$1:CD529)-LARGE(CD$1:CD529,2))</f>
        <v/>
      </c>
      <c r="BB529" t="str">
        <f>IF(CK529="","",MAX(CE$1:CE529)-LARGE(CE$1:CE529,2))</f>
        <v/>
      </c>
    </row>
    <row r="530" spans="1:97" x14ac:dyDescent="0.35">
      <c r="A530" s="1">
        <v>44481</v>
      </c>
      <c r="B530">
        <f>BT530</f>
        <v>2067504</v>
      </c>
      <c r="C530">
        <f>BU530</f>
        <v>469519</v>
      </c>
      <c r="D530">
        <v>423885</v>
      </c>
      <c r="E530">
        <v>6748</v>
      </c>
      <c r="F530">
        <v>598</v>
      </c>
      <c r="H530">
        <v>150</v>
      </c>
      <c r="I530">
        <v>89</v>
      </c>
      <c r="J530">
        <v>120</v>
      </c>
      <c r="K530">
        <v>21</v>
      </c>
      <c r="L530">
        <v>16</v>
      </c>
      <c r="M530">
        <f>-(J530-J530)+L530</f>
        <v>16</v>
      </c>
      <c r="N530">
        <f>B530-C530</f>
        <v>1597985</v>
      </c>
      <c r="O530" s="3">
        <f t="shared" ref="O530" si="6446">C530/B530</f>
        <v>0.22709460296086489</v>
      </c>
      <c r="R530">
        <f>C530-MAX(C$2:C527)</f>
        <v>8167</v>
      </c>
      <c r="S530">
        <f>N530-MAX(N$2:N527)</f>
        <v>12280</v>
      </c>
      <c r="T530" s="6">
        <f t="shared" ref="T530" si="6447">R530/V530</f>
        <v>0.39942289822467841</v>
      </c>
      <c r="U530" s="6">
        <f t="shared" ref="U530" si="6448">SUM(R521:R530)/SUM(V521:V530)</f>
        <v>0.41513480833177391</v>
      </c>
      <c r="V530">
        <f>B530-MAX(B$2:B527)</f>
        <v>20447</v>
      </c>
      <c r="W530">
        <f>C530-D530-E530</f>
        <v>38886</v>
      </c>
      <c r="X530" s="3">
        <f t="shared" ref="X530" si="6449">F530/W530</f>
        <v>1.5378285244046701E-2</v>
      </c>
      <c r="Y530">
        <f>E530-MAX(E$2:E528)</f>
        <v>94</v>
      </c>
      <c r="Z530">
        <v>3538</v>
      </c>
      <c r="AA530">
        <v>2032</v>
      </c>
      <c r="AB530">
        <v>20130</v>
      </c>
      <c r="AC530">
        <v>3205</v>
      </c>
      <c r="AD530">
        <v>1855</v>
      </c>
      <c r="AE530">
        <v>18833</v>
      </c>
      <c r="AF530">
        <v>67</v>
      </c>
      <c r="AG530">
        <v>37</v>
      </c>
      <c r="AH530">
        <v>355</v>
      </c>
      <c r="AI530">
        <f t="shared" ref="AI530" si="6450">Z530-AC530-AF530</f>
        <v>266</v>
      </c>
      <c r="AJ530">
        <f t="shared" ref="AJ530" si="6451">AA530-AD530-AG530</f>
        <v>140</v>
      </c>
      <c r="AK530">
        <f t="shared" ref="AK530" si="6452">AB530-AE530-AH530</f>
        <v>942</v>
      </c>
      <c r="AS530">
        <f t="shared" ref="AS530:AS535" si="6453">IF(BO530&gt;0,(BO530-MAX(BO487:BO528))/(A530-INDEX(A:A,MATCH(MAX(BO487:BO528),BO:BO,0))),"")</f>
        <v>1176</v>
      </c>
      <c r="AT530">
        <f>BN530-MAX(BN$1:BN528)</f>
        <v>105325</v>
      </c>
      <c r="AU530">
        <f>BO530-LARGE(BO$1:BO530,2)</f>
        <v>2352</v>
      </c>
      <c r="AV530">
        <f t="shared" ref="AV530" si="6454">AU530/AT530</f>
        <v>2.233088060764301E-2</v>
      </c>
      <c r="AW530">
        <f>IF(CB530="","",MAX(BV$1:BV530)-LARGE(BV$1:BV530,2))</f>
        <v>1235</v>
      </c>
      <c r="AX530">
        <f>IF(CC530="","",MAX(BW$1:BW530)-LARGE(BW$1:BW530,2))</f>
        <v>75</v>
      </c>
      <c r="AY530">
        <f>IF(CR530="","",MAX(CR$1:CR530)-LARGE(CR$1:CR530,2))</f>
        <v>1183</v>
      </c>
      <c r="AZ530">
        <f>IF(CS530="","",MAX(CS$1:CS530)-LARGE(CS$1:CS530,2))</f>
        <v>257</v>
      </c>
      <c r="BA530">
        <f>IF(CJ530="","",MAX(CD$1:CD530)-LARGE(CD$1:CD530,2))</f>
        <v>685</v>
      </c>
      <c r="BB530">
        <f>IF(CK530="","",MAX(CE$1:CE530)-LARGE(CE$1:CE530,2))</f>
        <v>32</v>
      </c>
      <c r="BC530">
        <f t="shared" ref="BC530" si="6455">AX530/AW530</f>
        <v>6.0728744939271252E-2</v>
      </c>
      <c r="BD530">
        <f t="shared" ref="BD530" si="6456">AZ530/AY530</f>
        <v>0.21724429416737109</v>
      </c>
      <c r="BE530">
        <f t="shared" ref="BE530" si="6457">BB530/BA530</f>
        <v>4.6715328467153282E-2</v>
      </c>
      <c r="BN530">
        <v>6430859</v>
      </c>
      <c r="BO530">
        <v>507525</v>
      </c>
      <c r="BP530">
        <v>1690447</v>
      </c>
      <c r="BQ530">
        <v>377057</v>
      </c>
      <c r="BR530">
        <v>377767</v>
      </c>
      <c r="BS530">
        <v>91752</v>
      </c>
      <c r="BT530">
        <f>SUM(BP530:BQ530)</f>
        <v>2067504</v>
      </c>
      <c r="BU530">
        <f t="shared" ref="BU530" si="6458">SUM(BR530:BS530)</f>
        <v>469519</v>
      </c>
      <c r="BV530">
        <v>55359</v>
      </c>
      <c r="BW530">
        <v>3708</v>
      </c>
      <c r="BX530">
        <v>10844</v>
      </c>
      <c r="BY530">
        <v>4157</v>
      </c>
      <c r="BZ530">
        <v>2660</v>
      </c>
      <c r="CA530">
        <v>878</v>
      </c>
      <c r="CB530">
        <f>SUM(BX530:BY530)</f>
        <v>15001</v>
      </c>
      <c r="CC530">
        <f t="shared" ref="CC530" si="6459">SUM(BZ530:CA530)</f>
        <v>3538</v>
      </c>
      <c r="CD530">
        <v>37743</v>
      </c>
      <c r="CE530">
        <v>2142</v>
      </c>
      <c r="CF530">
        <v>6284</v>
      </c>
      <c r="CG530">
        <v>2290</v>
      </c>
      <c r="CH530">
        <v>1415</v>
      </c>
      <c r="CI530">
        <v>617</v>
      </c>
      <c r="CJ530">
        <f>SUM(CF530:CG530)</f>
        <v>8574</v>
      </c>
      <c r="CK530">
        <f t="shared" ref="CK530" si="6460">SUM(CH530:CI530)</f>
        <v>2032</v>
      </c>
      <c r="CL530">
        <v>289232</v>
      </c>
      <c r="CM530">
        <v>22028</v>
      </c>
      <c r="CN530">
        <v>81275</v>
      </c>
      <c r="CO530">
        <v>6288</v>
      </c>
      <c r="CP530">
        <v>19131</v>
      </c>
      <c r="CQ530">
        <v>999</v>
      </c>
      <c r="CR530">
        <f>SUM(CN530:CO530)</f>
        <v>87563</v>
      </c>
      <c r="CS530">
        <f t="shared" ref="CS530" si="6461">SUM(CP530:CQ530)</f>
        <v>20130</v>
      </c>
    </row>
    <row r="531" spans="1:97" x14ac:dyDescent="0.35">
      <c r="A531" s="1">
        <v>44486</v>
      </c>
      <c r="F531">
        <v>562</v>
      </c>
      <c r="H531">
        <v>135</v>
      </c>
      <c r="I531">
        <v>54</v>
      </c>
      <c r="AS531">
        <f t="shared" si="6453"/>
        <v>1044.5714285714287</v>
      </c>
      <c r="AW531" t="str">
        <f>IF(CB531="","",MAX(BV$1:BV531)-LARGE(BV$1:BV531,2))</f>
        <v/>
      </c>
      <c r="AX531" t="str">
        <f>IF(CC531="","",MAX(BW$1:BW531)-LARGE(BW$1:BW531,2))</f>
        <v/>
      </c>
      <c r="AY531" t="str">
        <f>IF(CR531="","",MAX(CR$1:CR531)-LARGE(CR$1:CR531,2))</f>
        <v/>
      </c>
      <c r="AZ531" t="str">
        <f>IF(CS531="","",MAX(CS$1:CS531)-LARGE(CS$1:CS531,2))</f>
        <v/>
      </c>
      <c r="BA531" t="str">
        <f>IF(CJ531="","",MAX(CD$1:CD531)-LARGE(CD$1:CD531,2))</f>
        <v/>
      </c>
      <c r="BB531" t="str">
        <f>IF(CK531="","",MAX(CE$1:CE531)-LARGE(CE$1:CE531,2))</f>
        <v/>
      </c>
      <c r="BO531">
        <v>512485</v>
      </c>
    </row>
    <row r="532" spans="1:97" x14ac:dyDescent="0.35">
      <c r="A532" s="1">
        <v>44487</v>
      </c>
      <c r="F532">
        <v>568</v>
      </c>
      <c r="H532">
        <v>142</v>
      </c>
      <c r="I532">
        <v>64</v>
      </c>
      <c r="J532">
        <v>112</v>
      </c>
      <c r="K532">
        <v>22</v>
      </c>
      <c r="L532">
        <v>16</v>
      </c>
      <c r="AS532" t="str">
        <f t="shared" si="6453"/>
        <v/>
      </c>
      <c r="AW532" t="str">
        <f>IF(CB532="","",MAX(BV$1:BV532)-LARGE(BV$1:BV532,2))</f>
        <v/>
      </c>
      <c r="AX532" t="str">
        <f>IF(CC532="","",MAX(BW$1:BW532)-LARGE(BW$1:BW532,2))</f>
        <v/>
      </c>
      <c r="AY532" t="str">
        <f>IF(CR532="","",MAX(CR$1:CR532)-LARGE(CR$1:CR532,2))</f>
        <v/>
      </c>
      <c r="AZ532" t="str">
        <f>IF(CS532="","",MAX(CS$1:CS532)-LARGE(CS$1:CS532,2))</f>
        <v/>
      </c>
      <c r="BA532" t="str">
        <f>IF(CJ532="","",MAX(CD$1:CD532)-LARGE(CD$1:CD532,2))</f>
        <v/>
      </c>
      <c r="BB532" t="str">
        <f>IF(CK532="","",MAX(CE$1:CE532)-LARGE(CE$1:CE532,2))</f>
        <v/>
      </c>
    </row>
    <row r="533" spans="1:97" x14ac:dyDescent="0.35">
      <c r="A533" s="1">
        <v>44488</v>
      </c>
      <c r="B533">
        <v>2081486</v>
      </c>
      <c r="C533">
        <v>476388</v>
      </c>
      <c r="D533">
        <v>435609</v>
      </c>
      <c r="E533">
        <v>6848</v>
      </c>
      <c r="F533">
        <v>557</v>
      </c>
      <c r="H533">
        <v>142</v>
      </c>
      <c r="I533">
        <v>59</v>
      </c>
      <c r="J533">
        <v>112</v>
      </c>
      <c r="K533">
        <v>20</v>
      </c>
      <c r="L533">
        <v>10</v>
      </c>
      <c r="M533">
        <f>-(J533-J533)+L533</f>
        <v>10</v>
      </c>
      <c r="N533">
        <f>B533-C533</f>
        <v>1605098</v>
      </c>
      <c r="O533" s="3">
        <f t="shared" ref="O533" si="6462">C533/B533</f>
        <v>0.22886918288184499</v>
      </c>
      <c r="R533">
        <f>C533-MAX(C$2:C530)</f>
        <v>6869</v>
      </c>
      <c r="S533">
        <f>N533-MAX(N$2:N530)</f>
        <v>7113</v>
      </c>
      <c r="T533" s="6">
        <f t="shared" ref="T533" si="6463">R533/V533</f>
        <v>0.49127449578028892</v>
      </c>
      <c r="U533" s="6">
        <f t="shared" ref="U533" si="6464">SUM(R524:R533)/SUM(V524:V533)</f>
        <v>0.43263532887305589</v>
      </c>
      <c r="V533">
        <f>B533-MAX(B$2:B530)</f>
        <v>13982</v>
      </c>
      <c r="W533">
        <f>C533-D533-E533</f>
        <v>33931</v>
      </c>
      <c r="X533" s="3">
        <f t="shared" ref="X533" si="6465">F533/W533</f>
        <v>1.6415667089092568E-2</v>
      </c>
      <c r="Y533">
        <f>E533-MAX(E$2:E531)</f>
        <v>100</v>
      </c>
      <c r="Z533">
        <v>3571</v>
      </c>
      <c r="AA533">
        <v>2066</v>
      </c>
      <c r="AB533">
        <v>20335</v>
      </c>
      <c r="AC533">
        <v>3258</v>
      </c>
      <c r="AD533">
        <v>1889</v>
      </c>
      <c r="AE533">
        <v>19096</v>
      </c>
      <c r="AF533">
        <v>68</v>
      </c>
      <c r="AG533">
        <v>38</v>
      </c>
      <c r="AH533">
        <v>358</v>
      </c>
      <c r="AI533">
        <f t="shared" ref="AI533" si="6466">Z533-AC533-AF533</f>
        <v>245</v>
      </c>
      <c r="AJ533">
        <f t="shared" ref="AJ533" si="6467">AA533-AD533-AG533</f>
        <v>139</v>
      </c>
      <c r="AK533">
        <f t="shared" ref="AK533" si="6468">AB533-AE533-AH533</f>
        <v>881</v>
      </c>
      <c r="AS533">
        <f t="shared" si="6453"/>
        <v>1192.5</v>
      </c>
      <c r="AT533">
        <f>BN533-LARGE(BN$1:BN533,2)</f>
        <v>96169</v>
      </c>
      <c r="AU533">
        <f>BO533-LARGE(BO$1:BO533,2)</f>
        <v>2385</v>
      </c>
      <c r="AV533">
        <f t="shared" ref="AV533" si="6469">AU533/AT533</f>
        <v>2.4800091505578721E-2</v>
      </c>
      <c r="AW533">
        <f>IF(CB533="","",MAX(BV$1:BV533)-LARGE(BV$1:BV533,2))</f>
        <v>854</v>
      </c>
      <c r="AX533">
        <f>IF(CC533="","",MAX(BW$1:BW533)-LARGE(BW$1:BW533,2))</f>
        <v>26</v>
      </c>
      <c r="AY533">
        <f>IF(CR533="","",MAX(CR$1:CR533)-LARGE(CR$1:CR533,2))</f>
        <v>746</v>
      </c>
      <c r="AZ533">
        <f>IF(CS533="","",MAX(CS$1:CS533)-LARGE(CS$1:CS533,2))</f>
        <v>205</v>
      </c>
      <c r="BA533">
        <f>IF(CJ533="","",MAX(CD$1:CD533)-LARGE(CD$1:CD533,2))</f>
        <v>647</v>
      </c>
      <c r="BB533">
        <f>IF(CK533="","",MAX(CE$1:CE533)-LARGE(CE$1:CE533,2))</f>
        <v>27</v>
      </c>
      <c r="BC533">
        <f t="shared" ref="BC533" si="6470">AX533/AW533</f>
        <v>3.0444964871194378E-2</v>
      </c>
      <c r="BD533">
        <f t="shared" ref="BD533" si="6471">AZ533/AY533</f>
        <v>0.27479892761394104</v>
      </c>
      <c r="BE533">
        <f t="shared" ref="BE533" si="6472">BB533/BA533</f>
        <v>4.1731066460587329E-2</v>
      </c>
      <c r="BN533">
        <v>6527028</v>
      </c>
      <c r="BO533">
        <v>514870</v>
      </c>
      <c r="BP533">
        <v>1702191</v>
      </c>
      <c r="BQ533">
        <v>382924</v>
      </c>
      <c r="BR533">
        <v>382589</v>
      </c>
      <c r="BS533">
        <v>93837</v>
      </c>
      <c r="BT533">
        <f>SUM(BP533:BQ533)</f>
        <v>2085115</v>
      </c>
      <c r="BU533">
        <f t="shared" ref="BU533" si="6473">SUM(BR533:BS533)</f>
        <v>476426</v>
      </c>
      <c r="BV533">
        <v>56213</v>
      </c>
      <c r="BW533">
        <v>3734</v>
      </c>
      <c r="BX533">
        <v>10926</v>
      </c>
      <c r="BY533">
        <v>4188</v>
      </c>
      <c r="BZ533">
        <v>2683</v>
      </c>
      <c r="CA533">
        <v>888</v>
      </c>
      <c r="CB533">
        <f>SUM(BX533:BY533)</f>
        <v>15114</v>
      </c>
      <c r="CC533">
        <f t="shared" ref="CC533" si="6474">SUM(BZ533:CA533)</f>
        <v>3571</v>
      </c>
      <c r="CD533">
        <v>38390</v>
      </c>
      <c r="CE533">
        <v>2169</v>
      </c>
      <c r="CF533">
        <v>6289</v>
      </c>
      <c r="CG533">
        <v>2365</v>
      </c>
      <c r="CH533">
        <v>1426</v>
      </c>
      <c r="CI533">
        <v>640</v>
      </c>
      <c r="CJ533">
        <f>SUM(CF533:CG533)</f>
        <v>8654</v>
      </c>
      <c r="CK533">
        <f t="shared" ref="CK533" si="6475">SUM(CH533:CI533)</f>
        <v>2066</v>
      </c>
      <c r="CL533">
        <v>293269</v>
      </c>
      <c r="CM533">
        <v>22254</v>
      </c>
      <c r="CN533">
        <v>81869</v>
      </c>
      <c r="CO533">
        <v>6440</v>
      </c>
      <c r="CP533">
        <v>19314</v>
      </c>
      <c r="CQ533">
        <v>1021</v>
      </c>
      <c r="CR533">
        <f>SUM(CN533:CO533)</f>
        <v>88309</v>
      </c>
      <c r="CS533">
        <f t="shared" ref="CS533" si="6476">SUM(CP533:CQ533)</f>
        <v>20335</v>
      </c>
    </row>
    <row r="534" spans="1:97" x14ac:dyDescent="0.35">
      <c r="A534" s="1">
        <v>44490</v>
      </c>
      <c r="F534">
        <v>526</v>
      </c>
      <c r="H534">
        <v>138</v>
      </c>
      <c r="I534">
        <v>82</v>
      </c>
      <c r="AS534">
        <f t="shared" si="6453"/>
        <v>1264.75</v>
      </c>
      <c r="AW534" t="str">
        <f>IF(CB534="","",MAX(BV$1:BV534)-LARGE(BV$1:BV534,2))</f>
        <v/>
      </c>
      <c r="AX534" t="str">
        <f>IF(CC534="","",MAX(BW$1:BW534)-LARGE(BW$1:BW534,2))</f>
        <v/>
      </c>
      <c r="AY534" t="str">
        <f>IF(CR534="","",MAX(CR$1:CR534)-LARGE(CR$1:CR534,2))</f>
        <v/>
      </c>
      <c r="AZ534" t="str">
        <f>IF(CS534="","",MAX(CS$1:CS534)-LARGE(CS$1:CS534,2))</f>
        <v/>
      </c>
      <c r="BA534" t="str">
        <f>IF(CJ534="","",MAX(CD$1:CD534)-LARGE(CD$1:CD534,2))</f>
        <v/>
      </c>
      <c r="BB534" t="str">
        <f>IF(CK534="","",MAX(CE$1:CE534)-LARGE(CE$1:CE534,2))</f>
        <v/>
      </c>
      <c r="BO534">
        <v>517544</v>
      </c>
    </row>
    <row r="535" spans="1:97" x14ac:dyDescent="0.35">
      <c r="A535" s="1">
        <v>44493</v>
      </c>
      <c r="F535">
        <v>521</v>
      </c>
      <c r="H535">
        <v>128</v>
      </c>
      <c r="I535">
        <v>55</v>
      </c>
      <c r="AS535">
        <f t="shared" si="6453"/>
        <v>1010.4</v>
      </c>
      <c r="AW535" t="str">
        <f>IF(CB535="","",MAX(BV$1:BV535)-LARGE(BV$1:BV535,2))</f>
        <v/>
      </c>
      <c r="AX535" t="str">
        <f>IF(CC535="","",MAX(BW$1:BW535)-LARGE(BW$1:BW535,2))</f>
        <v/>
      </c>
      <c r="AY535" t="str">
        <f>IF(CR535="","",MAX(CR$1:CR535)-LARGE(CR$1:CR535,2))</f>
        <v/>
      </c>
      <c r="AZ535" t="str">
        <f>IF(CS535="","",MAX(CS$1:CS535)-LARGE(CS$1:CS535,2))</f>
        <v/>
      </c>
      <c r="BA535" t="str">
        <f>IF(CJ535="","",MAX(CD$1:CD535)-LARGE(CD$1:CD535,2))</f>
        <v/>
      </c>
      <c r="BB535" t="str">
        <f>IF(CK535="","",MAX(CE$1:CE535)-LARGE(CE$1:CE535,2))</f>
        <v/>
      </c>
      <c r="BO535">
        <v>519922</v>
      </c>
    </row>
    <row r="536" spans="1:97" x14ac:dyDescent="0.35">
      <c r="A536" s="1">
        <v>44494</v>
      </c>
      <c r="F536">
        <v>528</v>
      </c>
      <c r="H536">
        <v>132</v>
      </c>
      <c r="I536">
        <v>69</v>
      </c>
      <c r="J536">
        <v>116</v>
      </c>
      <c r="K536">
        <v>28</v>
      </c>
      <c r="L536">
        <v>18</v>
      </c>
      <c r="R536" t="str">
        <f>IF(B536="","",C536-LARGE(C$1:C536,2))</f>
        <v/>
      </c>
      <c r="AW536" t="str">
        <f>IF(CB536="","",MAX(BV$1:BV536)-LARGE(BV$1:BV536,2))</f>
        <v/>
      </c>
      <c r="AX536" t="str">
        <f>IF(CC536="","",MAX(BW$1:BW536)-LARGE(BW$1:BW536,2))</f>
        <v/>
      </c>
      <c r="AY536" t="str">
        <f>IF(CR536="","",MAX(CR$1:CR536)-LARGE(CR$1:CR536,2))</f>
        <v/>
      </c>
      <c r="AZ536" t="str">
        <f>IF(CS536="","",MAX(CS$1:CS536)-LARGE(CS$1:CS536,2))</f>
        <v/>
      </c>
      <c r="BA536" t="str">
        <f>IF(CJ536="","",MAX(CD$1:CD536)-LARGE(CD$1:CD536,2))</f>
        <v/>
      </c>
      <c r="BB536" t="str">
        <f>IF(CK536="","",MAX(CE$1:CE536)-LARGE(CE$1:CE536,2))</f>
        <v/>
      </c>
    </row>
    <row r="537" spans="1:97" x14ac:dyDescent="0.35">
      <c r="A537" s="1">
        <v>44495</v>
      </c>
      <c r="B537">
        <f>BT537</f>
        <v>2103628</v>
      </c>
      <c r="C537">
        <f>BU537</f>
        <v>483409</v>
      </c>
      <c r="D537">
        <v>446056</v>
      </c>
      <c r="E537">
        <v>6965</v>
      </c>
      <c r="F537">
        <v>531</v>
      </c>
      <c r="H537">
        <v>129</v>
      </c>
      <c r="I537">
        <v>76</v>
      </c>
      <c r="J537">
        <v>119</v>
      </c>
      <c r="K537">
        <v>27</v>
      </c>
      <c r="L537">
        <v>16</v>
      </c>
      <c r="M537">
        <f>-(J537-J537)+L537</f>
        <v>16</v>
      </c>
      <c r="N537">
        <f>B537-C537</f>
        <v>1620219</v>
      </c>
      <c r="O537" s="3">
        <f t="shared" ref="O537" si="6477">C537/B537</f>
        <v>0.22979775891935267</v>
      </c>
      <c r="R537">
        <f>IF(B537="","",C537-LARGE(C$1:C537,2))</f>
        <v>7021</v>
      </c>
      <c r="S537">
        <f>N537-MAX(N$2:N534)</f>
        <v>15121</v>
      </c>
      <c r="T537" s="6">
        <f t="shared" ref="T537" si="6478">R537/V537</f>
        <v>0.3170896937945985</v>
      </c>
      <c r="U537" s="6">
        <f t="shared" ref="U537" si="6479">SUM(R528:R537)/SUM(V528:V537)</f>
        <v>0.38989941842993758</v>
      </c>
      <c r="V537">
        <f>B537-MAX(B$2:B534)</f>
        <v>22142</v>
      </c>
      <c r="W537">
        <f>C537-D537-E537</f>
        <v>30388</v>
      </c>
      <c r="X537" s="3">
        <f t="shared" ref="X537" si="6480">F537/W537</f>
        <v>1.7474002895879952E-2</v>
      </c>
      <c r="Y537">
        <f>E537-MAX(E$2:E535)</f>
        <v>117</v>
      </c>
      <c r="Z537">
        <v>3610</v>
      </c>
      <c r="AA537">
        <v>2111</v>
      </c>
      <c r="AB537">
        <v>20474</v>
      </c>
      <c r="AC537">
        <v>3324</v>
      </c>
      <c r="AD537">
        <v>1927</v>
      </c>
      <c r="AE537">
        <v>19326</v>
      </c>
      <c r="AF537">
        <v>68</v>
      </c>
      <c r="AG537">
        <v>39</v>
      </c>
      <c r="AH537">
        <v>363</v>
      </c>
      <c r="AI537">
        <f t="shared" ref="AI537" si="6481">Z537-AC537-AF537</f>
        <v>218</v>
      </c>
      <c r="AJ537">
        <f t="shared" ref="AJ537" si="6482">AA537-AD537-AG537</f>
        <v>145</v>
      </c>
      <c r="AK537">
        <f t="shared" ref="AK537" si="6483">AB537-AE537-AH537</f>
        <v>785</v>
      </c>
      <c r="AS537">
        <f>IF(BO537&gt;0,(BO537-MAX(BO493:BO534))/(A537-INDEX(A:A,MATCH(MAX(BO493:BO534),BO:BO,0))),"")</f>
        <v>975.4</v>
      </c>
      <c r="AT537">
        <f>BN537-LARGE(BN$1:BN537,2)</f>
        <v>96148</v>
      </c>
      <c r="AU537">
        <f>BO537-LARGE(BO$1:BO537,2)</f>
        <v>2499</v>
      </c>
      <c r="AV537">
        <f t="shared" ref="AV537" si="6484">AU537/AT537</f>
        <v>2.5991180263760037E-2</v>
      </c>
      <c r="AW537">
        <f>IF(CB537="","",MAX(BV$1:BV537)-LARGE(BV$1:BV537,2))</f>
        <v>836</v>
      </c>
      <c r="AX537">
        <f>IF(CC537="","",MAX(BW$1:BW537)-LARGE(BW$1:BW537,2))</f>
        <v>43</v>
      </c>
      <c r="AY537">
        <f>IF(CR537="","",MAX(CR$1:CR537)-LARGE(CR$1:CR537,2))</f>
        <v>663</v>
      </c>
      <c r="AZ537">
        <f>IF(CS537="","",MAX(CS$1:CS537)-LARGE(CS$1:CS537,2))</f>
        <v>139</v>
      </c>
      <c r="BA537">
        <f>IF(CJ537="","",MAX(CD$1:CD537)-LARGE(CD$1:CD537,2))</f>
        <v>688</v>
      </c>
      <c r="BB537">
        <f>IF(CK537="","",MAX(CE$1:CE537)-LARGE(CE$1:CE537,2))</f>
        <v>52</v>
      </c>
      <c r="BC537">
        <f t="shared" ref="BC537" si="6485">AX537/AW537</f>
        <v>5.1435406698564591E-2</v>
      </c>
      <c r="BD537">
        <f t="shared" ref="BD537" si="6486">AZ537/AY537</f>
        <v>0.20965309200603319</v>
      </c>
      <c r="BE537">
        <f t="shared" ref="BE537" si="6487">BB537/BA537</f>
        <v>7.5581395348837205E-2</v>
      </c>
      <c r="BN537">
        <v>6623176</v>
      </c>
      <c r="BO537">
        <v>522421</v>
      </c>
      <c r="BP537">
        <v>1715262</v>
      </c>
      <c r="BQ537">
        <v>388366</v>
      </c>
      <c r="BR537">
        <v>387534</v>
      </c>
      <c r="BS537">
        <v>95875</v>
      </c>
      <c r="BT537">
        <f>SUM(BP537:BQ537)</f>
        <v>2103628</v>
      </c>
      <c r="BU537">
        <f t="shared" ref="BU537" si="6488">SUM(BR537:BS537)</f>
        <v>483409</v>
      </c>
      <c r="BV537">
        <v>57049</v>
      </c>
      <c r="BW537">
        <v>3777</v>
      </c>
      <c r="BX537">
        <v>11014</v>
      </c>
      <c r="BY537">
        <v>4234</v>
      </c>
      <c r="BZ537">
        <v>2710</v>
      </c>
      <c r="CA537">
        <v>900</v>
      </c>
      <c r="CB537">
        <f>SUM(BX537:BY537)</f>
        <v>15248</v>
      </c>
      <c r="CC537">
        <f t="shared" ref="CC537" si="6489">SUM(BZ537:CA537)</f>
        <v>3610</v>
      </c>
      <c r="CD537">
        <v>39078</v>
      </c>
      <c r="CE537">
        <v>2221</v>
      </c>
      <c r="CF537">
        <v>6345</v>
      </c>
      <c r="CG537">
        <v>2398</v>
      </c>
      <c r="CH537">
        <v>1447</v>
      </c>
      <c r="CI537">
        <v>664</v>
      </c>
      <c r="CJ537">
        <f>SUM(CF537:CG537)</f>
        <v>8743</v>
      </c>
      <c r="CK537">
        <f t="shared" ref="CK537" si="6490">SUM(CH537:CI537)</f>
        <v>2111</v>
      </c>
      <c r="CL537">
        <v>29519</v>
      </c>
      <c r="CM537">
        <v>22403</v>
      </c>
      <c r="CN537">
        <v>82472</v>
      </c>
      <c r="CO537">
        <v>6500</v>
      </c>
      <c r="CP537">
        <v>19445</v>
      </c>
      <c r="CQ537">
        <v>1029</v>
      </c>
      <c r="CR537">
        <f>SUM(CN537:CO537)</f>
        <v>88972</v>
      </c>
      <c r="CS537">
        <f>SUM(CP537:CQ537)</f>
        <v>20474</v>
      </c>
    </row>
    <row r="538" spans="1:97" x14ac:dyDescent="0.35">
      <c r="A538" s="1">
        <v>44500</v>
      </c>
      <c r="F538">
        <v>467</v>
      </c>
      <c r="H538">
        <v>115</v>
      </c>
      <c r="I538">
        <v>56</v>
      </c>
      <c r="R538" t="str">
        <f>IF(B538="","",C538-LARGE(C$1:C538,2))</f>
        <v/>
      </c>
      <c r="AS538">
        <f>IF(BO538&gt;0,(BO538-MAX(BO494:BO535))/(A538-INDEX(A:A,MATCH(MAX(BO494:BO535),BO:BO,0))),"")</f>
        <v>1167.8571428571429</v>
      </c>
      <c r="AW538" t="str">
        <f>IF(CB538="","",MAX(BV$1:BV538)-LARGE(BV$1:BV538,2))</f>
        <v/>
      </c>
      <c r="AX538" t="str">
        <f>IF(CC538="","",MAX(BW$1:BW538)-LARGE(BW$1:BW538,2))</f>
        <v/>
      </c>
      <c r="AY538" t="str">
        <f>IF(CR538="","",MAX(CR$1:CR538)-LARGE(CR$1:CR538,2))</f>
        <v/>
      </c>
      <c r="AZ538" t="str">
        <f>IF(CS538="","",MAX(CS$1:CS538)-LARGE(CS$1:CS538,2))</f>
        <v/>
      </c>
      <c r="BA538" t="str">
        <f>IF(CJ538="","",MAX(CD$1:CD538)-LARGE(CD$1:CD538,2))</f>
        <v/>
      </c>
      <c r="BB538" t="str">
        <f>IF(CK538="","",MAX(CE$1:CE538)-LARGE(CE$1:CE538,2))</f>
        <v/>
      </c>
      <c r="BO538">
        <v>528097</v>
      </c>
    </row>
    <row r="539" spans="1:97" x14ac:dyDescent="0.35">
      <c r="A539" s="1">
        <v>44501</v>
      </c>
      <c r="F539">
        <v>466</v>
      </c>
      <c r="H539">
        <v>110</v>
      </c>
      <c r="I539">
        <v>45</v>
      </c>
      <c r="J539">
        <v>103</v>
      </c>
      <c r="K539">
        <v>23</v>
      </c>
      <c r="L539">
        <v>14</v>
      </c>
      <c r="R539" t="str">
        <f>IF(B539="","",C539-LARGE(C$1:C539,2))</f>
        <v/>
      </c>
      <c r="AW539" t="str">
        <f>IF(CB539="","",MAX(BV$1:BV539)-LARGE(BV$1:BV539,2))</f>
        <v/>
      </c>
      <c r="AX539" t="str">
        <f>IF(CC539="","",MAX(BW$1:BW539)-LARGE(BW$1:BW539,2))</f>
        <v/>
      </c>
      <c r="AY539" t="str">
        <f>IF(CR539="","",MAX(CR$1:CR539)-LARGE(CR$1:CR539,2))</f>
        <v/>
      </c>
      <c r="AZ539" t="str">
        <f>IF(CS539="","",MAX(CS$1:CS539)-LARGE(CS$1:CS539,2))</f>
        <v/>
      </c>
      <c r="BA539" t="str">
        <f>IF(CJ539="","",MAX(CD$1:CD539)-LARGE(CD$1:CD539,2))</f>
        <v/>
      </c>
      <c r="BB539" t="str">
        <f>IF(CK539="","",MAX(CE$1:CE539)-LARGE(CE$1:CE539,2))</f>
        <v/>
      </c>
    </row>
    <row r="540" spans="1:97" x14ac:dyDescent="0.35">
      <c r="A540" s="1">
        <v>44502</v>
      </c>
      <c r="B540">
        <f>BT540</f>
        <v>2122233</v>
      </c>
      <c r="C540">
        <f>BU540</f>
        <v>491052</v>
      </c>
      <c r="D540">
        <v>455885</v>
      </c>
      <c r="E540">
        <v>7069</v>
      </c>
      <c r="F540">
        <v>483</v>
      </c>
      <c r="H540">
        <v>111</v>
      </c>
      <c r="I540">
        <v>75</v>
      </c>
      <c r="J540">
        <v>102</v>
      </c>
      <c r="K540">
        <v>22</v>
      </c>
      <c r="L540">
        <v>15</v>
      </c>
      <c r="M540">
        <f>-(J540-J540)+L540</f>
        <v>15</v>
      </c>
      <c r="N540">
        <f>B540-C540</f>
        <v>1631181</v>
      </c>
      <c r="O540" s="3">
        <f t="shared" ref="O540" si="6491">C540/B540</f>
        <v>0.23138458406781914</v>
      </c>
      <c r="R540">
        <f>IF(B540="","",C540-LARGE(C$1:C540,2))</f>
        <v>7643</v>
      </c>
      <c r="S540">
        <f>N540-MAX(N$2:N537)</f>
        <v>10962</v>
      </c>
      <c r="T540" s="6">
        <f t="shared" ref="T540" si="6492">R540/V540</f>
        <v>0.41080354743348563</v>
      </c>
      <c r="U540" s="6">
        <f t="shared" ref="U540" si="6493">SUM(R531:R540)/SUM(V531:V540)</f>
        <v>0.39344771510533721</v>
      </c>
      <c r="V540">
        <f>B540-MAX(B$2:B537)</f>
        <v>18605</v>
      </c>
      <c r="W540">
        <f>C540-D540-E540</f>
        <v>28098</v>
      </c>
      <c r="X540" s="3">
        <f t="shared" ref="X540" si="6494">F540/W540</f>
        <v>1.7189835575485798E-2</v>
      </c>
      <c r="Y540">
        <f>E540-MAX(E$2:E538)</f>
        <v>104</v>
      </c>
      <c r="Z540">
        <v>3661</v>
      </c>
      <c r="AA540">
        <v>2152</v>
      </c>
      <c r="AB540">
        <v>20978</v>
      </c>
      <c r="AC540">
        <v>3412</v>
      </c>
      <c r="AD540">
        <v>1964</v>
      </c>
      <c r="AE540">
        <v>19769</v>
      </c>
      <c r="AF540">
        <v>70</v>
      </c>
      <c r="AG540">
        <v>39</v>
      </c>
      <c r="AH540">
        <v>364</v>
      </c>
      <c r="AI540">
        <f t="shared" ref="AI540" si="6495">Z540-AC540-AF540</f>
        <v>179</v>
      </c>
      <c r="AJ540">
        <f t="shared" ref="AJ540" si="6496">AA540-AD540-AG540</f>
        <v>149</v>
      </c>
      <c r="AK540">
        <f t="shared" ref="AK540" si="6497">AB540-AE540-AH540</f>
        <v>845</v>
      </c>
      <c r="AS540">
        <f>IF(BO540&gt;0,(BO540-MAX(BO495:BO536))/(A540-INDEX(A:A,MATCH(MAX(BO495:BO536),BO:BO,0))),"")</f>
        <v>1187.2222222222222</v>
      </c>
      <c r="AT540">
        <f>BN540-LARGE(BN$1:BN540,2)</f>
        <v>98333</v>
      </c>
      <c r="AU540">
        <f>BO540-LARGE(BO$1:BO540,2)</f>
        <v>2510</v>
      </c>
      <c r="AV540">
        <f t="shared" ref="AV540" si="6498">AU540/AT540</f>
        <v>2.5525510255966971E-2</v>
      </c>
      <c r="AW540">
        <f>IF(CB540="","",MAX(BV$1:BV540)-LARGE(BV$1:BV540,2))</f>
        <v>1044</v>
      </c>
      <c r="AX540">
        <f>IF(CC540="","",MAX(BW$1:BW540)-LARGE(BW$1:BW540,2))</f>
        <v>61</v>
      </c>
      <c r="AY540">
        <f>IF(CR540="","",MAX(CR$1:CR540)-LARGE(CR$1:CR540,2))</f>
        <v>1330</v>
      </c>
      <c r="AZ540">
        <f>IF(CS540="","",MAX(CS$1:CS540)-LARGE(CS$1:CS540,2))</f>
        <v>504</v>
      </c>
      <c r="BA540">
        <f>IF(CJ540="","",MAX(CD$1:CD540)-LARGE(CD$1:CD540,2))</f>
        <v>570</v>
      </c>
      <c r="BB540">
        <f>IF(CK540="","",MAX(CE$1:CE540)-LARGE(CE$1:CE540,2))</f>
        <v>47</v>
      </c>
      <c r="BC540">
        <f t="shared" ref="BC540" si="6499">AX540/AW540</f>
        <v>5.842911877394636E-2</v>
      </c>
      <c r="BD540">
        <f t="shared" ref="BD540" si="6500">AZ540/AY540</f>
        <v>0.37894736842105264</v>
      </c>
      <c r="BE540">
        <f t="shared" ref="BE540" si="6501">BB540/BA540</f>
        <v>8.24561403508772E-2</v>
      </c>
      <c r="BN540">
        <v>6721509</v>
      </c>
      <c r="BO540">
        <v>530607</v>
      </c>
      <c r="BP540">
        <v>1725721</v>
      </c>
      <c r="BQ540">
        <v>396512</v>
      </c>
      <c r="BR540">
        <v>392492</v>
      </c>
      <c r="BS540">
        <v>98560</v>
      </c>
      <c r="BT540">
        <f>SUM(BP540:BQ540)</f>
        <v>2122233</v>
      </c>
      <c r="BU540">
        <f t="shared" ref="BU540" si="6502">SUM(BR540:BS540)</f>
        <v>491052</v>
      </c>
      <c r="BV540">
        <v>58093</v>
      </c>
      <c r="BW540">
        <v>3838</v>
      </c>
      <c r="BX540">
        <v>11074</v>
      </c>
      <c r="BY540">
        <v>4305</v>
      </c>
      <c r="BZ540">
        <v>2734</v>
      </c>
      <c r="CA540">
        <v>927</v>
      </c>
      <c r="CB540">
        <f>SUM(BX540:BY540)</f>
        <v>15379</v>
      </c>
      <c r="CC540">
        <f t="shared" ref="CC540" si="6503">SUM(BZ540:CA540)</f>
        <v>3661</v>
      </c>
      <c r="CD540">
        <v>39648</v>
      </c>
      <c r="CE540">
        <v>2268</v>
      </c>
      <c r="CF540">
        <v>6386</v>
      </c>
      <c r="CG540">
        <v>2457</v>
      </c>
      <c r="CH540">
        <v>1463</v>
      </c>
      <c r="CI540">
        <v>689</v>
      </c>
      <c r="CJ540">
        <f>SUM(CF540:CG540)</f>
        <v>8843</v>
      </c>
      <c r="CK540">
        <f t="shared" ref="CK540" si="6504">SUM(CH540:CI540)</f>
        <v>2152</v>
      </c>
      <c r="CL540">
        <v>301533</v>
      </c>
      <c r="CM540">
        <v>22958</v>
      </c>
      <c r="CN540">
        <v>82112</v>
      </c>
      <c r="CO540">
        <v>8190</v>
      </c>
      <c r="CP540">
        <v>19604</v>
      </c>
      <c r="CQ540">
        <v>1374</v>
      </c>
      <c r="CR540">
        <f>SUM(CN540:CO540)</f>
        <v>90302</v>
      </c>
      <c r="CS540">
        <f>SUM(CP540:CQ540)</f>
        <v>20978</v>
      </c>
    </row>
    <row r="541" spans="1:97" x14ac:dyDescent="0.35">
      <c r="A541" s="1">
        <v>44504</v>
      </c>
      <c r="F541">
        <v>464</v>
      </c>
      <c r="H541">
        <v>115</v>
      </c>
      <c r="I541">
        <v>68</v>
      </c>
      <c r="R541" t="str">
        <f>IF(B541="","",C541-LARGE(C$1:C541,2))</f>
        <v/>
      </c>
      <c r="AS541">
        <f>IF(BO541&gt;0,(BO541-MAX(BO496:BO537))/(A541-INDEX(A:A,MATCH(MAX(BO496:BO537),BO:BO,0))),"")</f>
        <v>1272.3333333333333</v>
      </c>
      <c r="AW541" t="str">
        <f>IF(CB541="","",MAX(BV$1:BV541)-LARGE(BV$1:BV541,2))</f>
        <v/>
      </c>
      <c r="AX541" t="str">
        <f>IF(CC541="","",MAX(BW$1:BW541)-LARGE(BW$1:BW541,2))</f>
        <v/>
      </c>
      <c r="AY541" t="str">
        <f>IF(CR541="","",MAX(CR$1:CR541)-LARGE(CR$1:CR541,2))</f>
        <v/>
      </c>
      <c r="AZ541" t="str">
        <f>IF(CS541="","",MAX(CS$1:CS541)-LARGE(CS$1:CS541,2))</f>
        <v/>
      </c>
      <c r="BA541" t="str">
        <f>IF(CJ541="","",MAX(CD$1:CD541)-LARGE(CD$1:CD541,2))</f>
        <v/>
      </c>
      <c r="BB541" t="str">
        <f>IF(CK541="","",MAX(CE$1:CE541)-LARGE(CE$1:CE541,2))</f>
        <v/>
      </c>
      <c r="BO541">
        <v>533872</v>
      </c>
    </row>
    <row r="542" spans="1:97" x14ac:dyDescent="0.35">
      <c r="A542" s="1">
        <v>44507</v>
      </c>
      <c r="F542">
        <v>481</v>
      </c>
      <c r="H542">
        <v>113</v>
      </c>
      <c r="I542">
        <v>70</v>
      </c>
      <c r="R542" t="str">
        <f>IF(B542="","",C542-LARGE(C$1:C542,2))</f>
        <v/>
      </c>
      <c r="AS542">
        <f>IF(BO542&gt;0,(BO542-MAX(BO497:BO538))/(A542-INDEX(A:A,MATCH(MAX(BO497:BO538),BO:BO,0))),"")</f>
        <v>1300.2857142857142</v>
      </c>
      <c r="AW542" t="str">
        <f>IF(CB542="","",MAX(BV$1:BV542)-LARGE(BV$1:BV542,2))</f>
        <v/>
      </c>
      <c r="AX542" t="str">
        <f>IF(CC542="","",MAX(BW$1:BW542)-LARGE(BW$1:BW542,2))</f>
        <v/>
      </c>
      <c r="AY542" t="str">
        <f>IF(CR542="","",MAX(CR$1:CR542)-LARGE(CR$1:CR542,2))</f>
        <v/>
      </c>
      <c r="AZ542" t="str">
        <f>IF(CS542="","",MAX(CS$1:CS542)-LARGE(CS$1:CS542,2))</f>
        <v/>
      </c>
      <c r="BA542" t="str">
        <f>IF(CJ542="","",MAX(CD$1:CD542)-LARGE(CD$1:CD542,2))</f>
        <v/>
      </c>
      <c r="BB542" t="str">
        <f>IF(CK542="","",MAX(CE$1:CE542)-LARGE(CE$1:CE542,2))</f>
        <v/>
      </c>
      <c r="BO542">
        <v>537199</v>
      </c>
    </row>
    <row r="543" spans="1:97" x14ac:dyDescent="0.35">
      <c r="A543" s="1">
        <v>44508</v>
      </c>
      <c r="F543">
        <v>515</v>
      </c>
      <c r="H543">
        <v>107</v>
      </c>
      <c r="I543">
        <v>82</v>
      </c>
      <c r="J543">
        <v>126</v>
      </c>
      <c r="K543">
        <v>14</v>
      </c>
      <c r="L543">
        <v>17</v>
      </c>
      <c r="R543" t="str">
        <f>IF(B543="","",C543-LARGE(C$1:C543,2))</f>
        <v/>
      </c>
      <c r="AW543" t="str">
        <f>IF(CB543="","",MAX(BV$1:BV543)-LARGE(BV$1:BV543,2))</f>
        <v/>
      </c>
      <c r="AX543" t="str">
        <f>IF(CC543="","",MAX(BW$1:BW543)-LARGE(BW$1:BW543,2))</f>
        <v/>
      </c>
      <c r="AY543" t="str">
        <f>IF(CR543="","",MAX(CR$1:CR543)-LARGE(CR$1:CR543,2))</f>
        <v/>
      </c>
      <c r="AZ543" t="str">
        <f>IF(CS543="","",MAX(CS$1:CS543)-LARGE(CS$1:CS543,2))</f>
        <v/>
      </c>
      <c r="BA543" t="str">
        <f>IF(CJ543="","",MAX(CD$1:CD543)-LARGE(CD$1:CD543,2))</f>
        <v/>
      </c>
      <c r="BB543" t="str">
        <f>IF(CK543="","",MAX(CE$1:CE543)-LARGE(CE$1:CE543,2))</f>
        <v/>
      </c>
    </row>
    <row r="544" spans="1:97" x14ac:dyDescent="0.35">
      <c r="A544" s="1">
        <v>44509</v>
      </c>
      <c r="B544">
        <f>BT544</f>
        <v>2139875</v>
      </c>
      <c r="C544">
        <f>BU544</f>
        <v>499279</v>
      </c>
      <c r="D544">
        <v>465549</v>
      </c>
      <c r="E544">
        <v>7166</v>
      </c>
      <c r="F544">
        <v>524</v>
      </c>
      <c r="H544">
        <v>113</v>
      </c>
      <c r="I544">
        <v>92</v>
      </c>
      <c r="J544">
        <v>125</v>
      </c>
      <c r="K544">
        <v>17</v>
      </c>
      <c r="L544">
        <v>19</v>
      </c>
      <c r="N544">
        <f>IF(B544-C544=0,"",B544-C544)</f>
        <v>1640596</v>
      </c>
      <c r="O544" s="3">
        <f>IF(N544="","",C544/B544)</f>
        <v>0.23332157252175945</v>
      </c>
      <c r="R544">
        <f>IF(B544="","",C544-LARGE(C$1:C544,2))</f>
        <v>8227</v>
      </c>
      <c r="S544">
        <f>IF(R544="","",N544-LARGE(N$2:N544,2))</f>
        <v>9415</v>
      </c>
      <c r="T544" s="6">
        <f>IF(S544="","",R544/V544)</f>
        <v>0.4663303480331028</v>
      </c>
      <c r="U544" s="6">
        <f>SUM(R535:R544)/SUM(V535:V544)</f>
        <v>0.39204302180205175</v>
      </c>
      <c r="V544">
        <f>IF(R544="","",B544-LARGE(B$2:B544,2))</f>
        <v>17642</v>
      </c>
      <c r="W544">
        <f>IF(V544="","",C544-D544-E544)</f>
        <v>26564</v>
      </c>
      <c r="X544" s="3">
        <f>IFERROR(F544/W544,"")</f>
        <v>1.9725944887818099E-2</v>
      </c>
      <c r="Y544">
        <f>IF(X544="","",E544-LARGE(E$2:E544,2))</f>
        <v>97</v>
      </c>
      <c r="Z544">
        <v>3736</v>
      </c>
      <c r="AA544">
        <v>2198</v>
      </c>
      <c r="AB544">
        <v>21295</v>
      </c>
      <c r="AC544">
        <v>3481</v>
      </c>
      <c r="AD544">
        <v>1997</v>
      </c>
      <c r="AE544">
        <v>20086</v>
      </c>
      <c r="AF544">
        <v>71</v>
      </c>
      <c r="AG544">
        <v>41</v>
      </c>
      <c r="AH544">
        <v>368</v>
      </c>
      <c r="AI544">
        <f>IF(AH544="","",Z544-AC544-AF544)</f>
        <v>184</v>
      </c>
      <c r="AJ544">
        <f t="shared" ref="AJ544:AK548" si="6505">IF(AI544="","",AA544-AD544-AG544)</f>
        <v>160</v>
      </c>
      <c r="AK544">
        <f t="shared" si="6505"/>
        <v>841</v>
      </c>
      <c r="AL544">
        <v>1</v>
      </c>
      <c r="AS544">
        <f>IF(BO544&gt;0,(BO544-MAX(BO498:BO539))/(A544-INDEX(A:A,MATCH(MAX(BO498:BO539),BO:BO,0))),"")</f>
        <v>1256.8888888888889</v>
      </c>
      <c r="AT544">
        <f>IF(BN544="","",LARGE(BN$1:BN544,1)-LARGE(BN$1:BN544,2))</f>
        <v>92639</v>
      </c>
      <c r="AU544">
        <f>IF(BO544="","",LARGE(BO$1:BO544,1)-LARGE(BO$1:BO544,2))</f>
        <v>2210</v>
      </c>
      <c r="AV544">
        <f>IF(AT544="","",AU544/AT544)</f>
        <v>2.3856043351072442E-2</v>
      </c>
      <c r="AW544">
        <f>IF(CB544="","",MAX(BV$1:BV544)-LARGE(BV$1:BV544,2))</f>
        <v>910</v>
      </c>
      <c r="AX544">
        <f>IF(CC544="","",MAX(BW$1:BW544)-LARGE(BW$1:BW544,2))</f>
        <v>73</v>
      </c>
      <c r="AY544">
        <f>IF(CR544="","",MAX(CR$1:CR544)-LARGE(CR$1:CR544,2))</f>
        <v>12079</v>
      </c>
      <c r="AZ544">
        <f>IF(CS544="","",MAX(CS$1:CS544)-LARGE(CS$1:CS544,2))</f>
        <v>299</v>
      </c>
      <c r="BA544">
        <f>IF(CJ544="","",MAX(CD$1:CD544)-LARGE(CD$1:CD544,2))</f>
        <v>682</v>
      </c>
      <c r="BB544">
        <f>IF(CK544="","",MAX(CE$1:CE544)-LARGE(CE$1:CE544,2))</f>
        <v>43</v>
      </c>
      <c r="BC544">
        <f>IF(AX544="","",AX544/AW544)</f>
        <v>8.0219780219780226E-2</v>
      </c>
      <c r="BD544">
        <f>IF(AY544="","",AZ544/AY544)</f>
        <v>2.4753704776885505E-2</v>
      </c>
      <c r="BE544">
        <f>IF(BA544="","",BB544/BA544)</f>
        <v>6.3049853372434017E-2</v>
      </c>
      <c r="BN544">
        <v>6814148</v>
      </c>
      <c r="BO544">
        <v>539409</v>
      </c>
      <c r="BP544">
        <v>1737725</v>
      </c>
      <c r="BQ544">
        <v>402150</v>
      </c>
      <c r="BR544">
        <v>398283</v>
      </c>
      <c r="BS544">
        <v>100996</v>
      </c>
      <c r="BT544">
        <f>IF(SUM(BP544:BQ544)=0,"",SUM(BP544:BQ544))</f>
        <v>2139875</v>
      </c>
      <c r="BU544">
        <f>IF(SUM(BR544:BS544)=0,"",SUM(BR544:BS544))</f>
        <v>499279</v>
      </c>
      <c r="BV544">
        <v>59003</v>
      </c>
      <c r="BW544">
        <v>3911</v>
      </c>
      <c r="BX544">
        <v>11156</v>
      </c>
      <c r="BY544">
        <v>4352</v>
      </c>
      <c r="BZ544">
        <v>2785</v>
      </c>
      <c r="CA544">
        <v>949</v>
      </c>
      <c r="CB544">
        <f>IF(SUM(BX544:BY544)=0,"",SUM(BX544:BY544))</f>
        <v>15508</v>
      </c>
      <c r="CC544">
        <f>IF(SUM(BZ544:CA544)=0,"",SUM(BZ544:CA544))</f>
        <v>3734</v>
      </c>
      <c r="CD544">
        <v>40330</v>
      </c>
      <c r="CE544">
        <v>2311</v>
      </c>
      <c r="CF544">
        <v>6368</v>
      </c>
      <c r="CG544">
        <v>2556</v>
      </c>
      <c r="CH544">
        <v>1481</v>
      </c>
      <c r="CI544">
        <v>713</v>
      </c>
      <c r="CJ544">
        <f>IF(SUM(CF544:CG544)=0,"",SUM(CF544:CG544))</f>
        <v>8924</v>
      </c>
      <c r="CK544">
        <f>IF(SUM(CH544:CI544)=0,"",SUM(CH544:CI544))</f>
        <v>2194</v>
      </c>
      <c r="CL544">
        <v>304625</v>
      </c>
      <c r="CM544">
        <v>23264</v>
      </c>
      <c r="CN544">
        <v>82545</v>
      </c>
      <c r="CO544">
        <v>19836</v>
      </c>
      <c r="CP544">
        <v>19836</v>
      </c>
      <c r="CQ544">
        <v>1441</v>
      </c>
      <c r="CR544">
        <f>IF(SUM(CN544:CO544)=0,"",SUM(CN544:CO544))</f>
        <v>102381</v>
      </c>
      <c r="CS544">
        <f>IF(SUM(CP544:CQ544)=0,"",SUM(CP544:CQ544))</f>
        <v>21277</v>
      </c>
    </row>
    <row r="545" spans="1:97" x14ac:dyDescent="0.35">
      <c r="A545" s="1">
        <v>44511</v>
      </c>
      <c r="F545">
        <v>487</v>
      </c>
      <c r="H545">
        <v>115</v>
      </c>
      <c r="I545">
        <v>50</v>
      </c>
      <c r="N545" t="str">
        <f t="shared" ref="N545:N548" si="6506">IF(B545-C545=0,"",B545-C545)</f>
        <v/>
      </c>
      <c r="O545" s="3" t="str">
        <f t="shared" ref="O545:O548" si="6507">IF(N545="","",C545/B545)</f>
        <v/>
      </c>
      <c r="R545" t="str">
        <f>IF(B545="","",C545-LARGE(C$1:C545,2))</f>
        <v/>
      </c>
      <c r="S545" t="str">
        <f>IF(R545="","",N545-LARGE(N$2:N545,2))</f>
        <v/>
      </c>
      <c r="T545" s="6" t="str">
        <f t="shared" ref="T545:T547" si="6508">IF(S545="","",R545/V545)</f>
        <v/>
      </c>
      <c r="V545" t="str">
        <f>IF(R545="","",B545-LARGE(B$2:B545,2))</f>
        <v/>
      </c>
      <c r="W545" t="str">
        <f t="shared" ref="W545:W548" si="6509">IF(V545="","",C545-D545-E545)</f>
        <v/>
      </c>
      <c r="X545" s="3" t="str">
        <f t="shared" ref="X545:X548" si="6510">IFERROR(F545/W545,"")</f>
        <v/>
      </c>
      <c r="Y545" t="str">
        <f>IF(X545="","",E545-LARGE(E$2:E545,2))</f>
        <v/>
      </c>
      <c r="AI545" t="str">
        <f t="shared" ref="AI545:AI548" si="6511">IF(AH545="","",Z545-AC545-AF545)</f>
        <v/>
      </c>
      <c r="AJ545" t="str">
        <f t="shared" si="6505"/>
        <v/>
      </c>
      <c r="AK545" t="str">
        <f t="shared" si="6505"/>
        <v/>
      </c>
      <c r="AS545">
        <f>IF(BO545&gt;0,(BO545-MAX(BO499:BO540))/(A545-INDEX(A:A,MATCH(MAX(BO499:BO540),BO:BO,0))),"")</f>
        <v>1353.8888888888889</v>
      </c>
      <c r="AT545" t="str">
        <f>IF(BN545="","",LARGE(BN$1:BN545,1)-LARGE(BN$1:BN545,2))</f>
        <v/>
      </c>
      <c r="AU545">
        <f>IF(BO545="","",LARGE(BO$1:BO545,1)-LARGE(BO$1:BO545,2))</f>
        <v>3383</v>
      </c>
      <c r="AV545" t="str">
        <f t="shared" ref="AV545:AV548" si="6512">IF(AT545="","",AU545/AT545)</f>
        <v/>
      </c>
      <c r="AW545" t="str">
        <f>IF(CB545="","",MAX(BV$1:BV545)-LARGE(BV$1:BV545,2))</f>
        <v/>
      </c>
      <c r="AX545" t="str">
        <f>IF(CC545="","",MAX(BW$1:BW545)-LARGE(BW$1:BW545,2))</f>
        <v/>
      </c>
      <c r="AY545" t="str">
        <f>IF(CR545="","",MAX(CR$1:CR545)-LARGE(CR$1:CR545,2))</f>
        <v/>
      </c>
      <c r="AZ545" t="str">
        <f>IF(CS545="","",MAX(CS$1:CS545)-LARGE(CS$1:CS545,2))</f>
        <v/>
      </c>
      <c r="BA545" t="str">
        <f>IF(CJ545="","",MAX(CD$1:CD545)-LARGE(CD$1:CD545,2))</f>
        <v/>
      </c>
      <c r="BB545" t="str">
        <f>IF(CK545="","",MAX(CE$1:CE545)-LARGE(CE$1:CE545,2))</f>
        <v/>
      </c>
      <c r="BC545" t="str">
        <f t="shared" ref="BC545:BC548" si="6513">IF(AX545="","",AX545/AW545)</f>
        <v/>
      </c>
      <c r="BD545" t="str">
        <f t="shared" ref="BD545:BD548" si="6514">IF(AY545="","",AZ545/AY545)</f>
        <v/>
      </c>
      <c r="BE545" t="str">
        <f t="shared" ref="BE545:BE548" si="6515">IF(BA545="","",BB545/BA545)</f>
        <v/>
      </c>
      <c r="BO545">
        <v>542792</v>
      </c>
      <c r="BT545" t="str">
        <f t="shared" ref="BT545:BT548" si="6516">IF(SUM(BP545:BQ545)=0,"",SUM(BP545:BQ545))</f>
        <v/>
      </c>
      <c r="BU545" t="str">
        <f t="shared" ref="BU545:BU548" si="6517">IF(SUM(BR545:BS545)=0,"",SUM(BR545:BS545))</f>
        <v/>
      </c>
      <c r="CB545" t="str">
        <f t="shared" ref="CB545:CB548" si="6518">IF(SUM(BX545:BY545)=0,"",SUM(BX545:BY545))</f>
        <v/>
      </c>
      <c r="CC545" t="str">
        <f t="shared" ref="CC545:CC548" si="6519">IF(SUM(BZ545:CA545)=0,"",SUM(BZ545:CA545))</f>
        <v/>
      </c>
      <c r="CJ545" t="str">
        <f t="shared" ref="CJ545:CJ548" si="6520">IF(SUM(CF545:CG545)=0,"",SUM(CF545:CG545))</f>
        <v/>
      </c>
      <c r="CK545" t="str">
        <f t="shared" ref="CK545:CK548" si="6521">IF(SUM(CH545:CI545)=0,"",SUM(CH545:CI545))</f>
        <v/>
      </c>
      <c r="CR545" t="str">
        <f t="shared" ref="CR545:CR548" si="6522">IF(SUM(CN545:CO545)=0,"",SUM(CN545:CO545))</f>
        <v/>
      </c>
      <c r="CS545" t="str">
        <f t="shared" ref="CS545:CS548" si="6523">IF(SUM(CP545:CQ545)=0,"",SUM(CP545:CQ545))</f>
        <v/>
      </c>
    </row>
    <row r="546" spans="1:97" x14ac:dyDescent="0.35">
      <c r="A546" s="1">
        <v>44514</v>
      </c>
      <c r="F546">
        <v>526</v>
      </c>
      <c r="H546">
        <v>117</v>
      </c>
      <c r="I546">
        <v>71</v>
      </c>
      <c r="N546" t="str">
        <f t="shared" si="6506"/>
        <v/>
      </c>
      <c r="O546" s="3" t="str">
        <f t="shared" si="6507"/>
        <v/>
      </c>
      <c r="R546" t="str">
        <f>IF(B546="","",C546-LARGE(C$1:C546,2))</f>
        <v/>
      </c>
      <c r="S546" t="str">
        <f>IF(R546="","",N546-LARGE(N$2:N546,2))</f>
        <v/>
      </c>
      <c r="T546" s="6" t="str">
        <f t="shared" si="6508"/>
        <v/>
      </c>
      <c r="V546" t="str">
        <f>IF(R546="","",B546-LARGE(B$2:B546,2))</f>
        <v/>
      </c>
      <c r="W546" t="str">
        <f t="shared" si="6509"/>
        <v/>
      </c>
      <c r="X546" s="3" t="str">
        <f t="shared" si="6510"/>
        <v/>
      </c>
      <c r="Y546" t="str">
        <f>IF(X546="","",E546-LARGE(E$2:E546,2))</f>
        <v/>
      </c>
      <c r="AI546" t="str">
        <f t="shared" si="6511"/>
        <v/>
      </c>
      <c r="AJ546" t="str">
        <f t="shared" si="6505"/>
        <v/>
      </c>
      <c r="AK546" t="str">
        <f t="shared" si="6505"/>
        <v/>
      </c>
      <c r="AS546">
        <f>IF(BO546&gt;0,(BO546-MAX(BO500:BO541))/(A546-INDEX(A:A,MATCH(MAX(BO500:BO541),BO:BO,0))),"")</f>
        <v>1271.4000000000001</v>
      </c>
      <c r="AT546" t="str">
        <f>IF(BN546="","",LARGE(BN$1:BN546,1)-LARGE(BN$1:BN546,2))</f>
        <v/>
      </c>
      <c r="AU546">
        <f>IF(BO546="","",LARGE(BO$1:BO546,1)-LARGE(BO$1:BO546,2))</f>
        <v>3794</v>
      </c>
      <c r="AV546" t="str">
        <f t="shared" si="6512"/>
        <v/>
      </c>
      <c r="AW546" t="str">
        <f>IF(CB546="","",MAX(BV$1:BV546)-LARGE(BV$1:BV546,2))</f>
        <v/>
      </c>
      <c r="AX546" t="str">
        <f>IF(CC546="","",MAX(BW$1:BW546)-LARGE(BW$1:BW546,2))</f>
        <v/>
      </c>
      <c r="AY546" t="str">
        <f>IF(CR546="","",MAX(CR$1:CR546)-LARGE(CR$1:CR546,2))</f>
        <v/>
      </c>
      <c r="AZ546" t="str">
        <f>IF(CS546="","",MAX(CS$1:CS546)-LARGE(CS$1:CS546,2))</f>
        <v/>
      </c>
      <c r="BA546" t="str">
        <f>IF(CJ546="","",MAX(CD$1:CD546)-LARGE(CD$1:CD546,2))</f>
        <v/>
      </c>
      <c r="BB546" t="str">
        <f>IF(CK546="","",MAX(CE$1:CE546)-LARGE(CE$1:CE546,2))</f>
        <v/>
      </c>
      <c r="BC546" t="str">
        <f t="shared" si="6513"/>
        <v/>
      </c>
      <c r="BD546" t="str">
        <f t="shared" si="6514"/>
        <v/>
      </c>
      <c r="BE546" t="str">
        <f t="shared" si="6515"/>
        <v/>
      </c>
      <c r="BO546">
        <v>546586</v>
      </c>
      <c r="BT546" t="str">
        <f t="shared" si="6516"/>
        <v/>
      </c>
      <c r="BU546" t="str">
        <f t="shared" si="6517"/>
        <v/>
      </c>
      <c r="CB546" t="str">
        <f t="shared" si="6518"/>
        <v/>
      </c>
      <c r="CC546" t="str">
        <f t="shared" si="6519"/>
        <v/>
      </c>
      <c r="CJ546" t="str">
        <f t="shared" si="6520"/>
        <v/>
      </c>
      <c r="CK546" t="str">
        <f t="shared" si="6521"/>
        <v/>
      </c>
      <c r="CR546" t="str">
        <f t="shared" si="6522"/>
        <v/>
      </c>
      <c r="CS546" t="str">
        <f t="shared" si="6523"/>
        <v/>
      </c>
    </row>
    <row r="547" spans="1:97" x14ac:dyDescent="0.35">
      <c r="A547" s="1">
        <v>44515</v>
      </c>
      <c r="F547">
        <v>555</v>
      </c>
      <c r="H547">
        <v>118</v>
      </c>
      <c r="I547">
        <v>78</v>
      </c>
      <c r="J547">
        <v>136</v>
      </c>
      <c r="K547">
        <v>25</v>
      </c>
      <c r="L547">
        <v>16</v>
      </c>
      <c r="N547" t="str">
        <f t="shared" si="6506"/>
        <v/>
      </c>
      <c r="O547" s="3" t="str">
        <f t="shared" si="6507"/>
        <v/>
      </c>
      <c r="R547" t="str">
        <f>IF(B547="","",C547-LARGE(C$1:C547,2))</f>
        <v/>
      </c>
      <c r="S547" t="str">
        <f>IF(R547="","",N547-LARGE(N$2:N547,2))</f>
        <v/>
      </c>
      <c r="T547" s="6" t="str">
        <f t="shared" si="6508"/>
        <v/>
      </c>
      <c r="V547" t="str">
        <f>IF(R547="","",B547-LARGE(B$2:B547,2))</f>
        <v/>
      </c>
      <c r="W547" t="str">
        <f t="shared" si="6509"/>
        <v/>
      </c>
      <c r="X547" s="3" t="str">
        <f t="shared" si="6510"/>
        <v/>
      </c>
      <c r="Y547" t="str">
        <f>IF(X547="","",E547-LARGE(E$2:E547,2))</f>
        <v/>
      </c>
      <c r="AI547" t="str">
        <f t="shared" si="6511"/>
        <v/>
      </c>
      <c r="AJ547" t="str">
        <f t="shared" si="6505"/>
        <v/>
      </c>
      <c r="AK547" t="str">
        <f t="shared" si="6505"/>
        <v/>
      </c>
    </row>
    <row r="548" spans="1:97" x14ac:dyDescent="0.35">
      <c r="A548" s="1">
        <v>44516</v>
      </c>
      <c r="B548">
        <v>2161248</v>
      </c>
      <c r="C548">
        <v>509251</v>
      </c>
      <c r="D548">
        <v>472324</v>
      </c>
      <c r="E548">
        <v>7268</v>
      </c>
      <c r="F548">
        <v>544</v>
      </c>
      <c r="H548">
        <v>123</v>
      </c>
      <c r="I548">
        <v>99</v>
      </c>
      <c r="J548">
        <v>131</v>
      </c>
      <c r="K548">
        <v>24</v>
      </c>
      <c r="L548">
        <v>21</v>
      </c>
      <c r="N548">
        <f t="shared" si="6506"/>
        <v>1651997</v>
      </c>
      <c r="O548" s="3">
        <f t="shared" si="6507"/>
        <v>0.2356282111076563</v>
      </c>
      <c r="R548">
        <f>IF(B548="","",C548-LARGE(C$1:C548,2))</f>
        <v>9972</v>
      </c>
      <c r="S548">
        <f>IF(R548="","",N548-LARGE(N$2:N548,2))</f>
        <v>11401</v>
      </c>
      <c r="T548" s="6">
        <f>IF(S548="","",R548/V548)</f>
        <v>0.46656997145931783</v>
      </c>
      <c r="U548" s="6"/>
      <c r="V548">
        <f>IF(R548="","",B548-LARGE(B$2:B548,2))</f>
        <v>21373</v>
      </c>
      <c r="W548">
        <f t="shared" si="6509"/>
        <v>29659</v>
      </c>
      <c r="X548" s="3">
        <f t="shared" si="6510"/>
        <v>1.8341818672241141E-2</v>
      </c>
      <c r="Y548">
        <f>IF(X548="","",LARGE(E$2:E548,1)-LARGE(E$2:E548,2))</f>
        <v>102</v>
      </c>
      <c r="Z548">
        <v>3855</v>
      </c>
      <c r="AA548">
        <v>2267</v>
      </c>
      <c r="AB548">
        <v>21654</v>
      </c>
      <c r="AC548">
        <v>3513</v>
      </c>
      <c r="AD548">
        <v>2033</v>
      </c>
      <c r="AE548">
        <v>20301</v>
      </c>
      <c r="AF548">
        <v>71</v>
      </c>
      <c r="AG548">
        <v>42</v>
      </c>
      <c r="AH548">
        <v>371</v>
      </c>
      <c r="AI548">
        <f t="shared" si="6511"/>
        <v>271</v>
      </c>
      <c r="AJ548">
        <f t="shared" si="6505"/>
        <v>192</v>
      </c>
      <c r="AK548">
        <f t="shared" si="6505"/>
        <v>982</v>
      </c>
      <c r="AL548">
        <v>3</v>
      </c>
      <c r="AS548">
        <f t="shared" ref="AS548:AS558" si="6524">IF(BO548&gt;0,(BO548-MAX(BO501:BO542))/(A548-INDEX(A:A,MATCH(MAX(BO501:BO542),BO:BO,0))),"")</f>
        <v>1337.4444444444443</v>
      </c>
      <c r="AT548">
        <f>IF(BN548="","",LARGE(BN$1:BN548,1)-LARGE(BN$1:BN548,2))</f>
        <v>101767</v>
      </c>
      <c r="AU548">
        <f>IF(BO548="","",LARGE(BO$1:BO548,1)-LARGE(BO$1:BO548,2))</f>
        <v>2650</v>
      </c>
      <c r="AV548">
        <f t="shared" si="6512"/>
        <v>2.6039875401652795E-2</v>
      </c>
      <c r="AW548">
        <f>IF(CB548="","",MAX(BV$1:BV548)-LARGE(BV$1:BV548,2))</f>
        <v>1141</v>
      </c>
      <c r="AX548">
        <f>IF(CC548="","",MAX(BW$1:BW548)-LARGE(BW$1:BW548,2))</f>
        <v>122</v>
      </c>
      <c r="AY548">
        <f>IF(CR548="","",MAX(CR$1:CR548)-LARGE(CR$1:CR548,2))</f>
        <v>10620</v>
      </c>
      <c r="AZ548">
        <f>IF(CS548="","",MAX(CS$1:CS548)-LARGE(CS$1:CS548,2))</f>
        <v>345</v>
      </c>
      <c r="BA548">
        <f>IF(CJ548="","",MAX(CD$1:CD548)-LARGE(CD$1:CD548,2))</f>
        <v>901</v>
      </c>
      <c r="BB548">
        <f>IF(CK548="","",MAX(CE$1:CE548)-LARGE(CE$1:CE548,2))</f>
        <v>79</v>
      </c>
      <c r="BC548">
        <f t="shared" si="6513"/>
        <v>0.10692375109553023</v>
      </c>
      <c r="BD548">
        <f t="shared" si="6514"/>
        <v>3.2485875706214688E-2</v>
      </c>
      <c r="BE548">
        <f t="shared" si="6515"/>
        <v>8.7680355160932297E-2</v>
      </c>
      <c r="BN548">
        <v>6915915</v>
      </c>
      <c r="BO548">
        <v>549236</v>
      </c>
      <c r="BP548">
        <v>1751420</v>
      </c>
      <c r="BQ548">
        <v>408253</v>
      </c>
      <c r="BR548">
        <v>404827</v>
      </c>
      <c r="BS548">
        <v>103686</v>
      </c>
      <c r="BT548">
        <f t="shared" si="6516"/>
        <v>2159673</v>
      </c>
      <c r="BU548">
        <f t="shared" si="6517"/>
        <v>508513</v>
      </c>
      <c r="BV548">
        <v>60144</v>
      </c>
      <c r="BW548">
        <v>4033</v>
      </c>
      <c r="BX548">
        <v>11242</v>
      </c>
      <c r="BY548">
        <v>4426</v>
      </c>
      <c r="BZ548">
        <v>2857</v>
      </c>
      <c r="CA548">
        <v>993</v>
      </c>
      <c r="CB548">
        <f t="shared" si="6518"/>
        <v>15668</v>
      </c>
      <c r="CC548">
        <f t="shared" si="6519"/>
        <v>3850</v>
      </c>
      <c r="CD548">
        <v>41231</v>
      </c>
      <c r="CE548">
        <v>2390</v>
      </c>
      <c r="CF548">
        <v>6453</v>
      </c>
      <c r="CG548">
        <v>2590</v>
      </c>
      <c r="CH548">
        <v>1528</v>
      </c>
      <c r="CI548">
        <v>739</v>
      </c>
      <c r="CJ548">
        <f t="shared" si="6520"/>
        <v>9043</v>
      </c>
      <c r="CK548">
        <f t="shared" si="6521"/>
        <v>2267</v>
      </c>
      <c r="CL548">
        <v>308234</v>
      </c>
      <c r="CM548">
        <v>23631</v>
      </c>
      <c r="CN548">
        <v>83038</v>
      </c>
      <c r="CO548">
        <v>8723</v>
      </c>
      <c r="CP548">
        <v>20092</v>
      </c>
      <c r="CQ548">
        <v>1530</v>
      </c>
      <c r="CR548">
        <f t="shared" si="6522"/>
        <v>91761</v>
      </c>
      <c r="CS548">
        <f t="shared" si="6523"/>
        <v>21622</v>
      </c>
    </row>
    <row r="549" spans="1:97" x14ac:dyDescent="0.35">
      <c r="A549" s="1">
        <v>44518</v>
      </c>
      <c r="F549">
        <v>569</v>
      </c>
      <c r="H549">
        <v>121</v>
      </c>
      <c r="I549">
        <v>96</v>
      </c>
      <c r="N549" t="str">
        <f t="shared" ref="N549:N556" si="6525">IF(B549-C549=0,"",B549-C549)</f>
        <v/>
      </c>
      <c r="O549" s="3" t="str">
        <f t="shared" ref="O549:O556" si="6526">IF(N549="","",C549/B549)</f>
        <v/>
      </c>
      <c r="R549" t="str">
        <f>IF(B549="","",C549-LARGE(C$1:C549,2))</f>
        <v/>
      </c>
      <c r="S549" t="str">
        <f>IF(R549="","",N549-LARGE(N$2:N549,2))</f>
        <v/>
      </c>
      <c r="T549" s="6" t="str">
        <f t="shared" ref="T549:T556" si="6527">IF(S549="","",R549/V549)</f>
        <v/>
      </c>
      <c r="U549" s="6"/>
      <c r="V549" t="str">
        <f>IF(R549="","",B549-LARGE(B$2:B549,2))</f>
        <v/>
      </c>
      <c r="W549" t="str">
        <f t="shared" ref="W549:W555" si="6528">IF(V549="","",C549-D549-E549)</f>
        <v/>
      </c>
      <c r="X549" s="3" t="str">
        <f t="shared" ref="X549:X556" si="6529">IFERROR(F549/W549,"")</f>
        <v/>
      </c>
      <c r="Y549" t="str">
        <f>IF(X549="","",E549-LARGE(E$2:E549,2))</f>
        <v/>
      </c>
      <c r="AI549" t="str">
        <f t="shared" ref="AI549:AI556" si="6530">IF(AH549="","",Z549-AC549-AF549)</f>
        <v/>
      </c>
      <c r="AJ549" t="str">
        <f t="shared" ref="AJ549:AJ555" si="6531">IF(AI549="","",AA549-AD549-AG549)</f>
        <v/>
      </c>
      <c r="AK549" t="str">
        <f t="shared" ref="AK549:AK556" si="6532">IF(AJ549="","",AB549-AE549-AH549)</f>
        <v/>
      </c>
      <c r="AS549">
        <f t="shared" si="6524"/>
        <v>1464.909090909091</v>
      </c>
      <c r="AT549" t="str">
        <f>IF(BN549="","",LARGE(BN$1:BN549,1)-LARGE(BN$1:BN549,2))</f>
        <v/>
      </c>
      <c r="AU549">
        <f>IF(BO549="","",LARGE(BO$1:BO549,1)-LARGE(BO$1:BO549,2))</f>
        <v>4077</v>
      </c>
      <c r="AV549" t="str">
        <f t="shared" ref="AV549:AV553" si="6533">IF(AT549="","",AU549/AT549)</f>
        <v/>
      </c>
      <c r="AW549" t="str">
        <f>IF(CB549="","",MAX(BV$1:BV549)-LARGE(BV$1:BV549,2))</f>
        <v/>
      </c>
      <c r="AX549" t="str">
        <f>IF(CC549="","",MAX(BW$1:BW549)-LARGE(BW$1:BW549,2))</f>
        <v/>
      </c>
      <c r="AY549" t="str">
        <f>IF(CR549="","",MAX(CR$1:CR549)-LARGE(CR$1:CR549,2))</f>
        <v/>
      </c>
      <c r="AZ549" t="str">
        <f>IF(CS549="","",MAX(CS$1:CS549)-LARGE(CS$1:CS549,2))</f>
        <v/>
      </c>
      <c r="BA549" t="str">
        <f>IF(CJ549="","",MAX(CD$1:CD549)-LARGE(CD$1:CD549,2))</f>
        <v/>
      </c>
      <c r="BB549" t="str">
        <f>IF(CK549="","",MAX(CE$1:CE549)-LARGE(CE$1:CE549,2))</f>
        <v/>
      </c>
      <c r="BC549" t="str">
        <f t="shared" ref="BC549:BC553" si="6534">IF(AX549="","",AX549/AW549)</f>
        <v/>
      </c>
      <c r="BD549" t="str">
        <f t="shared" ref="BD549:BD553" si="6535">IF(AY549="","",AZ549/AY549)</f>
        <v/>
      </c>
      <c r="BE549" t="str">
        <f t="shared" ref="BE549:BE553" si="6536">IF(BA549="","",BB549/BA549)</f>
        <v/>
      </c>
      <c r="BO549">
        <v>553313</v>
      </c>
      <c r="BT549" t="str">
        <f t="shared" ref="BT549:BT552" si="6537">IF(SUM(BP549:BQ549)=0,"",SUM(BP549:BQ549))</f>
        <v/>
      </c>
      <c r="BU549" t="str">
        <f t="shared" ref="BU549:BU552" si="6538">IF(SUM(BR549:BS549)=0,"",SUM(BR549:BS549))</f>
        <v/>
      </c>
      <c r="CB549" t="str">
        <f t="shared" ref="CB549:CB552" si="6539">IF(SUM(BX549:BY549)=0,"",SUM(BX549:BY549))</f>
        <v/>
      </c>
      <c r="CC549" t="str">
        <f t="shared" ref="CC549:CC552" si="6540">IF(SUM(BZ549:CA549)=0,"",SUM(BZ549:CA549))</f>
        <v/>
      </c>
      <c r="CJ549" t="str">
        <f t="shared" ref="CJ549:CJ552" si="6541">IF(SUM(CF549:CG549)=0,"",SUM(CF549:CG549))</f>
        <v/>
      </c>
      <c r="CK549" t="str">
        <f t="shared" ref="CK549:CK552" si="6542">IF(SUM(CH549:CI549)=0,"",SUM(CH549:CI549))</f>
        <v/>
      </c>
      <c r="CR549" t="str">
        <f t="shared" ref="CR549:CR552" si="6543">IF(SUM(CN549:CO549)=0,"",SUM(CN549:CO549))</f>
        <v/>
      </c>
      <c r="CS549" t="str">
        <f t="shared" ref="CS549:CS552" si="6544">IF(SUM(CP549:CQ549)=0,"",SUM(CP549:CQ549))</f>
        <v/>
      </c>
    </row>
    <row r="550" spans="1:97" x14ac:dyDescent="0.35">
      <c r="A550" s="1">
        <v>44521</v>
      </c>
      <c r="F550">
        <v>579</v>
      </c>
      <c r="H550">
        <v>134</v>
      </c>
      <c r="I550">
        <v>79</v>
      </c>
      <c r="N550" t="str">
        <f t="shared" si="6525"/>
        <v/>
      </c>
      <c r="O550" s="3" t="str">
        <f t="shared" si="6526"/>
        <v/>
      </c>
      <c r="R550" t="str">
        <f>IF(B550="","",C550-LARGE(C$1:C550,2))</f>
        <v/>
      </c>
      <c r="S550" t="str">
        <f>IF(R550="","",N550-LARGE(N$2:N550,2))</f>
        <v/>
      </c>
      <c r="T550" s="6" t="str">
        <f t="shared" si="6527"/>
        <v/>
      </c>
      <c r="U550" s="6"/>
      <c r="V550" t="str">
        <f>IF(R550="","",B550-LARGE(B$2:B550,2))</f>
        <v/>
      </c>
      <c r="W550" t="str">
        <f t="shared" si="6528"/>
        <v/>
      </c>
      <c r="X550" s="3" t="str">
        <f t="shared" si="6529"/>
        <v/>
      </c>
      <c r="Y550" t="str">
        <f>IF(X550="","",E550-LARGE(E$2:E550,2))</f>
        <v/>
      </c>
      <c r="AI550" t="str">
        <f t="shared" si="6530"/>
        <v/>
      </c>
      <c r="AJ550" t="str">
        <f t="shared" si="6531"/>
        <v/>
      </c>
      <c r="AK550" t="str">
        <f t="shared" si="6532"/>
        <v/>
      </c>
      <c r="AS550">
        <f t="shared" si="6524"/>
        <v>1539.3333333333333</v>
      </c>
      <c r="AT550" t="str">
        <f>IF(BN550="","",LARGE(BN$1:BN550,1)-LARGE(BN$1:BN550,2))</f>
        <v/>
      </c>
      <c r="AU550">
        <f>IF(BO550="","",LARGE(BO$1:BO550,1)-LARGE(BO$1:BO550,2))</f>
        <v>4568</v>
      </c>
      <c r="AV550" t="str">
        <f t="shared" si="6533"/>
        <v/>
      </c>
      <c r="AW550" t="str">
        <f>IF(CB550="","",MAX(BV$1:BV550)-LARGE(BV$1:BV550,2))</f>
        <v/>
      </c>
      <c r="AX550" t="str">
        <f>IF(CC550="","",MAX(BW$1:BW550)-LARGE(BW$1:BW550,2))</f>
        <v/>
      </c>
      <c r="AY550" t="str">
        <f>IF(CR550="","",MAX(CR$1:CR550)-LARGE(CR$1:CR550,2))</f>
        <v/>
      </c>
      <c r="AZ550" t="str">
        <f>IF(CS550="","",MAX(CS$1:CS550)-LARGE(CS$1:CS550,2))</f>
        <v/>
      </c>
      <c r="BA550" t="str">
        <f>IF(CJ550="","",MAX(CD$1:CD550)-LARGE(CD$1:CD550,2))</f>
        <v/>
      </c>
      <c r="BB550" t="str">
        <f>IF(CK550="","",MAX(CE$1:CE550)-LARGE(CE$1:CE550,2))</f>
        <v/>
      </c>
      <c r="BC550" t="str">
        <f t="shared" si="6534"/>
        <v/>
      </c>
      <c r="BD550" t="str">
        <f t="shared" si="6535"/>
        <v/>
      </c>
      <c r="BE550" t="str">
        <f t="shared" si="6536"/>
        <v/>
      </c>
      <c r="BO550">
        <v>557881</v>
      </c>
      <c r="BT550" t="str">
        <f t="shared" si="6537"/>
        <v/>
      </c>
      <c r="BU550" t="str">
        <f t="shared" si="6538"/>
        <v/>
      </c>
      <c r="CB550" t="str">
        <f t="shared" si="6539"/>
        <v/>
      </c>
      <c r="CC550" t="str">
        <f t="shared" si="6540"/>
        <v/>
      </c>
      <c r="CJ550" t="str">
        <f t="shared" si="6541"/>
        <v/>
      </c>
      <c r="CK550" t="str">
        <f t="shared" si="6542"/>
        <v/>
      </c>
      <c r="CR550" t="str">
        <f t="shared" si="6543"/>
        <v/>
      </c>
      <c r="CS550" t="str">
        <f t="shared" si="6544"/>
        <v/>
      </c>
    </row>
    <row r="551" spans="1:97" x14ac:dyDescent="0.35">
      <c r="A551" s="1">
        <v>44522</v>
      </c>
      <c r="F551">
        <v>597</v>
      </c>
      <c r="H551">
        <v>138</v>
      </c>
      <c r="I551">
        <v>82</v>
      </c>
      <c r="J551">
        <v>150</v>
      </c>
      <c r="K551">
        <v>26</v>
      </c>
      <c r="L551">
        <v>21</v>
      </c>
      <c r="N551" t="str">
        <f t="shared" si="6525"/>
        <v/>
      </c>
      <c r="O551" s="3" t="str">
        <f t="shared" si="6526"/>
        <v/>
      </c>
      <c r="R551" t="str">
        <f>IF(B551="","",C551-LARGE(C$1:C551,2))</f>
        <v/>
      </c>
      <c r="S551" t="str">
        <f>IF(R551="","",N551-LARGE(N$2:N551,2))</f>
        <v/>
      </c>
      <c r="T551" s="6" t="str">
        <f t="shared" si="6527"/>
        <v/>
      </c>
      <c r="U551" s="6"/>
      <c r="V551" t="str">
        <f>IF(R551="","",B551-LARGE(B$2:B551,2))</f>
        <v/>
      </c>
      <c r="W551" t="str">
        <f t="shared" si="6528"/>
        <v/>
      </c>
      <c r="X551" s="3" t="str">
        <f t="shared" si="6529"/>
        <v/>
      </c>
      <c r="Y551" t="str">
        <f>IF(X551="","",E551-LARGE(E$2:E551,2))</f>
        <v/>
      </c>
      <c r="AS551" t="str">
        <f t="shared" si="6524"/>
        <v/>
      </c>
      <c r="AT551" t="str">
        <f>IF(BN551="","",LARGE(BN$1:BN551,1)-LARGE(BN$1:BN551,2))</f>
        <v/>
      </c>
      <c r="AU551" t="str">
        <f>IF(BO551="","",LARGE(BO$1:BO551,1)-LARGE(BO$1:BO551,2))</f>
        <v/>
      </c>
      <c r="AV551" t="str">
        <f t="shared" si="6533"/>
        <v/>
      </c>
      <c r="AW551" t="str">
        <f>IF(CB551="","",MAX(BV$1:BV551)-LARGE(BV$1:BV551,2))</f>
        <v/>
      </c>
      <c r="AX551" t="str">
        <f>IF(CC551="","",MAX(BW$1:BW551)-LARGE(BW$1:BW551,2))</f>
        <v/>
      </c>
      <c r="AY551" t="str">
        <f>IF(CR551="","",MAX(CR$1:CR551)-LARGE(CR$1:CR551,2))</f>
        <v/>
      </c>
      <c r="AZ551" t="str">
        <f>IF(CS551="","",MAX(CS$1:CS551)-LARGE(CS$1:CS551,2))</f>
        <v/>
      </c>
      <c r="BA551" t="str">
        <f>IF(CJ551="","",MAX(CD$1:CD551)-LARGE(CD$1:CD551,2))</f>
        <v/>
      </c>
      <c r="BB551" t="str">
        <f>IF(CK551="","",MAX(CE$1:CE551)-LARGE(CE$1:CE551,2))</f>
        <v/>
      </c>
      <c r="BC551" t="str">
        <f t="shared" si="6534"/>
        <v/>
      </c>
      <c r="BD551" t="str">
        <f t="shared" si="6535"/>
        <v/>
      </c>
      <c r="BE551" t="str">
        <f t="shared" si="6536"/>
        <v/>
      </c>
      <c r="BT551" t="str">
        <f t="shared" si="6537"/>
        <v/>
      </c>
      <c r="BU551" t="str">
        <f t="shared" si="6538"/>
        <v/>
      </c>
      <c r="CB551" t="str">
        <f t="shared" si="6539"/>
        <v/>
      </c>
      <c r="CC551" t="str">
        <f t="shared" si="6540"/>
        <v/>
      </c>
      <c r="CJ551" t="str">
        <f t="shared" si="6541"/>
        <v/>
      </c>
      <c r="CK551" t="str">
        <f t="shared" si="6542"/>
        <v/>
      </c>
      <c r="CR551" t="str">
        <f t="shared" si="6543"/>
        <v/>
      </c>
      <c r="CS551" t="str">
        <f t="shared" si="6544"/>
        <v/>
      </c>
    </row>
    <row r="552" spans="1:97" x14ac:dyDescent="0.35">
      <c r="A552" s="1">
        <v>44523</v>
      </c>
      <c r="B552">
        <f>BT552</f>
        <v>2180808</v>
      </c>
      <c r="C552">
        <v>519894</v>
      </c>
      <c r="D552">
        <v>478991</v>
      </c>
      <c r="E552">
        <v>7354</v>
      </c>
      <c r="F552">
        <v>623</v>
      </c>
      <c r="H552">
        <v>146</v>
      </c>
      <c r="I552">
        <v>109</v>
      </c>
      <c r="J552">
        <v>158</v>
      </c>
      <c r="K552">
        <v>29</v>
      </c>
      <c r="L552">
        <v>21</v>
      </c>
      <c r="N552">
        <f>IF(B552-C552=0,"",B552-C552)</f>
        <v>1660914</v>
      </c>
      <c r="O552" s="3">
        <f t="shared" ref="O552" si="6545">IF(N552="","",C552/B552)</f>
        <v>0.23839512694377496</v>
      </c>
      <c r="R552">
        <f>IF(B552="","",C552-LARGE(C$1:C552,2))</f>
        <v>10643</v>
      </c>
      <c r="S552">
        <f>IF(R552="","",N552-LARGE(N$2:N552,2))</f>
        <v>8917</v>
      </c>
      <c r="T552" s="6">
        <f t="shared" si="6527"/>
        <v>0.54412065439672797</v>
      </c>
      <c r="U552" s="6"/>
      <c r="V552">
        <f>IF(R552="","",B552-LARGE(B$2:B552,2))</f>
        <v>19560</v>
      </c>
      <c r="W552">
        <f t="shared" si="6528"/>
        <v>33549</v>
      </c>
      <c r="X552" s="3">
        <f t="shared" si="6529"/>
        <v>1.8569853050761573E-2</v>
      </c>
      <c r="Y552">
        <f>IF(X552="","",LARGE(E$2:E552,1)-LARGE(E$2:E552,2))</f>
        <v>86</v>
      </c>
      <c r="Z552">
        <v>3956</v>
      </c>
      <c r="AA552">
        <v>2331</v>
      </c>
      <c r="AB552">
        <v>22004</v>
      </c>
      <c r="AC552">
        <v>3546</v>
      </c>
      <c r="AD552">
        <v>2074</v>
      </c>
      <c r="AE552">
        <v>20456</v>
      </c>
      <c r="AF552">
        <v>72</v>
      </c>
      <c r="AG552">
        <v>44</v>
      </c>
      <c r="AH552">
        <v>378</v>
      </c>
      <c r="AI552">
        <f t="shared" ref="AI552" si="6546">IF(AH552="","",Z552-AC552-AF552)</f>
        <v>338</v>
      </c>
      <c r="AJ552">
        <f t="shared" ref="AJ552" si="6547">IF(AI552="","",AA552-AD552-AG552)</f>
        <v>213</v>
      </c>
      <c r="AK552">
        <f t="shared" ref="AK552" si="6548">IF(AJ552="","",AB552-AE552-AH552)</f>
        <v>1170</v>
      </c>
      <c r="AS552">
        <f t="shared" si="6524"/>
        <v>1543.7777777777778</v>
      </c>
      <c r="AT552">
        <f>IF(BN552="","",LARGE(BN$1:BN552,1)-LARGE(BN$1:BN552,2))</f>
        <v>105855</v>
      </c>
      <c r="AU552">
        <f>IF(BO552="","",LARGE(BO$1:BO552,1)-LARGE(BO$1:BO552,2))</f>
        <v>2599</v>
      </c>
      <c r="AV552">
        <f t="shared" si="6533"/>
        <v>2.4552453828350102E-2</v>
      </c>
      <c r="AW552">
        <f>IF(CB552="","",MAX(BV$1:BV552)-LARGE(BV$1:BV552,2))</f>
        <v>1142</v>
      </c>
      <c r="AX552">
        <f>IF(CC552="","",MAX(BW$1:BW552)-LARGE(BW$1:BW552,2))</f>
        <v>102</v>
      </c>
      <c r="AY552">
        <f>IF(CR552="","",MAX(CR$1:CR552)-LARGE(CR$1:CR552,2))</f>
        <v>9807</v>
      </c>
      <c r="AZ552">
        <f>IF(CS552="","",MAX(CS$1:CS552)-LARGE(CS$1:CS552,2))</f>
        <v>352</v>
      </c>
      <c r="BA552">
        <f>IF(CJ552="","",MAX(CD$1:CD552)-LARGE(CD$1:CD552,2))</f>
        <v>956</v>
      </c>
      <c r="BB552">
        <f>IF(CK552="","",MAX(CE$1:CE552)-LARGE(CE$1:CE552,2))</f>
        <v>57</v>
      </c>
      <c r="BC552">
        <f t="shared" si="6534"/>
        <v>8.9316987740805598E-2</v>
      </c>
      <c r="BD552">
        <f t="shared" si="6535"/>
        <v>3.5892729682879577E-2</v>
      </c>
      <c r="BE552">
        <f t="shared" si="6536"/>
        <v>5.9623430962343099E-2</v>
      </c>
      <c r="BN552">
        <v>7021770</v>
      </c>
      <c r="BO552">
        <v>560480</v>
      </c>
      <c r="BP552">
        <v>1766164</v>
      </c>
      <c r="BQ552">
        <v>414644</v>
      </c>
      <c r="BR552">
        <v>412441</v>
      </c>
      <c r="BS552">
        <v>106418</v>
      </c>
      <c r="BT552">
        <f t="shared" si="6537"/>
        <v>2180808</v>
      </c>
      <c r="BU552">
        <f t="shared" si="6538"/>
        <v>518859</v>
      </c>
      <c r="BV552">
        <v>61286</v>
      </c>
      <c r="BW552">
        <v>4135</v>
      </c>
      <c r="BX552">
        <v>11345</v>
      </c>
      <c r="BY552">
        <v>4508</v>
      </c>
      <c r="BZ552">
        <v>2926</v>
      </c>
      <c r="CA552">
        <v>1027</v>
      </c>
      <c r="CB552">
        <f t="shared" si="6539"/>
        <v>15853</v>
      </c>
      <c r="CC552">
        <f t="shared" si="6540"/>
        <v>3953</v>
      </c>
      <c r="CD552">
        <v>42187</v>
      </c>
      <c r="CE552">
        <v>2447</v>
      </c>
      <c r="CF552">
        <v>6516</v>
      </c>
      <c r="CG552">
        <v>2633</v>
      </c>
      <c r="CH552">
        <v>1559</v>
      </c>
      <c r="CI552">
        <v>768</v>
      </c>
      <c r="CJ552">
        <f t="shared" si="6541"/>
        <v>9149</v>
      </c>
      <c r="CK552">
        <f t="shared" si="6542"/>
        <v>2327</v>
      </c>
      <c r="CL552">
        <v>312063</v>
      </c>
      <c r="CM552">
        <v>24022</v>
      </c>
      <c r="CN552">
        <v>83640</v>
      </c>
      <c r="CO552">
        <v>8934</v>
      </c>
      <c r="CP552">
        <v>20377</v>
      </c>
      <c r="CQ552">
        <v>1597</v>
      </c>
      <c r="CR552">
        <f t="shared" si="6543"/>
        <v>92574</v>
      </c>
      <c r="CS552">
        <f t="shared" si="6544"/>
        <v>21974</v>
      </c>
    </row>
    <row r="553" spans="1:97" x14ac:dyDescent="0.35">
      <c r="A553" s="1">
        <v>44525</v>
      </c>
      <c r="F553">
        <v>616</v>
      </c>
      <c r="H553">
        <v>138</v>
      </c>
      <c r="I553">
        <v>104</v>
      </c>
      <c r="N553" t="str">
        <f t="shared" si="6525"/>
        <v/>
      </c>
      <c r="O553" s="3" t="str">
        <f t="shared" si="6526"/>
        <v/>
      </c>
      <c r="R553" t="str">
        <f>IF(B553="","",C553-LARGE(C$1:C553,2))</f>
        <v/>
      </c>
      <c r="S553" t="str">
        <f>IF(R553="","",N553-LARGE(N$2:N553,2))</f>
        <v/>
      </c>
      <c r="T553" s="6" t="str">
        <f t="shared" si="6527"/>
        <v/>
      </c>
      <c r="U553" s="6"/>
      <c r="V553" t="str">
        <f>IF(R553="","",B553-LARGE(B$2:B553,2))</f>
        <v/>
      </c>
      <c r="W553" t="str">
        <f t="shared" si="6528"/>
        <v/>
      </c>
      <c r="X553" s="3" t="str">
        <f t="shared" si="6529"/>
        <v/>
      </c>
      <c r="Y553" t="str">
        <f>IF(X553="","",E553-LARGE(E$2:E553,2))</f>
        <v/>
      </c>
      <c r="AI553" t="str">
        <f t="shared" si="6530"/>
        <v/>
      </c>
      <c r="AJ553" t="str">
        <f t="shared" si="6531"/>
        <v/>
      </c>
      <c r="AK553" t="str">
        <f t="shared" si="6532"/>
        <v/>
      </c>
      <c r="AS553">
        <f t="shared" si="6524"/>
        <v>1617.5454545454545</v>
      </c>
      <c r="AT553" t="str">
        <f>IF(BN553="","",LARGE(BN$1:BN553,1)-LARGE(BN$1:BN553,2))</f>
        <v/>
      </c>
      <c r="AU553">
        <f>IF(BO553="","",LARGE(BO$1:BO553,1)-LARGE(BO$1:BO553,2))</f>
        <v>3899</v>
      </c>
      <c r="AV553" t="str">
        <f t="shared" si="6533"/>
        <v/>
      </c>
      <c r="AW553" t="str">
        <f>IF(CB553="","",MAX(BV$1:BV553)-LARGE(BV$1:BV553,2))</f>
        <v/>
      </c>
      <c r="AX553" t="str">
        <f>IF(CC553="","",MAX(BW$1:BW553)-LARGE(BW$1:BW553,2))</f>
        <v/>
      </c>
      <c r="AY553" t="str">
        <f>IF(CR553="","",MAX(CR$1:CR553)-LARGE(CR$1:CR553,2))</f>
        <v/>
      </c>
      <c r="AZ553" t="str">
        <f>IF(CS553="","",MAX(CS$1:CS553)-LARGE(CS$1:CS553,2))</f>
        <v/>
      </c>
      <c r="BA553" t="str">
        <f>IF(CJ553="","",MAX(CD$1:CD553)-LARGE(CD$1:CD553,2))</f>
        <v/>
      </c>
      <c r="BB553" t="str">
        <f>IF(CK553="","",MAX(CE$1:CE553)-LARGE(CE$1:CE553,2))</f>
        <v/>
      </c>
      <c r="BC553" t="str">
        <f t="shared" si="6534"/>
        <v/>
      </c>
      <c r="BD553" t="str">
        <f t="shared" si="6535"/>
        <v/>
      </c>
      <c r="BE553" t="str">
        <f t="shared" si="6536"/>
        <v/>
      </c>
      <c r="BO553">
        <v>564379</v>
      </c>
      <c r="BT553" t="str">
        <f t="shared" ref="BT553:BT556" si="6549">IF(SUM(BP553:BQ553)=0,"",SUM(BP553:BQ553))</f>
        <v/>
      </c>
      <c r="BU553" t="str">
        <f t="shared" ref="BU553:BU556" si="6550">IF(SUM(BR553:BS553)=0,"",SUM(BR553:BS553))</f>
        <v/>
      </c>
      <c r="CB553" t="str">
        <f t="shared" ref="CB553:CB556" si="6551">IF(SUM(BX553:BY553)=0,"",SUM(BX553:BY553))</f>
        <v/>
      </c>
      <c r="CC553" t="str">
        <f t="shared" ref="CC553:CC556" si="6552">IF(SUM(BZ553:CA553)=0,"",SUM(BZ553:CA553))</f>
        <v/>
      </c>
      <c r="CJ553" t="str">
        <f t="shared" ref="CJ553:CJ556" si="6553">IF(SUM(CF553:CG553)=0,"",SUM(CF553:CG553))</f>
        <v/>
      </c>
      <c r="CK553" t="str">
        <f t="shared" ref="CK553:CK556" si="6554">IF(SUM(CH553:CI553)=0,"",SUM(CH553:CI553))</f>
        <v/>
      </c>
      <c r="CR553" t="str">
        <f t="shared" ref="CR553:CR556" si="6555">IF(SUM(CN553:CO553)=0,"",SUM(CN553:CO553))</f>
        <v/>
      </c>
      <c r="CS553" t="str">
        <f t="shared" ref="CS553:CS556" si="6556">IF(SUM(CP553:CQ553)=0,"",SUM(CP553:CQ553))</f>
        <v/>
      </c>
    </row>
    <row r="554" spans="1:97" x14ac:dyDescent="0.35">
      <c r="A554" s="1">
        <v>44528</v>
      </c>
      <c r="F554">
        <v>665</v>
      </c>
      <c r="H554">
        <v>154</v>
      </c>
      <c r="I554">
        <v>92</v>
      </c>
      <c r="N554" t="str">
        <f t="shared" si="6525"/>
        <v/>
      </c>
      <c r="O554" s="3" t="str">
        <f t="shared" si="6526"/>
        <v/>
      </c>
      <c r="R554" t="str">
        <f>IF(B554="","",C554-LARGE(C$1:C554,2))</f>
        <v/>
      </c>
      <c r="S554" t="str">
        <f>IF(R554="","",N554-LARGE(N$2:N554,2))</f>
        <v/>
      </c>
      <c r="T554" s="6" t="str">
        <f t="shared" si="6527"/>
        <v/>
      </c>
      <c r="U554" s="6"/>
      <c r="V554" t="str">
        <f>IF(R554="","",B554-LARGE(B$2:B554,2))</f>
        <v/>
      </c>
      <c r="W554" t="str">
        <f t="shared" si="6528"/>
        <v/>
      </c>
      <c r="X554" s="3" t="str">
        <f t="shared" si="6529"/>
        <v/>
      </c>
      <c r="Y554" t="str">
        <f>IF(X554="","",E554-LARGE(E$2:E554,2))</f>
        <v/>
      </c>
      <c r="AI554" t="str">
        <f t="shared" si="6530"/>
        <v/>
      </c>
      <c r="AJ554" t="str">
        <f t="shared" si="6531"/>
        <v/>
      </c>
      <c r="AK554" t="str">
        <f t="shared" si="6532"/>
        <v/>
      </c>
      <c r="AS554">
        <f t="shared" si="6524"/>
        <v>1486.5</v>
      </c>
      <c r="AT554" t="str">
        <f>IF(BN554="","",LARGE(BN$1:BN554,1)-LARGE(BN$1:BN554,2))</f>
        <v/>
      </c>
      <c r="AU554">
        <f>IF(BO554="","",LARGE(BO$1:BO554,1)-LARGE(BO$1:BO554,2))</f>
        <v>2695</v>
      </c>
      <c r="AV554" t="str">
        <f t="shared" ref="AV554" si="6557">IF(AT554="","",AU554/AT554)</f>
        <v/>
      </c>
      <c r="AW554" t="str">
        <f>IF(CB554="","",MAX(BV$1:BV554)-LARGE(BV$1:BV554,2))</f>
        <v/>
      </c>
      <c r="AX554" t="str">
        <f>IF(CC554="","",MAX(BW$1:BW554)-LARGE(BW$1:BW554,2))</f>
        <v/>
      </c>
      <c r="AY554" t="str">
        <f>IF(CR554="","",MAX(CR$1:CR554)-LARGE(CR$1:CR554,2))</f>
        <v/>
      </c>
      <c r="AZ554" t="str">
        <f>IF(CS554="","",MAX(CS$1:CS554)-LARGE(CS$1:CS554,2))</f>
        <v/>
      </c>
      <c r="BA554" t="str">
        <f>IF(CJ554="","",MAX(CD$1:CD554)-LARGE(CD$1:CD554,2))</f>
        <v/>
      </c>
      <c r="BB554" t="str">
        <f>IF(CK554="","",MAX(CE$1:CE554)-LARGE(CE$1:CE554,2))</f>
        <v/>
      </c>
      <c r="BC554" t="str">
        <f t="shared" ref="BC554" si="6558">IF(AX554="","",AX554/AW554)</f>
        <v/>
      </c>
      <c r="BD554" t="str">
        <f t="shared" ref="BD554" si="6559">IF(AY554="","",AZ554/AY554)</f>
        <v/>
      </c>
      <c r="BE554" t="str">
        <f t="shared" ref="BE554" si="6560">IF(BA554="","",BB554/BA554)</f>
        <v/>
      </c>
      <c r="BO554">
        <v>567074</v>
      </c>
      <c r="BT554" t="str">
        <f t="shared" si="6549"/>
        <v/>
      </c>
      <c r="BU554" t="str">
        <f t="shared" si="6550"/>
        <v/>
      </c>
      <c r="CB554" t="str">
        <f t="shared" si="6551"/>
        <v/>
      </c>
      <c r="CC554" t="str">
        <f t="shared" si="6552"/>
        <v/>
      </c>
      <c r="CJ554" t="str">
        <f t="shared" si="6553"/>
        <v/>
      </c>
      <c r="CK554" t="str">
        <f t="shared" si="6554"/>
        <v/>
      </c>
      <c r="CR554" t="str">
        <f t="shared" si="6555"/>
        <v/>
      </c>
      <c r="CS554" t="str">
        <f t="shared" si="6556"/>
        <v/>
      </c>
    </row>
    <row r="555" spans="1:97" x14ac:dyDescent="0.35">
      <c r="A555" s="1">
        <v>44529</v>
      </c>
      <c r="F555">
        <v>698</v>
      </c>
      <c r="H555">
        <v>166</v>
      </c>
      <c r="I555">
        <v>93</v>
      </c>
      <c r="J555">
        <v>177</v>
      </c>
      <c r="K555">
        <v>37</v>
      </c>
      <c r="L555">
        <v>31</v>
      </c>
      <c r="N555" t="str">
        <f t="shared" si="6525"/>
        <v/>
      </c>
      <c r="O555" s="3" t="str">
        <f t="shared" si="6526"/>
        <v/>
      </c>
      <c r="R555" t="str">
        <f>IF(B555="","",C555-LARGE(C$1:C555,2))</f>
        <v/>
      </c>
      <c r="S555" t="str">
        <f>IF(R555="","",N555-LARGE(N$2:N555,2))</f>
        <v/>
      </c>
      <c r="T555" s="6" t="str">
        <f t="shared" si="6527"/>
        <v/>
      </c>
      <c r="U555" s="6"/>
      <c r="V555" t="str">
        <f>IF(R555="","",B555-LARGE(B$2:B555,2))</f>
        <v/>
      </c>
      <c r="W555" t="str">
        <f t="shared" si="6528"/>
        <v/>
      </c>
      <c r="X555" s="3" t="str">
        <f t="shared" si="6529"/>
        <v/>
      </c>
      <c r="Y555" t="str">
        <f>IF(X555="","",E555-LARGE(E$2:E555,2))</f>
        <v/>
      </c>
      <c r="AI555" t="str">
        <f t="shared" si="6530"/>
        <v/>
      </c>
      <c r="AJ555" t="str">
        <f t="shared" si="6531"/>
        <v/>
      </c>
      <c r="AK555" t="str">
        <f t="shared" si="6532"/>
        <v/>
      </c>
      <c r="AS555" t="str">
        <f t="shared" si="6524"/>
        <v/>
      </c>
      <c r="AT555" t="str">
        <f>IF(BN555="","",LARGE(BN$1:BN555,1)-LARGE(BN$1:BN555,2))</f>
        <v/>
      </c>
      <c r="AU555" t="str">
        <f>IF(BO555="","",LARGE(BO$1:BO555,1)-LARGE(BO$1:BO555,2))</f>
        <v/>
      </c>
      <c r="AV555" t="str">
        <f t="shared" ref="AV555:AV556" si="6561">IF(AT555="","",AU555/AT555)</f>
        <v/>
      </c>
      <c r="AW555" t="str">
        <f>IF(CB555="","",MAX(BV$1:BV555)-LARGE(BV$1:BV555,2))</f>
        <v/>
      </c>
      <c r="AX555" t="str">
        <f>IF(CC555="","",MAX(BW$1:BW555)-LARGE(BW$1:BW555,2))</f>
        <v/>
      </c>
      <c r="AY555" t="str">
        <f>IF(CR555="","",MAX(CR$1:CR555)-LARGE(CR$1:CR555,2))</f>
        <v/>
      </c>
      <c r="AZ555" t="str">
        <f>IF(CS555="","",MAX(CS$1:CS555)-LARGE(CS$1:CS555,2))</f>
        <v/>
      </c>
      <c r="BA555" t="str">
        <f>IF(CJ555="","",MAX(CD$1:CD555)-LARGE(CD$1:CD555,2))</f>
        <v/>
      </c>
      <c r="BB555" t="str">
        <f>IF(CK555="","",MAX(CE$1:CE555)-LARGE(CE$1:CE555,2))</f>
        <v/>
      </c>
      <c r="BC555" t="str">
        <f t="shared" ref="BC555:BC556" si="6562">IF(AX555="","",AX555/AW555)</f>
        <v/>
      </c>
      <c r="BD555" t="str">
        <f t="shared" ref="BD555:BD556" si="6563">IF(AY555="","",AZ555/AY555)</f>
        <v/>
      </c>
      <c r="BE555" t="str">
        <f t="shared" ref="BE555:BE556" si="6564">IF(BA555="","",BB555/BA555)</f>
        <v/>
      </c>
      <c r="BT555" t="str">
        <f t="shared" si="6549"/>
        <v/>
      </c>
      <c r="BU555" t="str">
        <f t="shared" si="6550"/>
        <v/>
      </c>
      <c r="CB555" t="str">
        <f t="shared" si="6551"/>
        <v/>
      </c>
      <c r="CC555" t="str">
        <f t="shared" si="6552"/>
        <v/>
      </c>
      <c r="CJ555" t="str">
        <f t="shared" si="6553"/>
        <v/>
      </c>
      <c r="CK555" t="str">
        <f t="shared" si="6554"/>
        <v/>
      </c>
      <c r="CR555" t="str">
        <f t="shared" si="6555"/>
        <v/>
      </c>
      <c r="CS555" t="str">
        <f t="shared" si="6556"/>
        <v/>
      </c>
    </row>
    <row r="556" spans="1:97" x14ac:dyDescent="0.35">
      <c r="A556" s="1">
        <v>44530</v>
      </c>
      <c r="B556">
        <v>2199477</v>
      </c>
      <c r="C556">
        <v>529383</v>
      </c>
      <c r="D556">
        <v>486466</v>
      </c>
      <c r="E556">
        <v>7445</v>
      </c>
      <c r="F556">
        <v>721</v>
      </c>
      <c r="H556">
        <v>172</v>
      </c>
      <c r="I556">
        <v>125</v>
      </c>
      <c r="J556">
        <v>190</v>
      </c>
      <c r="K556">
        <v>33</v>
      </c>
      <c r="L556">
        <v>31</v>
      </c>
      <c r="N556">
        <f t="shared" si="6525"/>
        <v>1670094</v>
      </c>
      <c r="O556" s="3">
        <f t="shared" si="6526"/>
        <v>0.24068585395528119</v>
      </c>
      <c r="R556">
        <f>IF(B556="","",C556-LARGE(C$1:C556,2))</f>
        <v>9489</v>
      </c>
      <c r="S556">
        <f>IF(R556="","",N556-LARGE(N$2:N556,2))</f>
        <v>9180</v>
      </c>
      <c r="T556" s="6">
        <f t="shared" si="6527"/>
        <v>0.50827575124538005</v>
      </c>
      <c r="U556" s="6"/>
      <c r="V556">
        <f>IF(R556="","",B556-LARGE(B$2:B556,2))</f>
        <v>18669</v>
      </c>
      <c r="W556">
        <f>IF(V556="","",C556-D556-E554)</f>
        <v>42917</v>
      </c>
      <c r="X556" s="3">
        <f t="shared" si="6529"/>
        <v>1.6799869515576576E-2</v>
      </c>
      <c r="Y556">
        <f>IF(X556="","",LARGE(E$2:E556,1)-LARGE(E$2:E556,2))</f>
        <v>91</v>
      </c>
      <c r="Z556">
        <v>4043</v>
      </c>
      <c r="AA556">
        <v>2376</v>
      </c>
      <c r="AB556">
        <v>22356</v>
      </c>
      <c r="AC556">
        <v>3605</v>
      </c>
      <c r="AD556">
        <v>2116</v>
      </c>
      <c r="AE556">
        <v>20683</v>
      </c>
      <c r="AF556">
        <v>73</v>
      </c>
      <c r="AG556">
        <v>46</v>
      </c>
      <c r="AH556">
        <v>378</v>
      </c>
      <c r="AI556">
        <f t="shared" si="6530"/>
        <v>365</v>
      </c>
      <c r="AJ556">
        <f>IF(AI556="","",AA556-AD556-AG556)</f>
        <v>214</v>
      </c>
      <c r="AK556">
        <f t="shared" si="6532"/>
        <v>1295</v>
      </c>
      <c r="AS556">
        <f t="shared" si="6524"/>
        <v>1411.1111111111111</v>
      </c>
      <c r="AT556">
        <f>IF(BN556="","",LARGE(BN$1:BN556,1)-LARGE(BN$1:BN556,2))</f>
        <v>88809</v>
      </c>
      <c r="AU556">
        <f>IF(BO556="","",LARGE(BO$1:BO556,1)-LARGE(BO$1:BO556,2))</f>
        <v>3507</v>
      </c>
      <c r="AV556">
        <f t="shared" si="6561"/>
        <v>3.9489240955308584E-2</v>
      </c>
      <c r="AW556">
        <f>IF(CB556="","",MAX(BV$1:BV556)-LARGE(BV$1:BV556,2))</f>
        <v>1059</v>
      </c>
      <c r="AX556">
        <f>IF(CC556="","",MAX(BW$1:BW556)-LARGE(BW$1:BW556,2))</f>
        <v>100</v>
      </c>
      <c r="AY556">
        <f>IF(CR556="","",MAX(CR$1:CR556)-LARGE(CR$1:CR556,2))</f>
        <v>9181</v>
      </c>
      <c r="AZ556">
        <f>IF(CS556="","",MAX(CS$1:CS556)-LARGE(CS$1:CS556,2))</f>
        <v>360</v>
      </c>
      <c r="BA556">
        <f>IF(CJ556="","",MAX(CD$1:CD556)-LARGE(CD$1:CD556,2))</f>
        <v>691</v>
      </c>
      <c r="BB556">
        <f>IF(CK556="","",MAX(CE$1:CE556)-LARGE(CE$1:CE556,2))</f>
        <v>56</v>
      </c>
      <c r="BC556">
        <f t="shared" si="6562"/>
        <v>9.442870632672333E-2</v>
      </c>
      <c r="BD556">
        <f t="shared" si="6563"/>
        <v>3.9211414878553535E-2</v>
      </c>
      <c r="BE556">
        <f t="shared" si="6564"/>
        <v>8.1041968162083936E-2</v>
      </c>
      <c r="BN556">
        <v>7110579</v>
      </c>
      <c r="BO556">
        <v>570581</v>
      </c>
      <c r="BP556">
        <v>1776863</v>
      </c>
      <c r="BQ556">
        <v>420624</v>
      </c>
      <c r="BR556">
        <v>418977</v>
      </c>
      <c r="BS556">
        <v>109244</v>
      </c>
      <c r="BT556">
        <f t="shared" si="6549"/>
        <v>2197487</v>
      </c>
      <c r="BU556">
        <f t="shared" si="6550"/>
        <v>528221</v>
      </c>
      <c r="BV556">
        <v>62345</v>
      </c>
      <c r="BW556">
        <v>4235</v>
      </c>
      <c r="BX556">
        <v>11439</v>
      </c>
      <c r="BY556">
        <v>4554</v>
      </c>
      <c r="BZ556">
        <v>2981</v>
      </c>
      <c r="CA556">
        <v>1057</v>
      </c>
      <c r="CB556">
        <f t="shared" si="6551"/>
        <v>15993</v>
      </c>
      <c r="CC556">
        <f t="shared" si="6552"/>
        <v>4038</v>
      </c>
      <c r="CD556">
        <v>42878</v>
      </c>
      <c r="CE556">
        <v>2503</v>
      </c>
      <c r="CF556">
        <v>6534</v>
      </c>
      <c r="CG556">
        <v>2700</v>
      </c>
      <c r="CH556">
        <v>1573</v>
      </c>
      <c r="CI556">
        <v>800</v>
      </c>
      <c r="CJ556">
        <f t="shared" si="6553"/>
        <v>9234</v>
      </c>
      <c r="CK556">
        <f t="shared" si="6554"/>
        <v>2373</v>
      </c>
      <c r="CL556">
        <v>315680</v>
      </c>
      <c r="CM556">
        <v>24422</v>
      </c>
      <c r="CN556">
        <v>84011</v>
      </c>
      <c r="CO556">
        <v>9189</v>
      </c>
      <c r="CP556">
        <v>20648</v>
      </c>
      <c r="CQ556">
        <v>1686</v>
      </c>
      <c r="CR556">
        <f t="shared" si="6555"/>
        <v>93200</v>
      </c>
      <c r="CS556">
        <f t="shared" si="6556"/>
        <v>22334</v>
      </c>
    </row>
    <row r="557" spans="1:97" x14ac:dyDescent="0.35">
      <c r="A557" s="1">
        <v>44532</v>
      </c>
      <c r="F557">
        <v>747</v>
      </c>
      <c r="H557">
        <v>156</v>
      </c>
      <c r="I557">
        <v>112</v>
      </c>
      <c r="N557" t="str">
        <f t="shared" ref="N557:N560" si="6565">IF(B557-C557=0,"",B557-C557)</f>
        <v/>
      </c>
      <c r="O557" s="3" t="str">
        <f t="shared" ref="O557:O560" si="6566">IF(N557="","",C557/B557)</f>
        <v/>
      </c>
      <c r="R557" t="str">
        <f>IF(B557="","",C557-LARGE(C$1:C557,2))</f>
        <v/>
      </c>
      <c r="S557" t="str">
        <f>IF(R557="","",N557-LARGE(N$2:N557,2))</f>
        <v/>
      </c>
      <c r="T557" s="6" t="str">
        <f t="shared" ref="T557:T560" si="6567">IF(S557="","",R557/V557)</f>
        <v/>
      </c>
      <c r="U557" s="6"/>
      <c r="V557" t="str">
        <f>IF(R557="","",B557-LARGE(B$2:B557,2))</f>
        <v/>
      </c>
      <c r="W557" t="str">
        <f t="shared" ref="W557:W560" si="6568">IF(V557="","",C557-D557-E555)</f>
        <v/>
      </c>
      <c r="X557" s="3" t="str">
        <f t="shared" ref="X557:X560" si="6569">IFERROR(F557/W557,"")</f>
        <v/>
      </c>
      <c r="Y557" t="str">
        <f>IF(X557="","",LARGE(E$2:E557,1)-LARGE(E$2:E557,2))</f>
        <v/>
      </c>
      <c r="AI557" t="str">
        <f t="shared" ref="AI557:AI560" si="6570">IF(AH557="","",Z557-AC557-AF557)</f>
        <v/>
      </c>
      <c r="AJ557" t="str">
        <f t="shared" ref="AJ557:AJ560" si="6571">IF(AI557="","",AA557-AD557-AG557)</f>
        <v/>
      </c>
      <c r="AK557" t="str">
        <f t="shared" ref="AK557:AK560" si="6572">IF(AJ557="","",AB557-AE557-AH557)</f>
        <v/>
      </c>
      <c r="AS557">
        <f t="shared" si="6524"/>
        <v>1625.6363636363637</v>
      </c>
      <c r="AT557" t="str">
        <f>IF(BN557="","",LARGE(BN$1:BN557,1)-LARGE(BN$1:BN557,2))</f>
        <v/>
      </c>
      <c r="AU557">
        <f>IF(BO557="","",LARGE(BO$1:BO557,1)-LARGE(BO$1:BO557,2))</f>
        <v>5182</v>
      </c>
      <c r="AV557" t="str">
        <f t="shared" ref="AV557:AV560" si="6573">IF(AT557="","",AU557/AT557)</f>
        <v/>
      </c>
      <c r="AW557" t="str">
        <f>IF(CB557="","",MAX(BV$1:BV557)-LARGE(BV$1:BV557,2))</f>
        <v/>
      </c>
      <c r="AX557" t="str">
        <f>IF(CC557="","",MAX(BW$1:BW557)-LARGE(BW$1:BW557,2))</f>
        <v/>
      </c>
      <c r="AY557" t="str">
        <f>IF(CR557="","",MAX(CR$1:CR557)-LARGE(CR$1:CR557,2))</f>
        <v/>
      </c>
      <c r="AZ557" t="str">
        <f>IF(CS557="","",MAX(CS$1:CS557)-LARGE(CS$1:CS557,2))</f>
        <v/>
      </c>
      <c r="BA557" t="str">
        <f>IF(CJ557="","",MAX(CD$1:CD557)-LARGE(CD$1:CD557,2))</f>
        <v/>
      </c>
      <c r="BB557" t="str">
        <f>IF(CK557="","",MAX(CE$1:CE557)-LARGE(CE$1:CE557,2))</f>
        <v/>
      </c>
      <c r="BC557" t="str">
        <f t="shared" ref="BC557:BC560" si="6574">IF(AX557="","",AX557/AW557)</f>
        <v/>
      </c>
      <c r="BD557" t="str">
        <f t="shared" ref="BD557:BD560" si="6575">IF(AY557="","",AZ557/AY557)</f>
        <v/>
      </c>
      <c r="BE557" t="str">
        <f t="shared" ref="BE557:BE560" si="6576">IF(BA557="","",BB557/BA557)</f>
        <v/>
      </c>
      <c r="BO557">
        <v>575763</v>
      </c>
      <c r="BT557" t="str">
        <f t="shared" ref="BT557:BT560" si="6577">IF(SUM(BP557:BQ557)=0,"",SUM(BP557:BQ557))</f>
        <v/>
      </c>
      <c r="BU557" t="str">
        <f t="shared" ref="BU557:BU560" si="6578">IF(SUM(BR557:BS557)=0,"",SUM(BR557:BS557))</f>
        <v/>
      </c>
      <c r="CB557" t="str">
        <f t="shared" ref="CB557:CB560" si="6579">IF(SUM(BX557:BY557)=0,"",SUM(BX557:BY557))</f>
        <v/>
      </c>
      <c r="CC557" t="str">
        <f t="shared" ref="CC557:CC560" si="6580">IF(SUM(BZ557:CA557)=0,"",SUM(BZ557:CA557))</f>
        <v/>
      </c>
      <c r="CJ557" t="str">
        <f t="shared" ref="CJ557:CJ560" si="6581">IF(SUM(CF557:CG557)=0,"",SUM(CF557:CG557))</f>
        <v/>
      </c>
      <c r="CK557" t="str">
        <f t="shared" ref="CK557:CK560" si="6582">IF(SUM(CH557:CI557)=0,"",SUM(CH557:CI557))</f>
        <v/>
      </c>
      <c r="CR557" t="str">
        <f t="shared" ref="CR557:CR560" si="6583">IF(SUM(CN557:CO557)=0,"",SUM(CN557:CO557))</f>
        <v/>
      </c>
      <c r="CS557" t="str">
        <f t="shared" ref="CS557:CS560" si="6584">IF(SUM(CP557:CQ557)=0,"",SUM(CP557:CQ557))</f>
        <v/>
      </c>
    </row>
    <row r="558" spans="1:97" x14ac:dyDescent="0.35">
      <c r="A558" s="1">
        <v>44535</v>
      </c>
      <c r="F558">
        <v>721</v>
      </c>
      <c r="H558">
        <v>162</v>
      </c>
      <c r="I558">
        <v>78</v>
      </c>
      <c r="N558" t="str">
        <f t="shared" si="6565"/>
        <v/>
      </c>
      <c r="O558" s="3" t="str">
        <f t="shared" si="6566"/>
        <v/>
      </c>
      <c r="R558" t="str">
        <f>IF(B558="","",C558-LARGE(C$1:C558,2))</f>
        <v/>
      </c>
      <c r="S558" t="str">
        <f>IF(R558="","",N558-LARGE(N$2:N558,2))</f>
        <v/>
      </c>
      <c r="T558" s="6" t="str">
        <f t="shared" si="6567"/>
        <v/>
      </c>
      <c r="U558" s="6"/>
      <c r="V558" t="str">
        <f>IF(R558="","",B558-LARGE(B$2:B558,2))</f>
        <v/>
      </c>
      <c r="W558" t="str">
        <f t="shared" si="6568"/>
        <v/>
      </c>
      <c r="X558" s="3" t="str">
        <f t="shared" si="6569"/>
        <v/>
      </c>
      <c r="Y558" t="str">
        <f>IF(X558="","",LARGE(E$2:E558,1)-LARGE(E$2:E558,2))</f>
        <v/>
      </c>
      <c r="AI558" t="str">
        <f t="shared" si="6570"/>
        <v/>
      </c>
      <c r="AJ558" t="str">
        <f t="shared" si="6571"/>
        <v/>
      </c>
      <c r="AK558" t="str">
        <f t="shared" si="6572"/>
        <v/>
      </c>
      <c r="AS558">
        <f t="shared" si="6524"/>
        <v>1724.4166666666667</v>
      </c>
      <c r="AT558" t="str">
        <f>IF(BN558="","",LARGE(BN$1:BN558,1)-LARGE(BN$1:BN558,2))</f>
        <v/>
      </c>
      <c r="AU558">
        <f>IF(BO558="","",LARGE(BO$1:BO558,1)-LARGE(BO$1:BO558,2))</f>
        <v>5410</v>
      </c>
      <c r="AV558" t="str">
        <f t="shared" si="6573"/>
        <v/>
      </c>
      <c r="AW558" t="str">
        <f>IF(CB558="","",MAX(BV$1:BV558)-LARGE(BV$1:BV558,2))</f>
        <v/>
      </c>
      <c r="AX558" t="str">
        <f>IF(CC558="","",MAX(BW$1:BW558)-LARGE(BW$1:BW558,2))</f>
        <v/>
      </c>
      <c r="AY558" t="str">
        <f>IF(CR558="","",MAX(CR$1:CR558)-LARGE(CR$1:CR558,2))</f>
        <v/>
      </c>
      <c r="AZ558" t="str">
        <f>IF(CS558="","",MAX(CS$1:CS558)-LARGE(CS$1:CS558,2))</f>
        <v/>
      </c>
      <c r="BA558" t="str">
        <f>IF(CJ558="","",MAX(CD$1:CD558)-LARGE(CD$1:CD558,2))</f>
        <v/>
      </c>
      <c r="BB558" t="str">
        <f>IF(CK558="","",MAX(CE$1:CE558)-LARGE(CE$1:CE558,2))</f>
        <v/>
      </c>
      <c r="BC558" t="str">
        <f t="shared" si="6574"/>
        <v/>
      </c>
      <c r="BD558" t="str">
        <f t="shared" si="6575"/>
        <v/>
      </c>
      <c r="BE558" t="str">
        <f t="shared" si="6576"/>
        <v/>
      </c>
      <c r="BO558">
        <v>581173</v>
      </c>
      <c r="BT558" t="str">
        <f t="shared" si="6577"/>
        <v/>
      </c>
      <c r="BU558" t="str">
        <f t="shared" si="6578"/>
        <v/>
      </c>
      <c r="CB558" t="str">
        <f t="shared" si="6579"/>
        <v/>
      </c>
      <c r="CC558" t="str">
        <f t="shared" si="6580"/>
        <v/>
      </c>
      <c r="CJ558" t="str">
        <f t="shared" si="6581"/>
        <v/>
      </c>
      <c r="CK558" t="str">
        <f t="shared" si="6582"/>
        <v/>
      </c>
      <c r="CR558" t="str">
        <f t="shared" si="6583"/>
        <v/>
      </c>
      <c r="CS558" t="str">
        <f t="shared" si="6584"/>
        <v/>
      </c>
    </row>
    <row r="559" spans="1:97" x14ac:dyDescent="0.35">
      <c r="A559" s="1">
        <v>44536</v>
      </c>
      <c r="F559">
        <v>754</v>
      </c>
      <c r="H559">
        <v>174</v>
      </c>
      <c r="I559">
        <v>115</v>
      </c>
      <c r="J559">
        <v>187</v>
      </c>
      <c r="K559">
        <v>40</v>
      </c>
      <c r="L559">
        <v>26</v>
      </c>
      <c r="N559" t="str">
        <f t="shared" si="6565"/>
        <v/>
      </c>
      <c r="O559" s="3" t="str">
        <f t="shared" si="6566"/>
        <v/>
      </c>
      <c r="R559" t="str">
        <f>IF(B559="","",C559-LARGE(C$1:C559,2))</f>
        <v/>
      </c>
      <c r="S559" t="str">
        <f>IF(R559="","",N559-LARGE(N$2:N559,2))</f>
        <v/>
      </c>
      <c r="T559" s="6" t="str">
        <f t="shared" si="6567"/>
        <v/>
      </c>
      <c r="U559" s="6"/>
      <c r="V559" t="str">
        <f>IF(R559="","",B559-LARGE(B$2:B559,2))</f>
        <v/>
      </c>
      <c r="W559" t="str">
        <f t="shared" si="6568"/>
        <v/>
      </c>
      <c r="X559" s="3" t="str">
        <f t="shared" si="6569"/>
        <v/>
      </c>
      <c r="Y559" t="str">
        <f>IF(X559="","",LARGE(E$2:E559,1)-LARGE(E$2:E559,2))</f>
        <v/>
      </c>
      <c r="AI559" t="str">
        <f t="shared" si="6570"/>
        <v/>
      </c>
      <c r="AJ559" t="str">
        <f t="shared" si="6571"/>
        <v/>
      </c>
      <c r="AK559" t="str">
        <f t="shared" si="6572"/>
        <v/>
      </c>
    </row>
    <row r="560" spans="1:97" x14ac:dyDescent="0.35">
      <c r="A560" s="1">
        <v>44537</v>
      </c>
      <c r="B560">
        <v>2222001</v>
      </c>
      <c r="C560">
        <v>542422</v>
      </c>
      <c r="D560">
        <v>495354</v>
      </c>
      <c r="E560">
        <v>7550</v>
      </c>
      <c r="F560">
        <v>777</v>
      </c>
      <c r="H560">
        <v>185</v>
      </c>
      <c r="I560">
        <v>133</v>
      </c>
      <c r="J560">
        <v>199</v>
      </c>
      <c r="K560">
        <v>43</v>
      </c>
      <c r="L560">
        <v>37</v>
      </c>
      <c r="N560">
        <f t="shared" si="6565"/>
        <v>1679579</v>
      </c>
      <c r="O560" s="3">
        <f t="shared" si="6566"/>
        <v>0.24411420156876618</v>
      </c>
      <c r="R560">
        <f>IF(B560="","",C560-LARGE(C$1:C560,2))</f>
        <v>13039</v>
      </c>
      <c r="S560">
        <f>IF(R560="","",N560-LARGE(N$2:N560,2))</f>
        <v>9485</v>
      </c>
      <c r="T560" s="6">
        <f t="shared" si="6567"/>
        <v>0.57889362457822768</v>
      </c>
      <c r="U560" s="6"/>
      <c r="V560">
        <f>IF(R560="","",B560-LARGE(B$2:B560,2))</f>
        <v>22524</v>
      </c>
      <c r="W560">
        <f t="shared" si="6568"/>
        <v>47068</v>
      </c>
      <c r="X560" s="3">
        <f t="shared" si="6569"/>
        <v>1.6508030933967875E-2</v>
      </c>
      <c r="Y560">
        <f>IF(X560="","",LARGE(E$2:E560,1)-LARGE(E$2:E560,2))</f>
        <v>105</v>
      </c>
      <c r="Z560">
        <v>4113</v>
      </c>
      <c r="AA560">
        <v>2441</v>
      </c>
      <c r="AB560">
        <v>22916</v>
      </c>
      <c r="AC560">
        <v>3686</v>
      </c>
      <c r="AD560">
        <v>2169</v>
      </c>
      <c r="AE560">
        <v>20999</v>
      </c>
      <c r="AF560">
        <v>74</v>
      </c>
      <c r="AG560">
        <v>47</v>
      </c>
      <c r="AH560">
        <v>387</v>
      </c>
      <c r="AI560">
        <f t="shared" si="6570"/>
        <v>353</v>
      </c>
      <c r="AJ560">
        <f t="shared" si="6571"/>
        <v>225</v>
      </c>
      <c r="AK560">
        <f t="shared" si="6572"/>
        <v>1530</v>
      </c>
      <c r="AS560">
        <f>IF(BO560&gt;0,(BO560-MAX(BO512:BO553))/(A560-INDEX(A:A,MATCH(MAX(BO512:BO553),BO:BO,0))),"")</f>
        <v>1667.3333333333333</v>
      </c>
      <c r="AT560">
        <f>IF(BN560="","",LARGE(BN$1:BN560,1)-LARGE(BN$1:BN560,2))</f>
        <v>116573</v>
      </c>
      <c r="AU560">
        <f>IF(BO560="","",LARGE(BO$1:BO560,1)-LARGE(BO$1:BO560,2))</f>
        <v>3214</v>
      </c>
      <c r="AV560">
        <f t="shared" si="6573"/>
        <v>2.757070676743328E-2</v>
      </c>
      <c r="AW560">
        <f>IF(CB560="","",MAX(BV$1:BV560)-LARGE(BV$1:BV560,2))</f>
        <v>990</v>
      </c>
      <c r="AX560">
        <f>IF(CC560="","",MAX(BW$1:BW560)-LARGE(BW$1:BW560,2))</f>
        <v>88</v>
      </c>
      <c r="AY560">
        <f>IF(CR560="","",MAX(CR$1:CR560)-LARGE(CR$1:CR560,2))</f>
        <v>8335</v>
      </c>
      <c r="AZ560">
        <f>IF(CS560="","",MAX(CS$1:CS560)-LARGE(CS$1:CS560,2))</f>
        <v>543</v>
      </c>
      <c r="BA560">
        <f>IF(CJ560="","",MAX(CD$1:CD560)-LARGE(CD$1:CD560,2))</f>
        <v>770</v>
      </c>
      <c r="BB560">
        <f>IF(CK560="","",MAX(CE$1:CE560)-LARGE(CE$1:CE560,2))</f>
        <v>64</v>
      </c>
      <c r="BC560">
        <f t="shared" si="6574"/>
        <v>8.8888888888888892E-2</v>
      </c>
      <c r="BD560">
        <f t="shared" si="6575"/>
        <v>6.5146970605878818E-2</v>
      </c>
      <c r="BE560">
        <f t="shared" si="6576"/>
        <v>8.3116883116883117E-2</v>
      </c>
      <c r="BN560">
        <v>7227152</v>
      </c>
      <c r="BO560">
        <v>584387</v>
      </c>
      <c r="BP560">
        <v>1790502</v>
      </c>
      <c r="BQ560">
        <v>428972</v>
      </c>
      <c r="BR560">
        <v>428077</v>
      </c>
      <c r="BS560">
        <v>112956</v>
      </c>
      <c r="BT560">
        <f t="shared" si="6577"/>
        <v>2219474</v>
      </c>
      <c r="BU560">
        <f t="shared" si="6578"/>
        <v>541033</v>
      </c>
      <c r="BV560">
        <v>63335</v>
      </c>
      <c r="BW560">
        <v>4323</v>
      </c>
      <c r="BX560">
        <v>11507</v>
      </c>
      <c r="BY560">
        <v>4589</v>
      </c>
      <c r="BZ560">
        <v>3024</v>
      </c>
      <c r="CA560">
        <v>1084</v>
      </c>
      <c r="CB560">
        <f t="shared" si="6579"/>
        <v>16096</v>
      </c>
      <c r="CC560">
        <f t="shared" si="6580"/>
        <v>4108</v>
      </c>
      <c r="CD560">
        <v>43648</v>
      </c>
      <c r="CE560">
        <v>2567</v>
      </c>
      <c r="CF560">
        <v>6589</v>
      </c>
      <c r="CG560">
        <v>2731</v>
      </c>
      <c r="CH560">
        <v>1608</v>
      </c>
      <c r="CI560">
        <v>827</v>
      </c>
      <c r="CJ560">
        <f t="shared" si="6581"/>
        <v>9320</v>
      </c>
      <c r="CK560">
        <f t="shared" si="6582"/>
        <v>2435</v>
      </c>
      <c r="CL560">
        <v>320371</v>
      </c>
      <c r="CM560">
        <v>25012</v>
      </c>
      <c r="CN560">
        <v>84547</v>
      </c>
      <c r="CO560">
        <v>9499</v>
      </c>
      <c r="CP560">
        <v>21073</v>
      </c>
      <c r="CQ560">
        <v>1804</v>
      </c>
      <c r="CR560">
        <f t="shared" si="6583"/>
        <v>94046</v>
      </c>
      <c r="CS560">
        <f t="shared" si="6584"/>
        <v>22877</v>
      </c>
    </row>
    <row r="561" spans="1:97" x14ac:dyDescent="0.35">
      <c r="A561" s="1">
        <v>44538</v>
      </c>
      <c r="F561">
        <v>786</v>
      </c>
      <c r="H561">
        <v>181</v>
      </c>
      <c r="I561">
        <v>98</v>
      </c>
      <c r="J561">
        <v>205</v>
      </c>
      <c r="K561">
        <v>40</v>
      </c>
      <c r="L561">
        <v>27</v>
      </c>
      <c r="N561" t="str">
        <f t="shared" ref="N561:N562" si="6585">IF(B561-C561=0,"",B561-C561)</f>
        <v/>
      </c>
      <c r="O561" s="3" t="str">
        <f t="shared" ref="O561:O562" si="6586">IF(N561="","",C561/B561)</f>
        <v/>
      </c>
      <c r="R561" t="str">
        <f>IF(B561="","",C561-LARGE(C$1:C561,2))</f>
        <v/>
      </c>
      <c r="S561" t="str">
        <f>IF(R561="","",N561-LARGE(N$2:N561,2))</f>
        <v/>
      </c>
      <c r="T561" s="6" t="str">
        <f t="shared" ref="T561:T562" si="6587">IF(S561="","",R561/V561)</f>
        <v/>
      </c>
      <c r="U561" s="6"/>
      <c r="V561" t="str">
        <f>IF(R561="","",B561-LARGE(B$2:B561,2))</f>
        <v/>
      </c>
      <c r="W561" t="str">
        <f t="shared" ref="W561:W562" si="6588">IF(V561="","",C561-D561-E559)</f>
        <v/>
      </c>
      <c r="X561" s="3" t="str">
        <f t="shared" ref="X561:X562" si="6589">IFERROR(F561/W561,"")</f>
        <v/>
      </c>
      <c r="Y561" t="str">
        <f>IF(X561="","",LARGE(E$2:E561,1)-LARGE(E$2:E561,2))</f>
        <v/>
      </c>
    </row>
    <row r="562" spans="1:97" x14ac:dyDescent="0.35">
      <c r="A562" s="1">
        <v>44539</v>
      </c>
      <c r="B562">
        <v>2228187</v>
      </c>
      <c r="C562">
        <v>545804</v>
      </c>
      <c r="D562">
        <v>498302</v>
      </c>
      <c r="F562">
        <v>806</v>
      </c>
      <c r="H562">
        <v>179</v>
      </c>
      <c r="I562">
        <v>132</v>
      </c>
      <c r="J562">
        <v>225</v>
      </c>
      <c r="K562">
        <v>40</v>
      </c>
      <c r="L562">
        <v>36</v>
      </c>
      <c r="N562">
        <f t="shared" si="6585"/>
        <v>1682383</v>
      </c>
      <c r="O562" s="3">
        <f t="shared" si="6586"/>
        <v>0.24495430589981901</v>
      </c>
      <c r="R562">
        <f>IF(B562="","",C562-LARGE(C$1:C562,2))</f>
        <v>3382</v>
      </c>
      <c r="S562">
        <f>IF(R562="","",N562-LARGE(N$2:N562,2))</f>
        <v>2804</v>
      </c>
      <c r="T562" s="6">
        <f t="shared" si="6587"/>
        <v>0.54671839637892017</v>
      </c>
      <c r="U562" s="6"/>
      <c r="V562">
        <f>IF(R562="","",B562-LARGE(B$2:B562,2))</f>
        <v>6186</v>
      </c>
      <c r="W562">
        <f t="shared" si="6588"/>
        <v>39952</v>
      </c>
      <c r="X562" s="3">
        <f t="shared" si="6589"/>
        <v>2.0174209050861033E-2</v>
      </c>
      <c r="Y562">
        <f>IF(X562="","",LARGE(E$2:E562,1)-LARGE(E$2:E562,2))</f>
        <v>105</v>
      </c>
      <c r="Z562">
        <v>4144</v>
      </c>
      <c r="AA562">
        <v>2461</v>
      </c>
      <c r="AB562">
        <v>23080</v>
      </c>
      <c r="AC562">
        <v>3721</v>
      </c>
      <c r="AD562">
        <v>2187</v>
      </c>
      <c r="AE562">
        <v>21098</v>
      </c>
      <c r="AF562">
        <v>74</v>
      </c>
      <c r="AG562">
        <v>47</v>
      </c>
      <c r="AH562">
        <v>387</v>
      </c>
      <c r="AI562">
        <f t="shared" ref="AI562" si="6590">IF(AH562="","",Z562-AC562-AF562)</f>
        <v>349</v>
      </c>
      <c r="AJ562">
        <f t="shared" ref="AJ562" si="6591">IF(AI562="","",AA562-AD562-AG562)</f>
        <v>227</v>
      </c>
      <c r="AK562">
        <f t="shared" ref="AK562" si="6592">IF(AJ562="","",AB562-AE562-AH562)</f>
        <v>1595</v>
      </c>
      <c r="AS562">
        <f t="shared" ref="AS562:AS567" si="6593">IF(BO562&gt;0,(BO562-MAX(BO513:BO554))/(A562-INDEX(A:A,MATCH(MAX(BO513:BO554),BO:BO,0))),"")</f>
        <v>2033.7272727272727</v>
      </c>
      <c r="AT562">
        <f>IF(BN562="","",LARGE(BN$1:BN562,1)-LARGE(BN$1:BN562,2))</f>
        <v>47557</v>
      </c>
      <c r="AU562">
        <f>IF(BO562="","",LARGE(BO$1:BO562,1)-LARGE(BO$1:BO562,2))</f>
        <v>5058</v>
      </c>
      <c r="AV562">
        <f t="shared" ref="AV562" si="6594">IF(AT562="","",AU562/AT562)</f>
        <v>0.10635658262716319</v>
      </c>
      <c r="AW562">
        <f>IF(CB562="","",MAX(BV$1:BV562)-LARGE(BV$1:BV562,2))</f>
        <v>562</v>
      </c>
      <c r="AX562">
        <f>IF(CC562="","",MAX(BW$1:BW562)-LARGE(BW$1:BW562,2))</f>
        <v>24</v>
      </c>
      <c r="AY562">
        <f>IF(CR562="","",MAX(CR$1:CR562)-LARGE(CR$1:CR562,2))</f>
        <v>7973</v>
      </c>
      <c r="AZ562">
        <f>IF(CS562="","",MAX(CS$1:CS562)-LARGE(CS$1:CS562,2))</f>
        <v>203</v>
      </c>
      <c r="BA562">
        <f>IF(CJ562="","",MAX(CD$1:CD562)-LARGE(CD$1:CD562,2))</f>
        <v>360</v>
      </c>
      <c r="BB562">
        <f>IF(CK562="","",MAX(CE$1:CE562)-LARGE(CE$1:CE562,2))</f>
        <v>36</v>
      </c>
      <c r="BC562">
        <f t="shared" ref="BC562" si="6595">IF(AX562="","",AX562/AW562)</f>
        <v>4.2704626334519574E-2</v>
      </c>
      <c r="BD562">
        <f t="shared" ref="BD562" si="6596">IF(AY562="","",AZ562/AY562)</f>
        <v>2.5460930640913083E-2</v>
      </c>
      <c r="BE562">
        <f t="shared" ref="BE562" si="6597">IF(BA562="","",BB562/BA562)</f>
        <v>0.1</v>
      </c>
      <c r="BN562">
        <v>7274709</v>
      </c>
      <c r="BO562">
        <v>589445</v>
      </c>
      <c r="BP562">
        <v>1796176</v>
      </c>
      <c r="BQ562">
        <v>432010</v>
      </c>
      <c r="BR562">
        <v>431432</v>
      </c>
      <c r="BS562">
        <v>114372</v>
      </c>
      <c r="BT562">
        <f t="shared" ref="BT562" si="6598">IF(SUM(BP562:BQ562)=0,"",SUM(BP562:BQ562))</f>
        <v>2228186</v>
      </c>
      <c r="BU562">
        <f t="shared" ref="BU562" si="6599">IF(SUM(BR562:BS562)=0,"",SUM(BR562:BS562))</f>
        <v>545804</v>
      </c>
      <c r="BV562">
        <v>63897</v>
      </c>
      <c r="BW562">
        <v>4347</v>
      </c>
      <c r="BX562">
        <v>11548</v>
      </c>
      <c r="BY562">
        <v>4622</v>
      </c>
      <c r="BZ562">
        <v>3048</v>
      </c>
      <c r="CA562">
        <v>1096</v>
      </c>
      <c r="CB562">
        <f t="shared" ref="CB562" si="6600">IF(SUM(BX562:BY562)=0,"",SUM(BX562:BY562))</f>
        <v>16170</v>
      </c>
      <c r="CC562">
        <f t="shared" ref="CC562" si="6601">IF(SUM(BZ562:CA562)=0,"",SUM(BZ562:CA562))</f>
        <v>4144</v>
      </c>
      <c r="CD562">
        <v>44008</v>
      </c>
      <c r="CE562">
        <v>2603</v>
      </c>
      <c r="CF562">
        <v>6584</v>
      </c>
      <c r="CG562">
        <v>2771</v>
      </c>
      <c r="CH562">
        <v>1625</v>
      </c>
      <c r="CI562">
        <v>836</v>
      </c>
      <c r="CJ562">
        <f t="shared" ref="CJ562" si="6602">IF(SUM(CF562:CG562)=0,"",SUM(CF562:CG562))</f>
        <v>9355</v>
      </c>
      <c r="CK562">
        <f t="shared" ref="CK562" si="6603">IF(SUM(CH562:CI562)=0,"",SUM(CH562:CI562))</f>
        <v>2461</v>
      </c>
      <c r="CL562">
        <v>322177</v>
      </c>
      <c r="CM562">
        <v>25229</v>
      </c>
      <c r="CN562">
        <v>84752</v>
      </c>
      <c r="CO562">
        <v>9656</v>
      </c>
      <c r="CP562">
        <v>21230</v>
      </c>
      <c r="CQ562">
        <v>1850</v>
      </c>
      <c r="CR562">
        <f t="shared" ref="CR562" si="6604">IF(SUM(CN562:CO562)=0,"",SUM(CN562:CO562))</f>
        <v>94408</v>
      </c>
      <c r="CS562">
        <f t="shared" ref="CS562" si="6605">IF(SUM(CP562:CQ562)=0,"",SUM(CP562:CQ562))</f>
        <v>23080</v>
      </c>
    </row>
    <row r="563" spans="1:97" x14ac:dyDescent="0.35">
      <c r="A563" s="1">
        <v>44542</v>
      </c>
      <c r="F563">
        <v>816</v>
      </c>
      <c r="H563">
        <v>171</v>
      </c>
      <c r="I563">
        <v>110</v>
      </c>
      <c r="N563" t="str">
        <f t="shared" ref="N563:N565" si="6606">IF(B563-C563=0,"",B563-C563)</f>
        <v/>
      </c>
      <c r="O563" s="3" t="str">
        <f t="shared" ref="O563:O565" si="6607">IF(N563="","",C563/B563)</f>
        <v/>
      </c>
      <c r="R563" t="str">
        <f>IF(B563="","",C563-LARGE(C$1:C563,2))</f>
        <v/>
      </c>
      <c r="S563" t="str">
        <f>IF(R563="","",N563-LARGE(N$2:N563,2))</f>
        <v/>
      </c>
      <c r="T563" s="6" t="str">
        <f t="shared" ref="T563:T565" si="6608">IF(S563="","",R563/V563)</f>
        <v/>
      </c>
      <c r="U563" s="6"/>
      <c r="V563" t="str">
        <f>IF(R563="","",B563-LARGE(B$2:B563,2))</f>
        <v/>
      </c>
      <c r="W563" t="str">
        <f t="shared" ref="W563:W565" si="6609">IF(V563="","",C563-D563-E561)</f>
        <v/>
      </c>
      <c r="X563" s="3" t="str">
        <f t="shared" ref="X563:X565" si="6610">IFERROR(F563/W563,"")</f>
        <v/>
      </c>
      <c r="Y563" t="str">
        <f>IF(E563="","",LARGE(E$2:E563,1)-LARGE(E$2:E563,2))</f>
        <v/>
      </c>
      <c r="AI563" t="str">
        <f t="shared" ref="AI563:AI565" si="6611">IF(AH563="","",Z563-AC563-AF563)</f>
        <v/>
      </c>
      <c r="AJ563" t="str">
        <f t="shared" ref="AJ563:AJ565" si="6612">IF(AI563="","",AA563-AD563-AG563)</f>
        <v/>
      </c>
      <c r="AK563" t="str">
        <f t="shared" ref="AK563:AK565" si="6613">IF(AJ563="","",AB563-AE563-AH563)</f>
        <v/>
      </c>
      <c r="AS563">
        <f t="shared" si="6593"/>
        <v>1888.1428571428571</v>
      </c>
      <c r="AT563" t="str">
        <f>IF(BN563="","",LARGE(BN$1:BN563,1)-LARGE(BN$1:BN563,2))</f>
        <v/>
      </c>
      <c r="AU563">
        <f>IF(BO563="","",LARGE(BO$1:BO563,1)-LARGE(BO$1:BO563,2))</f>
        <v>4063</v>
      </c>
      <c r="AV563" t="str">
        <f t="shared" ref="AV563:AV565" si="6614">IF(AT563="","",AU563/AT563)</f>
        <v/>
      </c>
      <c r="AW563" t="str">
        <f>IF(CB563="","",MAX(BV$1:BV563)-LARGE(BV$1:BV563,2))</f>
        <v/>
      </c>
      <c r="AX563" t="str">
        <f>IF(CC563="","",MAX(BW$1:BW563)-LARGE(BW$1:BW563,2))</f>
        <v/>
      </c>
      <c r="AY563" t="str">
        <f>IF(CR563="","",MAX(CR$1:CR563)-LARGE(CR$1:CR563,2))</f>
        <v/>
      </c>
      <c r="AZ563" t="str">
        <f>IF(CS563="","",MAX(CS$1:CS563)-LARGE(CS$1:CS563,2))</f>
        <v/>
      </c>
      <c r="BA563" t="str">
        <f>IF(CJ563="","",MAX(CD$1:CD563)-LARGE(CD$1:CD563,2))</f>
        <v/>
      </c>
      <c r="BB563" t="str">
        <f>IF(CK563="","",MAX(CE$1:CE563)-LARGE(CE$1:CE563,2))</f>
        <v/>
      </c>
      <c r="BC563" t="str">
        <f t="shared" ref="BC563:BC565" si="6615">IF(AX563="","",AX563/AW563)</f>
        <v/>
      </c>
      <c r="BD563" t="str">
        <f t="shared" ref="BD563:BD565" si="6616">IF(AY563="","",AZ563/AY563)</f>
        <v/>
      </c>
      <c r="BE563" t="str">
        <f t="shared" ref="BE563:BE565" si="6617">IF(BA563="","",BB563/BA563)</f>
        <v/>
      </c>
      <c r="BO563">
        <v>593508</v>
      </c>
      <c r="BT563" t="str">
        <f t="shared" ref="BT563:BT565" si="6618">IF(SUM(BP563:BQ563)=0,"",SUM(BP563:BQ563))</f>
        <v/>
      </c>
      <c r="BU563" t="str">
        <f t="shared" ref="BU563:BU565" si="6619">IF(SUM(BR563:BS563)=0,"",SUM(BR563:BS563))</f>
        <v/>
      </c>
      <c r="CB563" t="str">
        <f t="shared" ref="CB563:CB565" si="6620">IF(SUM(BX563:BY563)=0,"",SUM(BX563:BY563))</f>
        <v/>
      </c>
      <c r="CC563" t="str">
        <f t="shared" ref="CC563:CC565" si="6621">IF(SUM(BZ563:CA563)=0,"",SUM(BZ563:CA563))</f>
        <v/>
      </c>
      <c r="CJ563" t="str">
        <f t="shared" ref="CJ563:CJ565" si="6622">IF(SUM(CF563:CG563)=0,"",SUM(CF563:CG563))</f>
        <v/>
      </c>
      <c r="CK563" t="str">
        <f t="shared" ref="CK563:CK565" si="6623">IF(SUM(CH563:CI563)=0,"",SUM(CH563:CI563))</f>
        <v/>
      </c>
      <c r="CR563" t="str">
        <f t="shared" ref="CR563:CR565" si="6624">IF(SUM(CN563:CO563)=0,"",SUM(CN563:CO563))</f>
        <v/>
      </c>
      <c r="CS563" t="str">
        <f t="shared" ref="CS563:CS565" si="6625">IF(SUM(CP563:CQ563)=0,"",SUM(CP563:CQ563))</f>
        <v/>
      </c>
    </row>
    <row r="564" spans="1:97" x14ac:dyDescent="0.35">
      <c r="A564" s="1">
        <v>44543</v>
      </c>
      <c r="F564">
        <v>843</v>
      </c>
      <c r="H564">
        <v>168</v>
      </c>
      <c r="I564">
        <v>102</v>
      </c>
      <c r="J564">
        <v>237</v>
      </c>
      <c r="K564">
        <v>33</v>
      </c>
      <c r="L564">
        <v>30</v>
      </c>
      <c r="N564" t="str">
        <f t="shared" si="6606"/>
        <v/>
      </c>
      <c r="O564" s="3" t="str">
        <f t="shared" si="6607"/>
        <v/>
      </c>
      <c r="R564" t="str">
        <f>IF(B564="","",C564-LARGE(C$1:C564,2))</f>
        <v/>
      </c>
      <c r="S564" t="str">
        <f>IF(R564="","",N564-LARGE(N$2:N564,2))</f>
        <v/>
      </c>
      <c r="T564" s="6" t="str">
        <f t="shared" si="6608"/>
        <v/>
      </c>
      <c r="U564" s="6"/>
      <c r="V564" t="str">
        <f>IF(R564="","",B564-LARGE(B$2:B564,2))</f>
        <v/>
      </c>
      <c r="W564" t="str">
        <f t="shared" si="6609"/>
        <v/>
      </c>
      <c r="X564" s="3" t="str">
        <f t="shared" si="6610"/>
        <v/>
      </c>
      <c r="Y564" t="str">
        <f>IF(E564="","",LARGE(E$2:E564,1)-LARGE(E$2:E564,2))</f>
        <v/>
      </c>
      <c r="AI564" t="str">
        <f t="shared" si="6611"/>
        <v/>
      </c>
      <c r="AJ564" t="str">
        <f t="shared" si="6612"/>
        <v/>
      </c>
      <c r="AK564" t="str">
        <f t="shared" si="6613"/>
        <v/>
      </c>
      <c r="AS564" t="str">
        <f t="shared" si="6593"/>
        <v/>
      </c>
      <c r="AT564" t="str">
        <f>IF(BN564="","",LARGE(BN$1:BN564,1)-LARGE(BN$1:BN564,2))</f>
        <v/>
      </c>
      <c r="AU564" t="str">
        <f>IF(BO564="","",LARGE(BO$1:BO564,1)-LARGE(BO$1:BO564,2))</f>
        <v/>
      </c>
      <c r="AV564" t="str">
        <f t="shared" si="6614"/>
        <v/>
      </c>
      <c r="AW564" t="str">
        <f>IF(CB564="","",MAX(BV$1:BV564)-LARGE(BV$1:BV564,2))</f>
        <v/>
      </c>
      <c r="AX564" t="str">
        <f>IF(CC564="","",MAX(BW$1:BW564)-LARGE(BW$1:BW564,2))</f>
        <v/>
      </c>
      <c r="AY564" t="str">
        <f>IF(CR564="","",MAX(CR$1:CR564)-LARGE(CR$1:CR564,2))</f>
        <v/>
      </c>
      <c r="AZ564" t="str">
        <f>IF(CS564="","",MAX(CS$1:CS564)-LARGE(CS$1:CS564,2))</f>
        <v/>
      </c>
      <c r="BA564" t="str">
        <f>IF(CJ564="","",MAX(CD$1:CD564)-LARGE(CD$1:CD564,2))</f>
        <v/>
      </c>
      <c r="BB564" t="str">
        <f>IF(CK564="","",MAX(CE$1:CE564)-LARGE(CE$1:CE564,2))</f>
        <v/>
      </c>
      <c r="BC564" t="str">
        <f t="shared" si="6615"/>
        <v/>
      </c>
      <c r="BD564" t="str">
        <f t="shared" si="6616"/>
        <v/>
      </c>
      <c r="BE564" t="str">
        <f t="shared" si="6617"/>
        <v/>
      </c>
      <c r="BT564" t="str">
        <f t="shared" si="6618"/>
        <v/>
      </c>
      <c r="BU564" t="str">
        <f t="shared" si="6619"/>
        <v/>
      </c>
      <c r="CB564" t="str">
        <f t="shared" si="6620"/>
        <v/>
      </c>
      <c r="CC564" t="str">
        <f t="shared" si="6621"/>
        <v/>
      </c>
      <c r="CJ564" t="str">
        <f t="shared" si="6622"/>
        <v/>
      </c>
      <c r="CK564" t="str">
        <f t="shared" si="6623"/>
        <v/>
      </c>
      <c r="CR564" t="str">
        <f t="shared" si="6624"/>
        <v/>
      </c>
      <c r="CS564" t="str">
        <f t="shared" si="6625"/>
        <v/>
      </c>
    </row>
    <row r="565" spans="1:97" x14ac:dyDescent="0.35">
      <c r="A565" s="1">
        <v>44544</v>
      </c>
      <c r="B565">
        <v>2241518</v>
      </c>
      <c r="C565">
        <v>552898</v>
      </c>
      <c r="D565">
        <v>504849</v>
      </c>
      <c r="E565">
        <v>7680</v>
      </c>
      <c r="F565">
        <v>823</v>
      </c>
      <c r="H565">
        <v>173</v>
      </c>
      <c r="I565">
        <v>110</v>
      </c>
      <c r="J565">
        <v>231</v>
      </c>
      <c r="K565">
        <v>33</v>
      </c>
      <c r="L565">
        <v>26</v>
      </c>
      <c r="N565">
        <f t="shared" si="6606"/>
        <v>1688620</v>
      </c>
      <c r="O565" s="3">
        <f t="shared" si="6607"/>
        <v>0.24666230652620233</v>
      </c>
      <c r="R565">
        <f>IF(B565="","",C565-LARGE(C$1:C565,2))</f>
        <v>7094</v>
      </c>
      <c r="S565">
        <f>IF(R565="","",N565-LARGE(N$2:N565,2))</f>
        <v>6237</v>
      </c>
      <c r="T565" s="6">
        <f t="shared" si="6608"/>
        <v>0.53214312504688321</v>
      </c>
      <c r="U565" s="6"/>
      <c r="V565">
        <f>IF(R565="","",B565-LARGE(B$2:B565,2))</f>
        <v>13331</v>
      </c>
      <c r="W565">
        <f t="shared" si="6609"/>
        <v>48049</v>
      </c>
      <c r="X565" s="3">
        <f t="shared" si="6610"/>
        <v>1.7128348144602384E-2</v>
      </c>
      <c r="Y565">
        <f>IF(E565="","",LARGE(E$2:E565,1)-LARGE(E$2:E565,2))</f>
        <v>130</v>
      </c>
      <c r="Z565">
        <v>4218</v>
      </c>
      <c r="AA565">
        <v>2502</v>
      </c>
      <c r="AB565">
        <v>23329</v>
      </c>
      <c r="AC565">
        <v>3799</v>
      </c>
      <c r="AD565">
        <v>2237</v>
      </c>
      <c r="AE565">
        <v>21331</v>
      </c>
      <c r="AF565">
        <v>74</v>
      </c>
      <c r="AG565">
        <v>47</v>
      </c>
      <c r="AH565">
        <v>394</v>
      </c>
      <c r="AI565">
        <f t="shared" si="6611"/>
        <v>345</v>
      </c>
      <c r="AJ565">
        <f t="shared" si="6612"/>
        <v>218</v>
      </c>
      <c r="AK565">
        <f t="shared" si="6613"/>
        <v>1604</v>
      </c>
      <c r="AS565">
        <f t="shared" si="6593"/>
        <v>1794.1666666666667</v>
      </c>
      <c r="AT565">
        <f>IF(BN565="","",LARGE(BN$1:BN565,1)-LARGE(BN$1:BN565,2))</f>
        <v>74421</v>
      </c>
      <c r="AU565">
        <f>IF(BO565="","",LARGE(BO$1:BO565,1)-LARGE(BO$1:BO565,2))</f>
        <v>3785</v>
      </c>
      <c r="AV565">
        <f t="shared" si="6614"/>
        <v>5.0859300466266244E-2</v>
      </c>
      <c r="AW565">
        <f>IF(CB565="","",MAX(BV$1:BV565)-LARGE(BV$1:BV565,2))</f>
        <v>622</v>
      </c>
      <c r="AX565">
        <f>IF(CC565="","",MAX(BW$1:BW565)-LARGE(BW$1:BW565,2))</f>
        <v>77</v>
      </c>
      <c r="AY565">
        <f>IF(CR565="","",MAX(CR$1:CR565)-LARGE(CR$1:CR565,2))</f>
        <v>7402</v>
      </c>
      <c r="AZ565">
        <f>IF(CS565="","",MAX(CS$1:CS565)-LARGE(CS$1:CS565,2))</f>
        <v>249</v>
      </c>
      <c r="BA565">
        <f>IF(CJ565="","",MAX(CD$1:CD565)-LARGE(CD$1:CD565,2))</f>
        <v>424</v>
      </c>
      <c r="BB565">
        <f>IF(CK565="","",MAX(CE$1:CE565)-LARGE(CE$1:CE565,2))</f>
        <v>43</v>
      </c>
      <c r="BC565">
        <f t="shared" si="6615"/>
        <v>0.12379421221864952</v>
      </c>
      <c r="BD565">
        <f t="shared" si="6616"/>
        <v>3.3639556876519858E-2</v>
      </c>
      <c r="BE565">
        <f t="shared" si="6617"/>
        <v>0.10141509433962265</v>
      </c>
      <c r="BN565">
        <v>7349130</v>
      </c>
      <c r="BO565">
        <v>597293</v>
      </c>
      <c r="BP565">
        <v>1804739</v>
      </c>
      <c r="BQ565">
        <v>436778</v>
      </c>
      <c r="BR565">
        <v>436470</v>
      </c>
      <c r="BS565">
        <v>116428</v>
      </c>
      <c r="BT565">
        <f t="shared" si="6618"/>
        <v>2241517</v>
      </c>
      <c r="BU565">
        <f t="shared" si="6619"/>
        <v>552898</v>
      </c>
      <c r="BV565">
        <v>64519</v>
      </c>
      <c r="BW565">
        <v>4424</v>
      </c>
      <c r="BX565">
        <v>11606</v>
      </c>
      <c r="BY565">
        <v>4671</v>
      </c>
      <c r="BZ565">
        <v>3087</v>
      </c>
      <c r="CA565">
        <v>1131</v>
      </c>
      <c r="CB565">
        <f t="shared" si="6620"/>
        <v>16277</v>
      </c>
      <c r="CC565">
        <f t="shared" si="6621"/>
        <v>4218</v>
      </c>
      <c r="CD565">
        <v>44432</v>
      </c>
      <c r="CE565">
        <v>2646</v>
      </c>
      <c r="CF565">
        <v>6620</v>
      </c>
      <c r="CG565">
        <v>2796</v>
      </c>
      <c r="CH565">
        <v>1641</v>
      </c>
      <c r="CI565">
        <v>861</v>
      </c>
      <c r="CJ565">
        <f t="shared" si="6622"/>
        <v>9416</v>
      </c>
      <c r="CK565">
        <f t="shared" si="6623"/>
        <v>2502</v>
      </c>
      <c r="CL565">
        <v>325314</v>
      </c>
      <c r="CM565">
        <v>25504</v>
      </c>
      <c r="CN565">
        <v>85167</v>
      </c>
      <c r="CO565">
        <v>9812</v>
      </c>
      <c r="CP565">
        <v>21419</v>
      </c>
      <c r="CQ565">
        <v>1910</v>
      </c>
      <c r="CR565">
        <f t="shared" si="6624"/>
        <v>94979</v>
      </c>
      <c r="CS565">
        <f t="shared" si="6625"/>
        <v>23329</v>
      </c>
    </row>
    <row r="566" spans="1:97" x14ac:dyDescent="0.35">
      <c r="A566" s="1">
        <v>44546</v>
      </c>
      <c r="F566">
        <v>810</v>
      </c>
      <c r="H566">
        <v>172</v>
      </c>
      <c r="I566">
        <v>118</v>
      </c>
      <c r="N566" t="str">
        <f t="shared" ref="N566:N569" si="6626">IF(B566-C566=0,"",B566-C566)</f>
        <v/>
      </c>
      <c r="O566" s="3" t="str">
        <f t="shared" ref="O566:O569" si="6627">IF(N566="","",C566/B566)</f>
        <v/>
      </c>
      <c r="R566" t="str">
        <f>IF(B566="","",C566-LARGE(C$1:C566,2))</f>
        <v/>
      </c>
      <c r="S566" t="str">
        <f>IF(R566="","",N566-LARGE(N$2:N566,2))</f>
        <v/>
      </c>
      <c r="T566" s="6" t="str">
        <f t="shared" ref="T566:T569" si="6628">IF(S566="","",R566/V566)</f>
        <v/>
      </c>
      <c r="U566" s="6"/>
      <c r="V566" t="str">
        <f>IF(R566="","",B566-LARGE(B$2:B566,2))</f>
        <v/>
      </c>
      <c r="W566" t="str">
        <f t="shared" ref="W566:W569" si="6629">IF(V566="","",C566-D566-E564)</f>
        <v/>
      </c>
      <c r="X566" s="3" t="str">
        <f t="shared" ref="X566:X569" si="6630">IFERROR(F566/W566,"")</f>
        <v/>
      </c>
      <c r="Y566" t="str">
        <f>IF(E566="","",LARGE(E$2:E566,1)-LARGE(E$2:E566,2))</f>
        <v/>
      </c>
      <c r="AI566" t="str">
        <f t="shared" ref="AI566:AI569" si="6631">IF(AH566="","",Z566-AC566-AF566)</f>
        <v/>
      </c>
      <c r="AJ566" t="str">
        <f t="shared" ref="AJ566:AJ569" si="6632">IF(AI566="","",AA566-AD566-AG566)</f>
        <v/>
      </c>
      <c r="AK566" t="str">
        <f t="shared" ref="AK566:AK569" si="6633">IF(AJ566="","",AB566-AE566-AH566)</f>
        <v/>
      </c>
      <c r="AS566">
        <f t="shared" si="6593"/>
        <v>1850.7272727272727</v>
      </c>
      <c r="AT566" t="str">
        <f>IF(BN566="","",LARGE(BN$1:BN566,1)-LARGE(BN$1:BN566,2))</f>
        <v/>
      </c>
      <c r="AU566">
        <f>IF(BO566="","",LARGE(BO$1:BO566,1)-LARGE(BO$1:BO566,2))</f>
        <v>4238</v>
      </c>
      <c r="AV566" t="str">
        <f t="shared" ref="AV566:AV569" si="6634">IF(AT566="","",AU566/AT566)</f>
        <v/>
      </c>
      <c r="AW566" t="str">
        <f>IF(CB566="","",MAX(BV$1:BV566)-LARGE(BV$1:BV566,2))</f>
        <v/>
      </c>
      <c r="AX566" t="str">
        <f>IF(CC566="","",MAX(BW$1:BW566)-LARGE(BW$1:BW566,2))</f>
        <v/>
      </c>
      <c r="AY566" t="str">
        <f>IF(CR566="","",MAX(CR$1:CR566)-LARGE(CR$1:CR566,2))</f>
        <v/>
      </c>
      <c r="AZ566" t="str">
        <f>IF(CS566="","",MAX(CS$1:CS566)-LARGE(CS$1:CS566,2))</f>
        <v/>
      </c>
      <c r="BA566" t="str">
        <f>IF(CJ566="","",MAX(CD$1:CD566)-LARGE(CD$1:CD566,2))</f>
        <v/>
      </c>
      <c r="BB566" t="str">
        <f>IF(CK566="","",MAX(CE$1:CE566)-LARGE(CE$1:CE566,2))</f>
        <v/>
      </c>
      <c r="BC566" t="str">
        <f t="shared" ref="BC566:BC569" si="6635">IF(AX566="","",AX566/AW566)</f>
        <v/>
      </c>
      <c r="BD566" t="str">
        <f t="shared" ref="BD566:BD569" si="6636">IF(AY566="","",AZ566/AY566)</f>
        <v/>
      </c>
      <c r="BE566" t="str">
        <f t="shared" ref="BE566:BE569" si="6637">IF(BA566="","",BB566/BA566)</f>
        <v/>
      </c>
      <c r="BO566">
        <v>601531</v>
      </c>
      <c r="BT566" t="str">
        <f t="shared" ref="BT566:BT569" si="6638">IF(SUM(BP566:BQ566)=0,"",SUM(BP566:BQ566))</f>
        <v/>
      </c>
      <c r="BU566" t="str">
        <f t="shared" ref="BU566:BU569" si="6639">IF(SUM(BR566:BS566)=0,"",SUM(BR566:BS566))</f>
        <v/>
      </c>
      <c r="CB566" t="str">
        <f t="shared" ref="CB566:CB569" si="6640">IF(SUM(BX566:BY566)=0,"",SUM(BX566:BY566))</f>
        <v/>
      </c>
      <c r="CC566" t="str">
        <f t="shared" ref="CC566:CC569" si="6641">IF(SUM(BZ566:CA566)=0,"",SUM(BZ566:CA566))</f>
        <v/>
      </c>
      <c r="CJ566" t="str">
        <f t="shared" ref="CJ566:CJ569" si="6642">IF(SUM(CF566:CG566)=0,"",SUM(CF566:CG566))</f>
        <v/>
      </c>
      <c r="CK566" t="str">
        <f t="shared" ref="CK566:CK569" si="6643">IF(SUM(CH566:CI566)=0,"",SUM(CH566:CI566))</f>
        <v/>
      </c>
      <c r="CR566" t="str">
        <f t="shared" ref="CR566:CR569" si="6644">IF(SUM(CN566:CO566)=0,"",SUM(CN566:CO566))</f>
        <v/>
      </c>
      <c r="CS566" t="str">
        <f t="shared" ref="CS566:CS569" si="6645">IF(SUM(CP566:CQ566)=0,"",SUM(CP566:CQ566))</f>
        <v/>
      </c>
    </row>
    <row r="567" spans="1:97" x14ac:dyDescent="0.35">
      <c r="A567" s="1">
        <v>44549</v>
      </c>
      <c r="F567">
        <v>788</v>
      </c>
      <c r="H567">
        <v>171</v>
      </c>
      <c r="I567">
        <v>90</v>
      </c>
      <c r="N567" t="str">
        <f t="shared" si="6626"/>
        <v/>
      </c>
      <c r="O567" s="3" t="str">
        <f t="shared" si="6627"/>
        <v/>
      </c>
      <c r="R567" t="str">
        <f>IF(B567="","",C567-LARGE(C$1:C567,2))</f>
        <v/>
      </c>
      <c r="S567" t="str">
        <f>IF(R567="","",N567-LARGE(N$2:N567,2))</f>
        <v/>
      </c>
      <c r="T567" s="6" t="str">
        <f t="shared" si="6628"/>
        <v/>
      </c>
      <c r="U567" s="6"/>
      <c r="V567" t="str">
        <f>IF(R567="","",B567-LARGE(B$2:B567,2))</f>
        <v/>
      </c>
      <c r="W567" t="str">
        <f t="shared" si="6629"/>
        <v/>
      </c>
      <c r="X567" s="3" t="str">
        <f t="shared" si="6630"/>
        <v/>
      </c>
      <c r="Y567" t="str">
        <f>IF(E567="","",LARGE(E$2:E567,1)-LARGE(E$2:E567,2))</f>
        <v/>
      </c>
      <c r="AI567" t="str">
        <f t="shared" si="6631"/>
        <v/>
      </c>
      <c r="AJ567" t="str">
        <f t="shared" si="6632"/>
        <v/>
      </c>
      <c r="AK567" t="str">
        <f t="shared" si="6633"/>
        <v/>
      </c>
      <c r="AS567">
        <f t="shared" si="6593"/>
        <v>1721.5</v>
      </c>
      <c r="AT567" t="str">
        <f>IF(BN567="","",LARGE(BN$1:BN567,1)-LARGE(BN$1:BN567,2))</f>
        <v/>
      </c>
      <c r="AU567">
        <f>IF(BO567="","",LARGE(BO$1:BO567,1)-LARGE(BO$1:BO567,2))</f>
        <v>3743</v>
      </c>
      <c r="AV567" t="str">
        <f t="shared" si="6634"/>
        <v/>
      </c>
      <c r="AW567" t="str">
        <f>IF(CB567="","",MAX(BV$1:BV567)-LARGE(BV$1:BV567,2))</f>
        <v/>
      </c>
      <c r="AX567" t="str">
        <f>IF(CC567="","",MAX(BW$1:BW567)-LARGE(BW$1:BW567,2))</f>
        <v/>
      </c>
      <c r="AY567" t="str">
        <f>IF(CR567="","",MAX(CR$1:CR567)-LARGE(CR$1:CR567,2))</f>
        <v/>
      </c>
      <c r="AZ567" t="str">
        <f>IF(CS567="","",MAX(CS$1:CS567)-LARGE(CS$1:CS567,2))</f>
        <v/>
      </c>
      <c r="BA567" t="str">
        <f>IF(CJ567="","",MAX(CD$1:CD567)-LARGE(CD$1:CD567,2))</f>
        <v/>
      </c>
      <c r="BB567" t="str">
        <f>IF(CK567="","",MAX(CE$1:CE567)-LARGE(CE$1:CE567,2))</f>
        <v/>
      </c>
      <c r="BC567" t="str">
        <f t="shared" si="6635"/>
        <v/>
      </c>
      <c r="BD567" t="str">
        <f t="shared" si="6636"/>
        <v/>
      </c>
      <c r="BE567" t="str">
        <f t="shared" si="6637"/>
        <v/>
      </c>
      <c r="BO567">
        <v>605274</v>
      </c>
      <c r="BT567" t="str">
        <f t="shared" si="6638"/>
        <v/>
      </c>
      <c r="BU567" t="str">
        <f t="shared" si="6639"/>
        <v/>
      </c>
      <c r="CB567" t="str">
        <f t="shared" si="6640"/>
        <v/>
      </c>
      <c r="CC567" t="str">
        <f t="shared" si="6641"/>
        <v/>
      </c>
      <c r="CJ567" t="str">
        <f t="shared" si="6642"/>
        <v/>
      </c>
      <c r="CK567" t="str">
        <f t="shared" si="6643"/>
        <v/>
      </c>
      <c r="CR567" t="str">
        <f t="shared" si="6644"/>
        <v/>
      </c>
      <c r="CS567" t="str">
        <f t="shared" si="6645"/>
        <v/>
      </c>
    </row>
    <row r="568" spans="1:97" x14ac:dyDescent="0.35">
      <c r="A568" s="1">
        <v>44550</v>
      </c>
      <c r="F568">
        <v>770</v>
      </c>
      <c r="H568">
        <v>166</v>
      </c>
      <c r="I568">
        <v>82</v>
      </c>
      <c r="J568">
        <v>198</v>
      </c>
      <c r="K568">
        <v>30</v>
      </c>
      <c r="L568">
        <v>15</v>
      </c>
      <c r="N568" t="str">
        <f t="shared" si="6626"/>
        <v/>
      </c>
      <c r="O568" s="3" t="str">
        <f t="shared" si="6627"/>
        <v/>
      </c>
      <c r="R568" t="str">
        <f>IF(B568="","",C568-LARGE(C$1:C568,2))</f>
        <v/>
      </c>
      <c r="S568" t="str">
        <f>IF(R568="","",N568-LARGE(N$2:N568,2))</f>
        <v/>
      </c>
      <c r="T568" s="6" t="str">
        <f t="shared" si="6628"/>
        <v/>
      </c>
      <c r="U568" s="6"/>
      <c r="V568" t="str">
        <f>IF(R568="","",B568-LARGE(B$2:B568,2))</f>
        <v/>
      </c>
      <c r="W568" t="str">
        <f t="shared" si="6629"/>
        <v/>
      </c>
      <c r="X568" s="3" t="str">
        <f t="shared" si="6630"/>
        <v/>
      </c>
      <c r="Y568" t="str">
        <f>IF(E568="","",LARGE(E$2:E568,1)-LARGE(E$2:E568,2))</f>
        <v/>
      </c>
      <c r="AI568" t="str">
        <f t="shared" si="6631"/>
        <v/>
      </c>
      <c r="AJ568" t="str">
        <f t="shared" si="6632"/>
        <v/>
      </c>
      <c r="AK568" t="str">
        <f t="shared" si="6633"/>
        <v/>
      </c>
      <c r="AZ568" t="str">
        <f>IF(CS568="","",MAX(CS$1:CS568)-LARGE(CS$1:CS568,2))</f>
        <v/>
      </c>
    </row>
    <row r="569" spans="1:97" x14ac:dyDescent="0.35">
      <c r="A569" s="1">
        <v>44551</v>
      </c>
      <c r="B569">
        <v>2261469</v>
      </c>
      <c r="C569">
        <v>563279</v>
      </c>
      <c r="D569">
        <v>514851</v>
      </c>
      <c r="E569">
        <v>7799</v>
      </c>
      <c r="F569">
        <v>747</v>
      </c>
      <c r="H569">
        <v>158</v>
      </c>
      <c r="I569">
        <v>132</v>
      </c>
      <c r="J569">
        <v>203</v>
      </c>
      <c r="K569">
        <v>32</v>
      </c>
      <c r="L569">
        <v>38</v>
      </c>
      <c r="N569">
        <f t="shared" si="6626"/>
        <v>1698190</v>
      </c>
      <c r="O569" s="3">
        <f t="shared" si="6627"/>
        <v>0.24907659578795907</v>
      </c>
      <c r="R569">
        <f>IF(B569="","",C569-LARGE(C$1:C569,2))</f>
        <v>10381</v>
      </c>
      <c r="S569">
        <f>IF(R569="","",N569-LARGE(N$2:N569,2))</f>
        <v>9570</v>
      </c>
      <c r="T569" s="6">
        <f t="shared" si="6628"/>
        <v>0.52032479574958646</v>
      </c>
      <c r="U569" s="6"/>
      <c r="V569">
        <f>IF(R569="","",B569-LARGE(B$2:B569,2))</f>
        <v>19951</v>
      </c>
      <c r="W569">
        <f t="shared" si="6629"/>
        <v>48428</v>
      </c>
      <c r="X569" s="3">
        <f t="shared" si="6630"/>
        <v>1.542496076649872E-2</v>
      </c>
      <c r="Y569">
        <f>IF(E569="","",LARGE(E$2:E569,1)-LARGE(E$2:E569,2))</f>
        <v>119</v>
      </c>
      <c r="Z569">
        <v>4297</v>
      </c>
      <c r="AA569">
        <v>2534</v>
      </c>
      <c r="AB569">
        <v>23772</v>
      </c>
      <c r="AC569">
        <v>3904</v>
      </c>
      <c r="AD569">
        <v>2289</v>
      </c>
      <c r="AE569">
        <v>21683</v>
      </c>
      <c r="AF569">
        <v>74</v>
      </c>
      <c r="AG569">
        <v>47</v>
      </c>
      <c r="AH569">
        <v>397</v>
      </c>
      <c r="AI569">
        <f t="shared" si="6631"/>
        <v>319</v>
      </c>
      <c r="AJ569">
        <f t="shared" si="6632"/>
        <v>198</v>
      </c>
      <c r="AK569">
        <f t="shared" si="6633"/>
        <v>1692</v>
      </c>
      <c r="AS569">
        <f t="shared" ref="AS569:AS579" si="6646">IF(BO569&gt;0,(BO569-MAX(BO519:BO560))/(A569-INDEX(A:A,MATCH(MAX(BO519:BO560),BO:BO,0))),"")</f>
        <v>1681.0714285714287</v>
      </c>
      <c r="AT569">
        <f>IF(BN569="","",LARGE(BN$1:BN569,1)-LARGE(BN$1:BN569,2))</f>
        <v>99023</v>
      </c>
      <c r="AU569">
        <f>IF(BO569="","",LARGE(BO$1:BO569,1)-LARGE(BO$1:BO569,2))</f>
        <v>2648</v>
      </c>
      <c r="AV569">
        <f t="shared" si="6634"/>
        <v>2.6741262131020065E-2</v>
      </c>
      <c r="AW569">
        <f>IF(CB569="","",MAX(BV$1:BV569)-LARGE(BV$1:BV569,2))</f>
        <v>946</v>
      </c>
      <c r="AX569">
        <f>IF(CC569="","",MAX(BW$1:BW569)-LARGE(BW$1:BW569,2))</f>
        <v>86</v>
      </c>
      <c r="AY569">
        <f>IF(CR569="","",MAX(CR$1:CR569)-LARGE(CR$1:CR569,2))</f>
        <v>2899</v>
      </c>
      <c r="AZ569">
        <f>IF(CS569="","",MAX(CS$1:CS569)-LARGE(CS$1:CS569,2))</f>
        <v>2955</v>
      </c>
      <c r="BA569">
        <f>IF(CJ569="","",MAX(CD$1:CD569)-LARGE(CD$1:CD569,2))</f>
        <v>602</v>
      </c>
      <c r="BB569">
        <f>IF(CK569="","",MAX(CE$1:CE569)-LARGE(CE$1:CE569,2))</f>
        <v>34</v>
      </c>
      <c r="BC569">
        <f t="shared" si="6635"/>
        <v>9.0909090909090912E-2</v>
      </c>
      <c r="BD569">
        <f t="shared" si="6636"/>
        <v>1.019317005864091</v>
      </c>
      <c r="BE569">
        <f t="shared" si="6637"/>
        <v>5.647840531561462E-2</v>
      </c>
      <c r="BN569">
        <v>7448153</v>
      </c>
      <c r="BO569">
        <v>607922</v>
      </c>
      <c r="BP569">
        <v>1816219</v>
      </c>
      <c r="BQ569">
        <v>443597</v>
      </c>
      <c r="BR569">
        <v>443177</v>
      </c>
      <c r="BS569">
        <v>119286</v>
      </c>
      <c r="BT569">
        <f t="shared" si="6638"/>
        <v>2259816</v>
      </c>
      <c r="BU569">
        <f t="shared" si="6639"/>
        <v>562463</v>
      </c>
      <c r="BV569">
        <v>65465</v>
      </c>
      <c r="BW569">
        <v>4510</v>
      </c>
      <c r="BX569">
        <v>11687</v>
      </c>
      <c r="BY569">
        <v>4745</v>
      </c>
      <c r="BZ569">
        <v>3134</v>
      </c>
      <c r="CA569">
        <v>1157</v>
      </c>
      <c r="CB569">
        <f t="shared" si="6640"/>
        <v>16432</v>
      </c>
      <c r="CC569">
        <f t="shared" si="6641"/>
        <v>4291</v>
      </c>
      <c r="CD569">
        <v>45034</v>
      </c>
      <c r="CE569">
        <v>2680</v>
      </c>
      <c r="CF569">
        <v>6612</v>
      </c>
      <c r="CG569">
        <v>2867</v>
      </c>
      <c r="CH569">
        <v>1657</v>
      </c>
      <c r="CI569">
        <v>874</v>
      </c>
      <c r="CJ569">
        <f t="shared" si="6642"/>
        <v>9479</v>
      </c>
      <c r="CK569">
        <f t="shared" si="6643"/>
        <v>2531</v>
      </c>
      <c r="CL569">
        <v>327834</v>
      </c>
      <c r="CM569">
        <v>28639</v>
      </c>
      <c r="CN569">
        <v>92218</v>
      </c>
      <c r="CO569">
        <v>13062</v>
      </c>
      <c r="CP569">
        <v>23361</v>
      </c>
      <c r="CQ569">
        <v>2923</v>
      </c>
      <c r="CR569">
        <f t="shared" si="6644"/>
        <v>105280</v>
      </c>
      <c r="CS569">
        <f t="shared" si="6645"/>
        <v>26284</v>
      </c>
    </row>
    <row r="570" spans="1:97" x14ac:dyDescent="0.35">
      <c r="A570" s="1">
        <v>44553</v>
      </c>
      <c r="F570">
        <v>724</v>
      </c>
      <c r="H570">
        <v>160</v>
      </c>
      <c r="I570">
        <v>111</v>
      </c>
      <c r="N570" t="str">
        <f t="shared" ref="N570:N573" si="6647">IF(B570-C570=0,"",B570-C570)</f>
        <v/>
      </c>
      <c r="O570" s="3" t="str">
        <f t="shared" ref="O570:O573" si="6648">IF(N570="","",C570/B570)</f>
        <v/>
      </c>
      <c r="R570" t="str">
        <f>IF(B570="","",C570-LARGE(C$1:C570,2))</f>
        <v/>
      </c>
      <c r="S570" t="str">
        <f>IF(R570="","",N570-LARGE(N$2:N570,2))</f>
        <v/>
      </c>
      <c r="T570" s="6" t="str">
        <f t="shared" ref="T570:T573" si="6649">IF(S570="","",R570/V570)</f>
        <v/>
      </c>
      <c r="U570" s="6"/>
      <c r="V570" t="str">
        <f>IF(R570="","",B570-LARGE(B$2:B570,2))</f>
        <v/>
      </c>
      <c r="W570" t="str">
        <f t="shared" ref="W570:W573" si="6650">IF(V570="","",C570-D570-E568)</f>
        <v/>
      </c>
      <c r="X570" s="3" t="str">
        <f t="shared" ref="X570:X573" si="6651">IFERROR(F570/W570,"")</f>
        <v/>
      </c>
      <c r="Y570" t="str">
        <f>IF(E570="","",LARGE(E$2:E570,1)-LARGE(E$2:E570,2))</f>
        <v/>
      </c>
      <c r="AI570" t="str">
        <f t="shared" ref="AI570:AI573" si="6652">IF(AH570="","",Z570-AC570-AF570)</f>
        <v/>
      </c>
      <c r="AJ570" t="str">
        <f t="shared" ref="AJ570:AJ573" si="6653">IF(AI570="","",AA570-AD570-AG570)</f>
        <v/>
      </c>
      <c r="AK570" t="str">
        <f t="shared" ref="AK570:AK573" si="6654">IF(AJ570="","",AB570-AE570-AH570)</f>
        <v/>
      </c>
      <c r="AS570">
        <f t="shared" si="6646"/>
        <v>1823.6875</v>
      </c>
      <c r="AT570" t="str">
        <f>IF(BN570="","",LARGE(BN$1:BN570,1)-LARGE(BN$1:BN570,2))</f>
        <v/>
      </c>
      <c r="AU570">
        <f>IF(BO570="","",LARGE(BO$1:BO570,1)-LARGE(BO$1:BO570,2))</f>
        <v>5644</v>
      </c>
      <c r="AV570" t="str">
        <f t="shared" ref="AV570:AV573" si="6655">IF(AT570="","",AU570/AT570)</f>
        <v/>
      </c>
      <c r="AW570" t="str">
        <f>IF(CB570="","",MAX(BV$1:BV570)-LARGE(BV$1:BV570,2))</f>
        <v/>
      </c>
      <c r="AX570" t="str">
        <f>IF(CC570="","",MAX(BW$1:BW570)-LARGE(BW$1:BW570,2))</f>
        <v/>
      </c>
      <c r="AY570" t="str">
        <f>IF(CR570="","",MAX(CR$1:CR570)-LARGE(CR$1:CR570,2))</f>
        <v/>
      </c>
      <c r="AZ570" t="str">
        <f>IF(CS570="","",MAX(CS$1:CS570)-LARGE(CS$1:CS570,2))</f>
        <v/>
      </c>
      <c r="BA570" t="str">
        <f>IF(CJ570="","",MAX(CD$1:CD570)-LARGE(CD$1:CD570,2))</f>
        <v/>
      </c>
      <c r="BB570" t="str">
        <f>IF(CK570="","",MAX(CE$1:CE570)-LARGE(CE$1:CE570,2))</f>
        <v/>
      </c>
      <c r="BC570" t="str">
        <f t="shared" ref="BC570:BC573" si="6656">IF(AX570="","",AX570/AW570)</f>
        <v/>
      </c>
      <c r="BD570" t="str">
        <f t="shared" ref="BD570:BD573" si="6657">IF(AY570="","",AZ570/AY570)</f>
        <v/>
      </c>
      <c r="BE570" t="str">
        <f t="shared" ref="BE570:BE573" si="6658">IF(BA570="","",BB570/BA570)</f>
        <v/>
      </c>
      <c r="BO570">
        <v>613566</v>
      </c>
      <c r="BT570" t="str">
        <f t="shared" ref="BT570:BT573" si="6659">IF(SUM(BP570:BQ570)=0,"",SUM(BP570:BQ570))</f>
        <v/>
      </c>
      <c r="BU570" t="str">
        <f t="shared" ref="BU570:BU573" si="6660">IF(SUM(BR570:BS570)=0,"",SUM(BR570:BS570))</f>
        <v/>
      </c>
      <c r="CB570" t="str">
        <f t="shared" ref="CB570:CB573" si="6661">IF(SUM(BX570:BY570)=0,"",SUM(BX570:BY570))</f>
        <v/>
      </c>
      <c r="CC570" t="str">
        <f t="shared" ref="CC570:CC573" si="6662">IF(SUM(BZ570:CA570)=0,"",SUM(BZ570:CA570))</f>
        <v/>
      </c>
      <c r="CJ570" t="str">
        <f t="shared" ref="CJ570:CJ573" si="6663">IF(SUM(CF570:CG570)=0,"",SUM(CF570:CG570))</f>
        <v/>
      </c>
      <c r="CK570" t="str">
        <f t="shared" ref="CK570:CK573" si="6664">IF(SUM(CH570:CI570)=0,"",SUM(CH570:CI570))</f>
        <v/>
      </c>
      <c r="CR570" t="str">
        <f t="shared" ref="CR570:CR573" si="6665">IF(SUM(CN570:CO570)=0,"",SUM(CN570:CO570))</f>
        <v/>
      </c>
      <c r="CS570" t="str">
        <f t="shared" ref="CS570:CS573" si="6666">IF(SUM(CP570:CQ570)=0,"",SUM(CP570:CQ570))</f>
        <v/>
      </c>
    </row>
    <row r="571" spans="1:97" x14ac:dyDescent="0.35">
      <c r="A571" s="1">
        <v>44556</v>
      </c>
      <c r="F571">
        <v>706</v>
      </c>
      <c r="H571">
        <v>167</v>
      </c>
      <c r="I571">
        <v>101</v>
      </c>
      <c r="N571" t="str">
        <f t="shared" si="6647"/>
        <v/>
      </c>
      <c r="O571" s="3" t="str">
        <f t="shared" si="6648"/>
        <v/>
      </c>
      <c r="R571" t="str">
        <f>IF(B571="","",C571-LARGE(C$1:C571,2))</f>
        <v/>
      </c>
      <c r="S571" t="str">
        <f>IF(R571="","",N571-LARGE(N$2:N571,2))</f>
        <v/>
      </c>
      <c r="T571" s="6" t="str">
        <f t="shared" si="6649"/>
        <v/>
      </c>
      <c r="U571" s="6"/>
      <c r="V571" t="str">
        <f>IF(R571="","",B571-LARGE(B$2:B571,2))</f>
        <v/>
      </c>
      <c r="W571" t="str">
        <f t="shared" si="6650"/>
        <v/>
      </c>
      <c r="X571" s="3" t="str">
        <f t="shared" si="6651"/>
        <v/>
      </c>
      <c r="Y571" t="str">
        <f>IF(E571="","",LARGE(E$2:E571,1)-LARGE(E$2:E571,2))</f>
        <v/>
      </c>
      <c r="AI571" t="str">
        <f t="shared" si="6652"/>
        <v/>
      </c>
      <c r="AJ571" t="str">
        <f t="shared" si="6653"/>
        <v/>
      </c>
      <c r="AK571" t="str">
        <f t="shared" si="6654"/>
        <v/>
      </c>
      <c r="AS571">
        <f t="shared" si="6646"/>
        <v>1612.0588235294117</v>
      </c>
      <c r="AT571" t="str">
        <f>IF(BN571="","",LARGE(BN$1:BN571,1)-LARGE(BN$1:BN571,2))</f>
        <v/>
      </c>
      <c r="AU571">
        <f>IF(BO571="","",LARGE(BO$1:BO571,1)-LARGE(BO$1:BO571,2))</f>
        <v>3284</v>
      </c>
      <c r="AV571" t="str">
        <f t="shared" si="6655"/>
        <v/>
      </c>
      <c r="AW571" t="str">
        <f>IF(CB571="","",MAX(BV$1:BV571)-LARGE(BV$1:BV571,2))</f>
        <v/>
      </c>
      <c r="AX571" t="str">
        <f>IF(CC571="","",MAX(BW$1:BW571)-LARGE(BW$1:BW571,2))</f>
        <v/>
      </c>
      <c r="AY571" t="str">
        <f>IF(CR571="","",MAX(CR$1:CR571)-LARGE(CR$1:CR571,2))</f>
        <v/>
      </c>
      <c r="AZ571" t="str">
        <f>IF(CS571="","",MAX(CS$1:CS571)-LARGE(CS$1:CS571,2))</f>
        <v/>
      </c>
      <c r="BA571" t="str">
        <f>IF(CJ571="","",MAX(CD$1:CD571)-LARGE(CD$1:CD571,2))</f>
        <v/>
      </c>
      <c r="BB571" t="str">
        <f>IF(CK571="","",MAX(CE$1:CE571)-LARGE(CE$1:CE571,2))</f>
        <v/>
      </c>
      <c r="BC571" t="str">
        <f t="shared" si="6656"/>
        <v/>
      </c>
      <c r="BD571" t="str">
        <f t="shared" si="6657"/>
        <v/>
      </c>
      <c r="BE571" t="str">
        <f t="shared" si="6658"/>
        <v/>
      </c>
      <c r="BO571">
        <v>616850</v>
      </c>
      <c r="BT571" t="str">
        <f t="shared" si="6659"/>
        <v/>
      </c>
      <c r="BU571" t="str">
        <f t="shared" si="6660"/>
        <v/>
      </c>
      <c r="CB571" t="str">
        <f t="shared" si="6661"/>
        <v/>
      </c>
      <c r="CC571" t="str">
        <f t="shared" si="6662"/>
        <v/>
      </c>
      <c r="CJ571" t="str">
        <f t="shared" si="6663"/>
        <v/>
      </c>
      <c r="CK571" t="str">
        <f t="shared" si="6664"/>
        <v/>
      </c>
      <c r="CR571" t="str">
        <f t="shared" si="6665"/>
        <v/>
      </c>
      <c r="CS571" t="str">
        <f t="shared" si="6666"/>
        <v/>
      </c>
    </row>
    <row r="572" spans="1:97" x14ac:dyDescent="0.35">
      <c r="A572" s="1">
        <v>44557</v>
      </c>
      <c r="F572">
        <v>709</v>
      </c>
      <c r="H572">
        <v>160</v>
      </c>
      <c r="I572">
        <v>107</v>
      </c>
      <c r="J572">
        <v>210</v>
      </c>
      <c r="K572">
        <v>38</v>
      </c>
      <c r="L572">
        <v>29</v>
      </c>
      <c r="N572" t="str">
        <f t="shared" si="6647"/>
        <v/>
      </c>
      <c r="O572" s="3" t="str">
        <f t="shared" si="6648"/>
        <v/>
      </c>
      <c r="R572" t="str">
        <f>IF(B572="","",C572-LARGE(C$1:C572,2))</f>
        <v/>
      </c>
      <c r="S572" t="str">
        <f>IF(R572="","",N572-LARGE(N$2:N572,2))</f>
        <v/>
      </c>
      <c r="T572" s="6" t="str">
        <f t="shared" si="6649"/>
        <v/>
      </c>
      <c r="U572" s="6"/>
      <c r="V572" t="str">
        <f>IF(R572="","",B572-LARGE(B$2:B572,2))</f>
        <v/>
      </c>
      <c r="W572" t="str">
        <f t="shared" si="6650"/>
        <v/>
      </c>
      <c r="X572" s="3" t="str">
        <f t="shared" si="6651"/>
        <v/>
      </c>
      <c r="Y572" t="str">
        <f>IF(E572="","",LARGE(E$2:E572,1)-LARGE(E$2:E572,2))</f>
        <v/>
      </c>
      <c r="AI572" t="str">
        <f t="shared" si="6652"/>
        <v/>
      </c>
      <c r="AJ572" t="str">
        <f t="shared" si="6653"/>
        <v/>
      </c>
      <c r="AK572" t="str">
        <f t="shared" si="6654"/>
        <v/>
      </c>
      <c r="AS572" t="str">
        <f t="shared" si="6646"/>
        <v/>
      </c>
      <c r="AT572" t="str">
        <f>IF(BN572="","",LARGE(BN$1:BN572,1)-LARGE(BN$1:BN572,2))</f>
        <v/>
      </c>
      <c r="AU572" t="str">
        <f>IF(BO572="","",LARGE(BO$1:BO572,1)-LARGE(BO$1:BO572,2))</f>
        <v/>
      </c>
      <c r="AV572" t="str">
        <f t="shared" si="6655"/>
        <v/>
      </c>
      <c r="AW572" t="str">
        <f>IF(CB572="","",MAX(BV$1:BV572)-LARGE(BV$1:BV572,2))</f>
        <v/>
      </c>
      <c r="AX572" t="str">
        <f>IF(CC572="","",MAX(BW$1:BW572)-LARGE(BW$1:BW572,2))</f>
        <v/>
      </c>
      <c r="AY572" t="str">
        <f>IF(CR572="","",MAX(CR$1:CR572)-LARGE(CR$1:CR572,2))</f>
        <v/>
      </c>
      <c r="AZ572" t="str">
        <f>IF(CS572="","",MAX(CS$1:CS572)-LARGE(CS$1:CS572,2))</f>
        <v/>
      </c>
      <c r="BA572" t="str">
        <f>IF(CJ572="","",MAX(CD$1:CD572)-LARGE(CD$1:CD572,2))</f>
        <v/>
      </c>
      <c r="BB572" t="str">
        <f>IF(CK572="","",MAX(CE$1:CE572)-LARGE(CE$1:CE572,2))</f>
        <v/>
      </c>
      <c r="BC572" t="str">
        <f t="shared" si="6656"/>
        <v/>
      </c>
      <c r="BD572" t="str">
        <f t="shared" si="6657"/>
        <v/>
      </c>
      <c r="BE572" t="str">
        <f t="shared" si="6658"/>
        <v/>
      </c>
      <c r="BT572" t="str">
        <f t="shared" si="6659"/>
        <v/>
      </c>
      <c r="BU572" t="str">
        <f t="shared" si="6660"/>
        <v/>
      </c>
      <c r="CB572" t="str">
        <f t="shared" si="6661"/>
        <v/>
      </c>
      <c r="CC572" t="str">
        <f t="shared" si="6662"/>
        <v/>
      </c>
      <c r="CJ572" t="str">
        <f t="shared" si="6663"/>
        <v/>
      </c>
      <c r="CK572" t="str">
        <f t="shared" si="6664"/>
        <v/>
      </c>
      <c r="CR572" t="str">
        <f t="shared" si="6665"/>
        <v/>
      </c>
      <c r="CS572" t="str">
        <f t="shared" si="6666"/>
        <v/>
      </c>
    </row>
    <row r="573" spans="1:97" x14ac:dyDescent="0.35">
      <c r="A573" s="1">
        <v>44558</v>
      </c>
      <c r="B573">
        <v>2280864</v>
      </c>
      <c r="C573">
        <v>574513</v>
      </c>
      <c r="D573">
        <v>524717</v>
      </c>
      <c r="E573">
        <v>7858</v>
      </c>
      <c r="F573">
        <v>711</v>
      </c>
      <c r="H573">
        <v>165</v>
      </c>
      <c r="I573">
        <v>128</v>
      </c>
      <c r="J573">
        <v>213</v>
      </c>
      <c r="K573">
        <v>42</v>
      </c>
      <c r="L573">
        <v>39</v>
      </c>
      <c r="N573">
        <f t="shared" si="6647"/>
        <v>1706351</v>
      </c>
      <c r="O573" s="3">
        <f t="shared" si="6648"/>
        <v>0.25188393521051672</v>
      </c>
      <c r="R573">
        <f>IF(B573="","",C573-LARGE(C$1:C573,2))</f>
        <v>11234</v>
      </c>
      <c r="S573">
        <f>IF(R573="","",N573-LARGE(N$2:N573,2))</f>
        <v>8161</v>
      </c>
      <c r="T573" s="6">
        <f t="shared" si="6649"/>
        <v>0.57922144882701732</v>
      </c>
      <c r="U573" s="6"/>
      <c r="V573">
        <f>IF(R573="","",B573-LARGE(B$2:B573,2))</f>
        <v>19395</v>
      </c>
      <c r="W573">
        <f t="shared" si="6650"/>
        <v>49796</v>
      </c>
      <c r="X573" s="3">
        <f t="shared" si="6651"/>
        <v>1.4278255281548718E-2</v>
      </c>
      <c r="Y573">
        <f>IF(E573="","",LARGE(E$2:E573,1)-LARGE(E$2:E573,2))</f>
        <v>59</v>
      </c>
      <c r="Z573">
        <v>4369</v>
      </c>
      <c r="AA573">
        <v>2572</v>
      </c>
      <c r="AB573">
        <v>24320</v>
      </c>
      <c r="AC573">
        <v>3973</v>
      </c>
      <c r="AD573">
        <v>2334</v>
      </c>
      <c r="AE573">
        <v>22120</v>
      </c>
      <c r="AF573">
        <v>74</v>
      </c>
      <c r="AG573">
        <v>48</v>
      </c>
      <c r="AH573">
        <v>399</v>
      </c>
      <c r="AI573">
        <f t="shared" si="6652"/>
        <v>322</v>
      </c>
      <c r="AJ573">
        <f t="shared" si="6653"/>
        <v>190</v>
      </c>
      <c r="AK573">
        <f t="shared" si="6654"/>
        <v>1801</v>
      </c>
      <c r="AS573">
        <f t="shared" si="6646"/>
        <v>1653.125</v>
      </c>
      <c r="AT573">
        <f>IF(BN573="","",LARGE(BN$1:BN573,1)-LARGE(BN$1:BN573,2))</f>
        <v>110489</v>
      </c>
      <c r="AU573">
        <f>IF(BO573="","",LARGE(BO$1:BO573,1)-LARGE(BO$1:BO573,2))</f>
        <v>3108</v>
      </c>
      <c r="AV573">
        <f t="shared" si="6655"/>
        <v>2.8129497054005376E-2</v>
      </c>
      <c r="AW573">
        <f>IF(CB573="","",MAX(BV$1:BV573)-LARGE(BV$1:BV573,2))</f>
        <v>802</v>
      </c>
      <c r="AX573">
        <f>IF(CC573="","",MAX(BW$1:BW573)-LARGE(BW$1:BW573,2))</f>
        <v>83</v>
      </c>
      <c r="AY573">
        <f>IF(CR573="","",MAX(CR$1:CR573)-LARGE(CR$1:CR573,2))</f>
        <v>2899</v>
      </c>
      <c r="AZ573">
        <f>IF(CS573="","",MAX(CS$1:CS573)-LARGE(CS$1:CS573,2))</f>
        <v>2035</v>
      </c>
      <c r="BA573">
        <f>IF(CJ573="","",MAX(CD$1:CD573)-LARGE(CD$1:CD573,2))</f>
        <v>546</v>
      </c>
      <c r="BB573">
        <f>IF(CK573="","",MAX(CE$1:CE573)-LARGE(CE$1:CE573,2))</f>
        <v>35</v>
      </c>
      <c r="BC573">
        <f t="shared" si="6656"/>
        <v>0.10349127182044887</v>
      </c>
      <c r="BD573">
        <f t="shared" si="6657"/>
        <v>0.7019661952397378</v>
      </c>
      <c r="BE573">
        <f t="shared" si="6658"/>
        <v>6.4102564102564097E-2</v>
      </c>
      <c r="BN573">
        <v>7558642</v>
      </c>
      <c r="BO573">
        <v>619958</v>
      </c>
      <c r="BP573">
        <v>1828357</v>
      </c>
      <c r="BQ573">
        <v>450304</v>
      </c>
      <c r="BR573">
        <v>150434</v>
      </c>
      <c r="BS573">
        <v>122598</v>
      </c>
      <c r="BT573">
        <f t="shared" si="6659"/>
        <v>2278661</v>
      </c>
      <c r="BU573">
        <f t="shared" si="6660"/>
        <v>273032</v>
      </c>
      <c r="BV573">
        <v>66267</v>
      </c>
      <c r="BW573">
        <v>4593</v>
      </c>
      <c r="BX573">
        <v>11720</v>
      </c>
      <c r="BY573">
        <v>4824</v>
      </c>
      <c r="BZ573">
        <v>3167</v>
      </c>
      <c r="CA573">
        <v>1196</v>
      </c>
      <c r="CB573">
        <f t="shared" si="6661"/>
        <v>16544</v>
      </c>
      <c r="CC573">
        <f t="shared" si="6662"/>
        <v>4363</v>
      </c>
      <c r="CD573">
        <v>45580</v>
      </c>
      <c r="CE573">
        <v>2715</v>
      </c>
      <c r="CF573">
        <v>6648</v>
      </c>
      <c r="CG573">
        <v>2910</v>
      </c>
      <c r="CH573">
        <v>1681</v>
      </c>
      <c r="CI573">
        <v>891</v>
      </c>
      <c r="CJ573">
        <f t="shared" si="6663"/>
        <v>9558</v>
      </c>
      <c r="CK573">
        <f t="shared" si="6664"/>
        <v>2572</v>
      </c>
      <c r="CL573">
        <v>334664</v>
      </c>
      <c r="CM573">
        <v>26458</v>
      </c>
      <c r="CN573">
        <v>85997</v>
      </c>
      <c r="CO573">
        <v>10595</v>
      </c>
      <c r="CP573">
        <v>22038</v>
      </c>
      <c r="CQ573">
        <v>2211</v>
      </c>
      <c r="CR573">
        <f t="shared" si="6665"/>
        <v>96592</v>
      </c>
      <c r="CS573">
        <f t="shared" si="6666"/>
        <v>24249</v>
      </c>
    </row>
    <row r="574" spans="1:97" x14ac:dyDescent="0.35">
      <c r="A574" s="1">
        <v>44560</v>
      </c>
      <c r="F574">
        <v>773</v>
      </c>
      <c r="H574">
        <v>170</v>
      </c>
      <c r="I574">
        <v>120</v>
      </c>
      <c r="N574" t="str">
        <f t="shared" ref="N574:N577" si="6667">IF(B574-C574=0,"",B574-C574)</f>
        <v/>
      </c>
      <c r="O574" s="3" t="str">
        <f t="shared" ref="O574:O577" si="6668">IF(N574="","",C574/B574)</f>
        <v/>
      </c>
      <c r="R574" t="str">
        <f>IF(B574="","",C574-LARGE(C$1:C574,2))</f>
        <v/>
      </c>
      <c r="S574" t="str">
        <f>IF(R574="","",N574-LARGE(N$2:N574,2))</f>
        <v/>
      </c>
      <c r="T574" s="6" t="str">
        <f t="shared" ref="T574:T577" si="6669">IF(S574="","",R574/V574)</f>
        <v/>
      </c>
      <c r="U574" s="6"/>
      <c r="V574" t="str">
        <f>IF(R574="","",B574-LARGE(B$2:B574,2))</f>
        <v/>
      </c>
      <c r="W574" t="str">
        <f t="shared" ref="W574:W577" si="6670">IF(V574="","",C574-D574-E572)</f>
        <v/>
      </c>
      <c r="X574" s="3" t="str">
        <f t="shared" ref="X574:X577" si="6671">IFERROR(F574/W574,"")</f>
        <v/>
      </c>
      <c r="Y574" t="str">
        <f>IF(E574="","",LARGE(E$2:E574,1)-LARGE(E$2:E574,2))</f>
        <v/>
      </c>
      <c r="AI574" t="str">
        <f t="shared" ref="AI574:AI577" si="6672">IF(AH574="","",Z574-AC574-AF574)</f>
        <v/>
      </c>
      <c r="AJ574" t="str">
        <f t="shared" ref="AJ574:AJ577" si="6673">IF(AI574="","",AA574-AD574-AG574)</f>
        <v/>
      </c>
      <c r="AK574" t="str">
        <f t="shared" ref="AK574:AK577" si="6674">IF(AJ574="","",AB574-AE574-AH574)</f>
        <v/>
      </c>
      <c r="AS574">
        <f t="shared" si="6646"/>
        <v>1868.625</v>
      </c>
      <c r="AT574" t="str">
        <f>IF(BN574="","",LARGE(BN$1:BN574,1)-LARGE(BN$1:BN574,2))</f>
        <v/>
      </c>
      <c r="AU574">
        <f>IF(BO574="","",LARGE(BO$1:BO574,1)-LARGE(BO$1:BO574,2))</f>
        <v>7233</v>
      </c>
      <c r="AV574" t="str">
        <f t="shared" ref="AV574:AV575" si="6675">IF(AT574="","",AU574/AT574)</f>
        <v/>
      </c>
      <c r="AW574" t="str">
        <f>IF(CB574="","",MAX(BV$1:BV574)-LARGE(BV$1:BV574,2))</f>
        <v/>
      </c>
      <c r="AX574" t="str">
        <f>IF(CC574="","",MAX(BW$1:BW574)-LARGE(BW$1:BW574,2))</f>
        <v/>
      </c>
      <c r="AY574" t="str">
        <f>IF(CR574="","",MAX(CR$1:CR574)-LARGE(CR$1:CR574,2))</f>
        <v/>
      </c>
      <c r="AZ574" t="str">
        <f>IF(CS574="","",MAX(CS$1:CS574)-LARGE(CS$1:CS574,2))</f>
        <v/>
      </c>
      <c r="BA574" t="str">
        <f>IF(CJ574="","",MAX(CD$1:CD574)-LARGE(CD$1:CD574,2))</f>
        <v/>
      </c>
      <c r="BB574" t="str">
        <f>IF(CK574="","",MAX(CE$1:CE574)-LARGE(CE$1:CE574,2))</f>
        <v/>
      </c>
      <c r="BC574" t="str">
        <f t="shared" ref="BC574:BC575" si="6676">IF(AX574="","",AX574/AW574)</f>
        <v/>
      </c>
      <c r="BD574" t="str">
        <f t="shared" ref="BD574:BD575" si="6677">IF(AY574="","",AZ574/AY574)</f>
        <v/>
      </c>
      <c r="BE574" t="str">
        <f t="shared" ref="BE574:BE575" si="6678">IF(BA574="","",BB574/BA574)</f>
        <v/>
      </c>
      <c r="BO574">
        <v>627191</v>
      </c>
      <c r="BT574" t="str">
        <f t="shared" ref="BT574:BT577" si="6679">IF(SUM(BP574:BQ574)=0,"",SUM(BP574:BQ574))</f>
        <v/>
      </c>
      <c r="BU574" t="str">
        <f t="shared" ref="BU574:BU577" si="6680">IF(SUM(BR574:BS574)=0,"",SUM(BR574:BS574))</f>
        <v/>
      </c>
      <c r="CB574" t="str">
        <f t="shared" ref="CB574:CB577" si="6681">IF(SUM(BX574:BY574)=0,"",SUM(BX574:BY574))</f>
        <v/>
      </c>
      <c r="CC574" t="str">
        <f t="shared" ref="CC574:CC577" si="6682">IF(SUM(BZ574:CA574)=0,"",SUM(BZ574:CA574))</f>
        <v/>
      </c>
      <c r="CJ574" t="str">
        <f t="shared" ref="CJ574:CJ577" si="6683">IF(SUM(CF574:CG574)=0,"",SUM(CF574:CG574))</f>
        <v/>
      </c>
      <c r="CK574" t="str">
        <f t="shared" ref="CK574:CK577" si="6684">IF(SUM(CH574:CI574)=0,"",SUM(CH574:CI574))</f>
        <v/>
      </c>
      <c r="CR574" t="str">
        <f t="shared" ref="CR574:CR577" si="6685">IF(SUM(CN574:CO574)=0,"",SUM(CN574:CO574))</f>
        <v/>
      </c>
      <c r="CS574" t="str">
        <f t="shared" ref="CS574:CS577" si="6686">IF(SUM(CP574:CQ574)=0,"",SUM(CP574:CQ574))</f>
        <v/>
      </c>
    </row>
    <row r="575" spans="1:97" x14ac:dyDescent="0.35">
      <c r="A575" s="1">
        <v>44563</v>
      </c>
      <c r="F575">
        <v>768</v>
      </c>
      <c r="H575">
        <v>163</v>
      </c>
      <c r="I575">
        <v>86</v>
      </c>
      <c r="N575" t="str">
        <f t="shared" si="6667"/>
        <v/>
      </c>
      <c r="O575" s="3" t="str">
        <f t="shared" si="6668"/>
        <v/>
      </c>
      <c r="R575" t="str">
        <f>IF(B575="","",C575-LARGE(C$1:C575,2))</f>
        <v/>
      </c>
      <c r="S575" t="str">
        <f>IF(R575="","",N575-LARGE(N$2:N575,2))</f>
        <v/>
      </c>
      <c r="T575" s="6" t="str">
        <f t="shared" si="6669"/>
        <v/>
      </c>
      <c r="U575" s="6"/>
      <c r="V575" t="str">
        <f>IF(R575="","",B575-LARGE(B$2:B575,2))</f>
        <v/>
      </c>
      <c r="W575" t="str">
        <f t="shared" si="6670"/>
        <v/>
      </c>
      <c r="X575" s="3" t="str">
        <f t="shared" si="6671"/>
        <v/>
      </c>
      <c r="Y575" t="str">
        <f>IF(E575="","",LARGE(E$2:E575,1)-LARGE(E$2:E575,2))</f>
        <v/>
      </c>
      <c r="AI575" t="str">
        <f t="shared" si="6672"/>
        <v/>
      </c>
      <c r="AJ575" t="str">
        <f t="shared" si="6673"/>
        <v/>
      </c>
      <c r="AK575" t="str">
        <f t="shared" si="6674"/>
        <v/>
      </c>
      <c r="AS575">
        <f t="shared" si="6646"/>
        <v>1992.8823529411766</v>
      </c>
      <c r="AT575" t="str">
        <f>IF(BN575="","",LARGE(BN$1:BN575,1)-LARGE(BN$1:BN575,2))</f>
        <v/>
      </c>
      <c r="AU575">
        <f>IF(BO575="","",LARGE(BO$1:BO575,1)-LARGE(BO$1:BO575,2))</f>
        <v>8219</v>
      </c>
      <c r="AV575" t="str">
        <f t="shared" si="6675"/>
        <v/>
      </c>
      <c r="AW575" t="str">
        <f>IF(CB575="","",MAX(BV$1:BV575)-LARGE(BV$1:BV575,2))</f>
        <v/>
      </c>
      <c r="AX575" t="str">
        <f>IF(CC575="","",MAX(BW$1:BW575)-LARGE(BW$1:BW575,2))</f>
        <v/>
      </c>
      <c r="AY575" t="str">
        <f>IF(CR575="","",MAX(CR$1:CR575)-LARGE(CR$1:CR575,2))</f>
        <v/>
      </c>
      <c r="AZ575" t="str">
        <f>IF(CS575="","",MAX(CS$1:CS575)-LARGE(CS$1:CS575,2))</f>
        <v/>
      </c>
      <c r="BA575" t="str">
        <f>IF(CJ575="","",MAX(CD$1:CD575)-LARGE(CD$1:CD575,2))</f>
        <v/>
      </c>
      <c r="BB575" t="str">
        <f>IF(CK575="","",MAX(CE$1:CE575)-LARGE(CE$1:CE575,2))</f>
        <v/>
      </c>
      <c r="BC575" t="str">
        <f t="shared" si="6676"/>
        <v/>
      </c>
      <c r="BD575" t="str">
        <f t="shared" si="6677"/>
        <v/>
      </c>
      <c r="BE575" t="str">
        <f t="shared" si="6678"/>
        <v/>
      </c>
      <c r="BO575">
        <v>635410</v>
      </c>
      <c r="BT575" t="str">
        <f t="shared" si="6679"/>
        <v/>
      </c>
      <c r="BU575" t="str">
        <f t="shared" si="6680"/>
        <v/>
      </c>
      <c r="CB575" t="str">
        <f t="shared" si="6681"/>
        <v/>
      </c>
      <c r="CC575" t="str">
        <f t="shared" si="6682"/>
        <v/>
      </c>
      <c r="CJ575" t="str">
        <f t="shared" si="6683"/>
        <v/>
      </c>
      <c r="CK575" t="str">
        <f t="shared" si="6684"/>
        <v/>
      </c>
      <c r="CR575" t="str">
        <f t="shared" si="6685"/>
        <v/>
      </c>
      <c r="CS575" t="str">
        <f t="shared" si="6686"/>
        <v/>
      </c>
    </row>
    <row r="576" spans="1:97" x14ac:dyDescent="0.35">
      <c r="A576" s="1">
        <v>44564</v>
      </c>
      <c r="F576">
        <v>776</v>
      </c>
      <c r="H576">
        <v>147</v>
      </c>
      <c r="I576">
        <v>121</v>
      </c>
      <c r="J576">
        <v>200</v>
      </c>
      <c r="K576">
        <v>35</v>
      </c>
      <c r="L576">
        <v>21</v>
      </c>
      <c r="N576" t="str">
        <f t="shared" si="6667"/>
        <v/>
      </c>
      <c r="O576" s="3" t="str">
        <f t="shared" si="6668"/>
        <v/>
      </c>
      <c r="R576" t="str">
        <f>IF(B576="","",C576-LARGE(C$1:C576,2))</f>
        <v/>
      </c>
      <c r="S576" t="str">
        <f>IF(R576="","",N576-LARGE(N$2:N576,2))</f>
        <v/>
      </c>
      <c r="T576" s="6" t="str">
        <f t="shared" si="6669"/>
        <v/>
      </c>
      <c r="U576" s="6"/>
      <c r="V576" t="str">
        <f>IF(R576="","",B576-LARGE(B$2:B576,2))</f>
        <v/>
      </c>
      <c r="W576" t="str">
        <f t="shared" si="6670"/>
        <v/>
      </c>
      <c r="X576" s="3" t="str">
        <f t="shared" si="6671"/>
        <v/>
      </c>
      <c r="Y576" t="str">
        <f>IF(E576="","",LARGE(E$2:E576,1)-LARGE(E$2:E576,2))</f>
        <v/>
      </c>
      <c r="AI576" t="str">
        <f t="shared" si="6672"/>
        <v/>
      </c>
      <c r="AJ576" t="str">
        <f t="shared" si="6673"/>
        <v/>
      </c>
      <c r="AK576" t="str">
        <f t="shared" si="6674"/>
        <v/>
      </c>
      <c r="AS576" t="str">
        <f t="shared" si="6646"/>
        <v/>
      </c>
      <c r="AT576" t="str">
        <f>IF(BN576="","",LARGE(BN$1:BN576,1)-LARGE(BN$1:BN576,2))</f>
        <v/>
      </c>
      <c r="AU576" t="str">
        <f>IF(BO576="","",LARGE(BO$1:BO576,1)-LARGE(BO$1:BO576,2))</f>
        <v/>
      </c>
      <c r="AV576" t="str">
        <f t="shared" ref="AV576:AV577" si="6687">IF(AT576="","",AU576/AT576)</f>
        <v/>
      </c>
      <c r="AW576" t="str">
        <f>IF(CB576="","",MAX(BV$1:BV576)-LARGE(BV$1:BV576,2))</f>
        <v/>
      </c>
      <c r="AX576" t="str">
        <f>IF(CC576="","",MAX(BW$1:BW576)-LARGE(BW$1:BW576,2))</f>
        <v/>
      </c>
      <c r="AY576" t="str">
        <f>IF(CR576="","",MAX(CR$1:CR576)-LARGE(CR$1:CR576,2))</f>
        <v/>
      </c>
      <c r="AZ576" t="str">
        <f>IF(CS576="","",MAX(CS$1:CS576)-LARGE(CS$1:CS576,2))</f>
        <v/>
      </c>
      <c r="BA576" t="str">
        <f>IF(CJ576="","",MAX(CD$1:CD576)-LARGE(CD$1:CD576,2))</f>
        <v/>
      </c>
      <c r="BB576" t="str">
        <f>IF(CK576="","",MAX(CE$1:CE576)-LARGE(CE$1:CE576,2))</f>
        <v/>
      </c>
      <c r="BC576" t="str">
        <f t="shared" ref="BC576:BC577" si="6688">IF(AX576="","",AX576/AW576)</f>
        <v/>
      </c>
      <c r="BD576" t="str">
        <f t="shared" ref="BD576:BD577" si="6689">IF(AY576="","",AZ576/AY576)</f>
        <v/>
      </c>
      <c r="BE576" t="str">
        <f t="shared" ref="BE576:BE577" si="6690">IF(BA576="","",BB576/BA576)</f>
        <v/>
      </c>
    </row>
    <row r="577" spans="1:97" x14ac:dyDescent="0.35">
      <c r="A577" s="1">
        <v>44565</v>
      </c>
      <c r="B577">
        <v>2303834</v>
      </c>
      <c r="C577">
        <v>594588</v>
      </c>
      <c r="D577">
        <v>534907</v>
      </c>
      <c r="E577">
        <v>8019</v>
      </c>
      <c r="F577">
        <v>792</v>
      </c>
      <c r="H577">
        <v>161</v>
      </c>
      <c r="I577">
        <v>157</v>
      </c>
      <c r="J577">
        <v>210</v>
      </c>
      <c r="K577">
        <v>32</v>
      </c>
      <c r="L577">
        <v>39</v>
      </c>
      <c r="N577">
        <f t="shared" si="6667"/>
        <v>1709246</v>
      </c>
      <c r="O577" s="3">
        <f t="shared" si="6668"/>
        <v>0.258086303093018</v>
      </c>
      <c r="R577">
        <f>IF(B577="","",C577-LARGE(C$1:C577,2))</f>
        <v>20075</v>
      </c>
      <c r="S577">
        <f>IF(R577="","",N577-LARGE(N$2:N577,2))</f>
        <v>2895</v>
      </c>
      <c r="T577" s="6">
        <f t="shared" si="6669"/>
        <v>0.87396604266434474</v>
      </c>
      <c r="U577" s="6"/>
      <c r="V577">
        <f>IF(R577="","",B577-LARGE(B$2:B577,2))</f>
        <v>22970</v>
      </c>
      <c r="W577">
        <f t="shared" si="6670"/>
        <v>59681</v>
      </c>
      <c r="X577" s="3">
        <f t="shared" si="6671"/>
        <v>1.3270555118044269E-2</v>
      </c>
      <c r="Y577">
        <f>IF(E577="","",LARGE(E$2:E577,1)-LARGE(E$2:E577,2))</f>
        <v>161</v>
      </c>
      <c r="Z577">
        <v>4483</v>
      </c>
      <c r="AA577">
        <v>2617</v>
      </c>
      <c r="AB577">
        <v>25478</v>
      </c>
      <c r="AC577">
        <v>4031</v>
      </c>
      <c r="AD577">
        <v>2400</v>
      </c>
      <c r="AE577">
        <v>22503</v>
      </c>
      <c r="AF577">
        <v>75</v>
      </c>
      <c r="AG577">
        <v>48</v>
      </c>
      <c r="AH577">
        <v>406</v>
      </c>
      <c r="AI577">
        <f t="shared" si="6672"/>
        <v>377</v>
      </c>
      <c r="AJ577">
        <f t="shared" si="6673"/>
        <v>169</v>
      </c>
      <c r="AK577">
        <f t="shared" si="6674"/>
        <v>2569</v>
      </c>
      <c r="AS577">
        <f t="shared" si="6646"/>
        <v>2278.3125</v>
      </c>
      <c r="AT577">
        <f>IF(BN577="","",LARGE(BN$1:BN577,1)-LARGE(BN$1:BN577,2))</f>
        <v>128893</v>
      </c>
      <c r="AU577">
        <f>IF(BO577="","",LARGE(BO$1:BO577,1)-LARGE(BO$1:BO577,2))</f>
        <v>6317</v>
      </c>
      <c r="AV577">
        <f t="shared" si="6687"/>
        <v>4.9009643657917809E-2</v>
      </c>
      <c r="AW577">
        <f>IF(CB577="","",MAX(BV$1:BV577)-LARGE(BV$1:BV577,2))</f>
        <v>989</v>
      </c>
      <c r="AX577">
        <f>IF(CC577="","",MAX(BW$1:BW577)-LARGE(BW$1:BW577,2))</f>
        <v>119</v>
      </c>
      <c r="AY577">
        <f>IF(CR577="","",MAX(CR$1:CR577)-LARGE(CR$1:CR577,2))</f>
        <v>2899</v>
      </c>
      <c r="AZ577">
        <f>IF(CS577="","",MAX(CS$1:CS577)-LARGE(CS$1:CS577,2))</f>
        <v>916</v>
      </c>
      <c r="BA577">
        <f>IF(CJ577="","",MAX(CD$1:CD577)-LARGE(CD$1:CD577,2))</f>
        <v>759</v>
      </c>
      <c r="BB577">
        <f>IF(CK577="","",MAX(CE$1:CE577)-LARGE(CE$1:CE577,2))</f>
        <v>49</v>
      </c>
      <c r="BC577">
        <f t="shared" si="6688"/>
        <v>0.12032355915065723</v>
      </c>
      <c r="BD577">
        <f t="shared" si="6689"/>
        <v>0.31597102449120384</v>
      </c>
      <c r="BE577">
        <f t="shared" si="6690"/>
        <v>6.4558629776021087E-2</v>
      </c>
      <c r="BN577">
        <v>7687535</v>
      </c>
      <c r="BO577">
        <v>641727</v>
      </c>
      <c r="BP577">
        <v>1841052</v>
      </c>
      <c r="BQ577">
        <v>460222</v>
      </c>
      <c r="BR577">
        <v>463366</v>
      </c>
      <c r="BS577">
        <v>128662</v>
      </c>
      <c r="BT577">
        <f t="shared" si="6679"/>
        <v>2301274</v>
      </c>
      <c r="BU577">
        <f t="shared" si="6680"/>
        <v>592028</v>
      </c>
      <c r="BV577">
        <v>67256</v>
      </c>
      <c r="BW577">
        <v>4712</v>
      </c>
      <c r="BX577">
        <v>11783</v>
      </c>
      <c r="BY577">
        <v>4916</v>
      </c>
      <c r="BZ577">
        <v>3229</v>
      </c>
      <c r="CA577">
        <v>1243</v>
      </c>
      <c r="CB577">
        <f t="shared" si="6681"/>
        <v>16699</v>
      </c>
      <c r="CC577">
        <f t="shared" si="6682"/>
        <v>4472</v>
      </c>
      <c r="CD577">
        <v>46339</v>
      </c>
      <c r="CE577">
        <v>2764</v>
      </c>
      <c r="CF577">
        <v>6684</v>
      </c>
      <c r="CG577">
        <v>2947</v>
      </c>
      <c r="CH577">
        <v>1705</v>
      </c>
      <c r="CI577">
        <v>904</v>
      </c>
      <c r="CJ577">
        <f t="shared" si="6683"/>
        <v>9631</v>
      </c>
      <c r="CK577">
        <f t="shared" si="6684"/>
        <v>2609</v>
      </c>
      <c r="CL577">
        <v>340579</v>
      </c>
      <c r="CM577">
        <v>27891</v>
      </c>
      <c r="CN577">
        <v>86406</v>
      </c>
      <c r="CO577">
        <v>11209</v>
      </c>
      <c r="CP577">
        <v>22815</v>
      </c>
      <c r="CQ577">
        <v>2553</v>
      </c>
      <c r="CR577">
        <f t="shared" si="6685"/>
        <v>97615</v>
      </c>
      <c r="CS577">
        <f t="shared" si="6686"/>
        <v>25368</v>
      </c>
    </row>
    <row r="578" spans="1:97" x14ac:dyDescent="0.35">
      <c r="A578" s="1">
        <v>44567</v>
      </c>
      <c r="F578">
        <v>898</v>
      </c>
      <c r="H578">
        <v>176</v>
      </c>
      <c r="I578">
        <v>168</v>
      </c>
      <c r="N578" t="str">
        <f t="shared" ref="N578:N581" si="6691">IF(B578-C578=0,"",B578-C578)</f>
        <v/>
      </c>
      <c r="O578" s="3" t="str">
        <f t="shared" ref="O578:O581" si="6692">IF(N578="","",C578/B578)</f>
        <v/>
      </c>
      <c r="R578" t="str">
        <f>IF(B578="","",C578-LARGE(C$1:C578,2))</f>
        <v/>
      </c>
      <c r="S578" t="str">
        <f>IF(R578="","",N578-LARGE(N$2:N578,2))</f>
        <v/>
      </c>
      <c r="T578" s="6" t="str">
        <f t="shared" ref="T578:T581" si="6693">IF(S578="","",R578/V578)</f>
        <v/>
      </c>
      <c r="U578" s="6"/>
      <c r="V578" t="str">
        <f>IF(R578="","",B578-LARGE(B$2:B578,2))</f>
        <v/>
      </c>
      <c r="W578" t="str">
        <f t="shared" ref="W578:W581" si="6694">IF(V578="","",C578-D578-E576)</f>
        <v/>
      </c>
      <c r="X578" s="3" t="str">
        <f t="shared" ref="X578:X581" si="6695">IFERROR(F578/W578,"")</f>
        <v/>
      </c>
      <c r="Y578" t="str">
        <f>IF(E578="","",LARGE(E$2:E578,1)-LARGE(E$2:E578,2))</f>
        <v/>
      </c>
      <c r="AI578" t="str">
        <f t="shared" ref="AI578:AI581" si="6696">IF(AH578="","",Z578-AC578-AF578)</f>
        <v/>
      </c>
      <c r="AJ578" t="str">
        <f t="shared" ref="AJ578:AJ581" si="6697">IF(AI578="","",AA578-AD578-AG578)</f>
        <v/>
      </c>
      <c r="AK578" t="str">
        <f t="shared" ref="AK578:AK581" si="6698">IF(AJ578="","",AB578-AE578-AH578)</f>
        <v/>
      </c>
      <c r="AS578">
        <f t="shared" si="6646"/>
        <v>2968.1875</v>
      </c>
      <c r="AT578" t="str">
        <f>IF(BN578="","",LARGE(BN$1:BN578,1)-LARGE(BN$1:BN578,2))</f>
        <v/>
      </c>
      <c r="AU578">
        <f>IF(BO578="","",LARGE(BO$1:BO578,1)-LARGE(BO$1:BO578,2))</f>
        <v>13686</v>
      </c>
      <c r="AV578" t="str">
        <f t="shared" ref="AV578" si="6699">IF(AT578="","",AU578/AT578)</f>
        <v/>
      </c>
      <c r="AW578" t="str">
        <f>IF(CB578="","",MAX(BV$1:BV578)-LARGE(BV$1:BV578,2))</f>
        <v/>
      </c>
      <c r="AX578" t="str">
        <f>IF(CC578="","",MAX(BW$1:BW578)-LARGE(BW$1:BW578,2))</f>
        <v/>
      </c>
      <c r="AY578" t="str">
        <f>IF(CR578="","",MAX(CR$1:CR578)-LARGE(CR$1:CR578,2))</f>
        <v/>
      </c>
      <c r="AZ578" t="str">
        <f>IF(CS578="","",MAX(CS$1:CS578)-LARGE(CS$1:CS578,2))</f>
        <v/>
      </c>
      <c r="BA578" t="str">
        <f>IF(CJ578="","",MAX(CD$1:CD578)-LARGE(CD$1:CD578,2))</f>
        <v/>
      </c>
      <c r="BB578" t="str">
        <f>IF(CK578="","",MAX(CE$1:CE578)-LARGE(CE$1:CE578,2))</f>
        <v/>
      </c>
      <c r="BC578" t="str">
        <f t="shared" ref="BC578" si="6700">IF(AX578="","",AX578/AW578)</f>
        <v/>
      </c>
      <c r="BD578" t="str">
        <f t="shared" ref="BD578" si="6701">IF(AY578="","",AZ578/AY578)</f>
        <v/>
      </c>
      <c r="BE578" t="str">
        <f t="shared" ref="BE578" si="6702">IF(BA578="","",BB578/BA578)</f>
        <v/>
      </c>
      <c r="BO578">
        <v>655413</v>
      </c>
      <c r="BT578" t="str">
        <f t="shared" ref="BT578:BT581" si="6703">IF(SUM(BP578:BQ578)=0,"",SUM(BP578:BQ578))</f>
        <v/>
      </c>
      <c r="BU578" t="str">
        <f t="shared" ref="BU578:BU581" si="6704">IF(SUM(BR578:BS578)=0,"",SUM(BR578:BS578))</f>
        <v/>
      </c>
      <c r="CB578" t="str">
        <f t="shared" ref="CB578:CB581" si="6705">IF(SUM(BX578:BY578)=0,"",SUM(BX578:BY578))</f>
        <v/>
      </c>
      <c r="CC578" t="str">
        <f t="shared" ref="CC578:CC581" si="6706">IF(SUM(BZ578:CA578)=0,"",SUM(BZ578:CA578))</f>
        <v/>
      </c>
      <c r="CJ578" t="str">
        <f t="shared" ref="CJ578:CJ581" si="6707">IF(SUM(CF578:CG578)=0,"",SUM(CF578:CG578))</f>
        <v/>
      </c>
      <c r="CK578" t="str">
        <f t="shared" ref="CK578:CK581" si="6708">IF(SUM(CH578:CI578)=0,"",SUM(CH578:CI578))</f>
        <v/>
      </c>
      <c r="CR578" t="str">
        <f t="shared" ref="CR578:CR581" si="6709">IF(SUM(CN578:CO578)=0,"",SUM(CN578:CO578))</f>
        <v/>
      </c>
      <c r="CS578" t="str">
        <f t="shared" ref="CS578:CS581" si="6710">IF(SUM(CP578:CQ578)=0,"",SUM(CP578:CQ578))</f>
        <v/>
      </c>
    </row>
    <row r="579" spans="1:97" x14ac:dyDescent="0.35">
      <c r="A579" s="1">
        <v>44570</v>
      </c>
      <c r="F579">
        <v>886</v>
      </c>
      <c r="H579">
        <v>190</v>
      </c>
      <c r="I579">
        <v>125</v>
      </c>
      <c r="N579" t="str">
        <f t="shared" si="6691"/>
        <v/>
      </c>
      <c r="O579" s="3" t="str">
        <f t="shared" si="6692"/>
        <v/>
      </c>
      <c r="R579" t="str">
        <f>IF(B579="","",C579-LARGE(C$1:C579,2))</f>
        <v/>
      </c>
      <c r="S579" t="str">
        <f>IF(R579="","",N579-LARGE(N$2:N579,2))</f>
        <v/>
      </c>
      <c r="T579" s="6" t="str">
        <f t="shared" si="6693"/>
        <v/>
      </c>
      <c r="U579" s="6"/>
      <c r="V579" t="str">
        <f>IF(R579="","",B579-LARGE(B$2:B579,2))</f>
        <v/>
      </c>
      <c r="W579" t="str">
        <f t="shared" si="6694"/>
        <v/>
      </c>
      <c r="X579" s="3" t="str">
        <f t="shared" si="6695"/>
        <v/>
      </c>
      <c r="Y579" t="str">
        <f>IF(E579="","",LARGE(E$2:E579,1)-LARGE(E$2:E579,2))</f>
        <v/>
      </c>
      <c r="AI579" t="str">
        <f t="shared" si="6696"/>
        <v/>
      </c>
      <c r="AJ579" t="str">
        <f t="shared" si="6697"/>
        <v/>
      </c>
      <c r="AK579" t="str">
        <f t="shared" si="6698"/>
        <v/>
      </c>
      <c r="AS579">
        <f t="shared" si="6646"/>
        <v>3388.0588235294117</v>
      </c>
      <c r="AT579" t="str">
        <f>IF(BN579="","",LARGE(BN$1:BN579,1)-LARGE(BN$1:BN579,2))</f>
        <v/>
      </c>
      <c r="AU579">
        <f>IF(BO579="","",LARGE(BO$1:BO579,1)-LARGE(BO$1:BO579,2))</f>
        <v>15750</v>
      </c>
      <c r="AV579" t="str">
        <f t="shared" ref="AV579:AV581" si="6711">IF(AT579="","",AU579/AT579)</f>
        <v/>
      </c>
      <c r="AW579" t="str">
        <f>IF(CB579="","",MAX(BV$1:BV579)-LARGE(BV$1:BV579,2))</f>
        <v/>
      </c>
      <c r="AX579" t="str">
        <f>IF(CC579="","",MAX(BW$1:BW579)-LARGE(BW$1:BW579,2))</f>
        <v/>
      </c>
      <c r="AY579" t="str">
        <f>IF(CR579="","",MAX(CR$1:CR579)-LARGE(CR$1:CR579,2))</f>
        <v/>
      </c>
      <c r="AZ579" t="str">
        <f>IF(CS579="","",MAX(CS$1:CS579)-LARGE(CS$1:CS579,2))</f>
        <v/>
      </c>
      <c r="BA579" t="str">
        <f>IF(CJ579="","",MAX(CD$1:CD579)-LARGE(CD$1:CD579,2))</f>
        <v/>
      </c>
      <c r="BB579" t="str">
        <f>IF(CK579="","",MAX(CE$1:CE579)-LARGE(CE$1:CE579,2))</f>
        <v/>
      </c>
      <c r="BC579" t="str">
        <f t="shared" ref="BC579:BC581" si="6712">IF(AX579="","",AX579/AW579)</f>
        <v/>
      </c>
      <c r="BD579" t="str">
        <f t="shared" ref="BD579:BD581" si="6713">IF(AY579="","",AZ579/AY579)</f>
        <v/>
      </c>
      <c r="BE579" t="str">
        <f t="shared" ref="BE579:BE581" si="6714">IF(BA579="","",BB579/BA579)</f>
        <v/>
      </c>
      <c r="BO579">
        <v>671163</v>
      </c>
      <c r="BT579" t="str">
        <f t="shared" si="6703"/>
        <v/>
      </c>
      <c r="BU579" t="str">
        <f t="shared" si="6704"/>
        <v/>
      </c>
      <c r="CB579" t="str">
        <f t="shared" si="6705"/>
        <v/>
      </c>
      <c r="CC579" t="str">
        <f t="shared" si="6706"/>
        <v/>
      </c>
      <c r="CJ579" t="str">
        <f t="shared" si="6707"/>
        <v/>
      </c>
      <c r="CK579" t="str">
        <f t="shared" si="6708"/>
        <v/>
      </c>
      <c r="CR579" t="str">
        <f t="shared" si="6709"/>
        <v/>
      </c>
      <c r="CS579" t="str">
        <f t="shared" si="6710"/>
        <v/>
      </c>
    </row>
    <row r="580" spans="1:97" x14ac:dyDescent="0.35">
      <c r="A580" s="1">
        <v>44571</v>
      </c>
      <c r="F580">
        <v>923</v>
      </c>
      <c r="H580">
        <v>175</v>
      </c>
      <c r="I580">
        <v>149</v>
      </c>
      <c r="J580">
        <v>214</v>
      </c>
      <c r="K580">
        <v>38</v>
      </c>
      <c r="L580">
        <v>28</v>
      </c>
      <c r="N580" t="str">
        <f t="shared" si="6691"/>
        <v/>
      </c>
      <c r="O580" s="3" t="str">
        <f t="shared" si="6692"/>
        <v/>
      </c>
      <c r="R580" t="str">
        <f>IF(B580="","",C580-LARGE(C$1:C580,2))</f>
        <v/>
      </c>
      <c r="S580" t="str">
        <f>IF(R580="","",N580-LARGE(N$2:N580,2))</f>
        <v/>
      </c>
      <c r="T580" s="6" t="str">
        <f t="shared" si="6693"/>
        <v/>
      </c>
      <c r="U580" s="6"/>
      <c r="V580" t="str">
        <f>IF(R580="","",B580-LARGE(B$2:B580,2))</f>
        <v/>
      </c>
      <c r="W580" t="str">
        <f t="shared" si="6694"/>
        <v/>
      </c>
      <c r="X580" s="3" t="str">
        <f t="shared" si="6695"/>
        <v/>
      </c>
      <c r="Y580" t="str">
        <f>IF(E580="","",LARGE(E$2:E580,1)-LARGE(E$2:E580,2))</f>
        <v/>
      </c>
      <c r="AI580" t="str">
        <f t="shared" si="6696"/>
        <v/>
      </c>
      <c r="AJ580" t="str">
        <f t="shared" si="6697"/>
        <v/>
      </c>
      <c r="AK580" t="str">
        <f t="shared" si="6698"/>
        <v/>
      </c>
    </row>
    <row r="581" spans="1:97" x14ac:dyDescent="0.35">
      <c r="A581" s="1">
        <v>44572</v>
      </c>
      <c r="B581">
        <v>2332637</v>
      </c>
      <c r="C581">
        <v>626336</v>
      </c>
      <c r="D581">
        <v>540481</v>
      </c>
      <c r="E581">
        <v>8201</v>
      </c>
      <c r="F581">
        <v>923</v>
      </c>
      <c r="H581">
        <v>178</v>
      </c>
      <c r="I581">
        <v>176</v>
      </c>
      <c r="J581">
        <v>202</v>
      </c>
      <c r="K581">
        <v>33</v>
      </c>
      <c r="L581">
        <v>29</v>
      </c>
      <c r="N581">
        <f t="shared" si="6691"/>
        <v>1706301</v>
      </c>
      <c r="O581" s="3">
        <f t="shared" si="6692"/>
        <v>0.26850984529526023</v>
      </c>
      <c r="R581">
        <f>IF(B581="","",C581-LARGE(C$1:C581,2))</f>
        <v>31748</v>
      </c>
      <c r="S581">
        <f>IF(R581="","",N581-LARGE(N$2:N581,2))</f>
        <v>-50</v>
      </c>
      <c r="T581" s="6">
        <f t="shared" si="6693"/>
        <v>1.1022462937888415</v>
      </c>
      <c r="U581" s="6"/>
      <c r="V581">
        <f>IF(R581="","",B581-LARGE(B$2:B581,2))</f>
        <v>28803</v>
      </c>
      <c r="W581">
        <f t="shared" si="6694"/>
        <v>85855</v>
      </c>
      <c r="X581" s="3">
        <f t="shared" si="6695"/>
        <v>1.0750684293285189E-2</v>
      </c>
      <c r="Y581">
        <f>IF(E581="","",LARGE(E$2:E581,1)-LARGE(E$2:E581,2))</f>
        <v>182</v>
      </c>
      <c r="Z581">
        <v>4683</v>
      </c>
      <c r="AA581">
        <v>2704</v>
      </c>
      <c r="AB581">
        <v>27397</v>
      </c>
      <c r="AC581">
        <v>4095</v>
      </c>
      <c r="AD581">
        <v>2438</v>
      </c>
      <c r="AE581">
        <v>22543</v>
      </c>
      <c r="AF581">
        <v>75</v>
      </c>
      <c r="AG581">
        <v>48</v>
      </c>
      <c r="AH581">
        <v>417</v>
      </c>
      <c r="AI581">
        <f t="shared" si="6696"/>
        <v>513</v>
      </c>
      <c r="AJ581">
        <f t="shared" si="6697"/>
        <v>218</v>
      </c>
      <c r="AK581">
        <f t="shared" si="6698"/>
        <v>4437</v>
      </c>
      <c r="AS581">
        <f>IF(BO581&gt;0,(BO581-MAX(BO530:BO571))/(A581-INDEX(A:A,MATCH(MAX(BO530:BO571),BO:BO,0))),"")</f>
        <v>4107.5</v>
      </c>
      <c r="AT581">
        <f>IF(BN581="","",LARGE(BN$1:BN581,1)-LARGE(BN$1:BN581,2))</f>
        <v>179095</v>
      </c>
      <c r="AU581">
        <f>IF(BO581="","",LARGE(BO$1:BO581,1)-LARGE(BO$1:BO581,2))</f>
        <v>11407</v>
      </c>
      <c r="AV581">
        <f t="shared" si="6711"/>
        <v>6.3692453725676321E-2</v>
      </c>
      <c r="AW581">
        <f>IF(CB581="","",MAX(BV$1:BV581)-LARGE(BV$1:BV581,2))</f>
        <v>1391</v>
      </c>
      <c r="AX581">
        <f>IF(CC581="","",MAX(BW$1:BW581)-LARGE(BW$1:BW581,2))</f>
        <v>259</v>
      </c>
      <c r="AY581">
        <f>IF(CR581="","",MAX(CR$1:CR581)-LARGE(CR$1:CR581,2))</f>
        <v>2899</v>
      </c>
      <c r="AZ581">
        <f>IF(CS581="","",MAX(CS$1:CS581)-LARGE(CS$1:CS581,2))</f>
        <v>1113</v>
      </c>
      <c r="BA581">
        <f>IF(CJ581="","",MAX(CD$1:CD581)-LARGE(CD$1:CD581,2))</f>
        <v>980</v>
      </c>
      <c r="BB581">
        <f>IF(CK581="","",MAX(CE$1:CE581)-LARGE(CE$1:CE581,2))</f>
        <v>106</v>
      </c>
      <c r="BC581">
        <f t="shared" si="6712"/>
        <v>0.18619698058950396</v>
      </c>
      <c r="BD581">
        <f t="shared" si="6713"/>
        <v>0.38392549154880995</v>
      </c>
      <c r="BE581">
        <f t="shared" si="6714"/>
        <v>0.10816326530612246</v>
      </c>
      <c r="BN581">
        <v>7866630</v>
      </c>
      <c r="BO581">
        <v>682570</v>
      </c>
      <c r="BP581">
        <v>1861933</v>
      </c>
      <c r="BQ581">
        <v>470703</v>
      </c>
      <c r="BR581">
        <v>487949</v>
      </c>
      <c r="BS581">
        <v>138387</v>
      </c>
      <c r="BT581">
        <f t="shared" si="6703"/>
        <v>2332636</v>
      </c>
      <c r="BU581">
        <f t="shared" si="6704"/>
        <v>626336</v>
      </c>
      <c r="BV581">
        <v>68647</v>
      </c>
      <c r="BW581">
        <v>4971</v>
      </c>
      <c r="BX581">
        <v>11909</v>
      </c>
      <c r="BY581">
        <v>5018</v>
      </c>
      <c r="BZ581">
        <v>3371</v>
      </c>
      <c r="CA581">
        <v>1312</v>
      </c>
      <c r="CB581">
        <f t="shared" si="6705"/>
        <v>16927</v>
      </c>
      <c r="CC581">
        <f t="shared" si="6706"/>
        <v>4683</v>
      </c>
      <c r="CD581">
        <v>47319</v>
      </c>
      <c r="CE581">
        <v>2870</v>
      </c>
      <c r="CF581">
        <v>6722</v>
      </c>
      <c r="CG581">
        <v>3012</v>
      </c>
      <c r="CH581">
        <v>1755</v>
      </c>
      <c r="CI581">
        <v>949</v>
      </c>
      <c r="CJ581">
        <f t="shared" si="6707"/>
        <v>9734</v>
      </c>
      <c r="CK581">
        <f t="shared" si="6708"/>
        <v>2704</v>
      </c>
      <c r="CL581">
        <v>348938</v>
      </c>
      <c r="CM581">
        <v>30347</v>
      </c>
      <c r="CN581">
        <v>87677</v>
      </c>
      <c r="CO581">
        <v>11461</v>
      </c>
      <c r="CP581">
        <v>24503</v>
      </c>
      <c r="CQ581">
        <v>2894</v>
      </c>
      <c r="CR581">
        <f t="shared" si="6709"/>
        <v>99138</v>
      </c>
      <c r="CS581">
        <f t="shared" si="6710"/>
        <v>27397</v>
      </c>
    </row>
    <row r="582" spans="1:97" x14ac:dyDescent="0.35">
      <c r="A582" s="1">
        <v>44574</v>
      </c>
      <c r="F582">
        <v>998</v>
      </c>
      <c r="H582">
        <v>174</v>
      </c>
      <c r="I582">
        <v>215</v>
      </c>
      <c r="N582" t="str">
        <f t="shared" ref="N582:N584" si="6715">IF(B582-C582=0,"",B582-C582)</f>
        <v/>
      </c>
      <c r="O582" s="3" t="str">
        <f t="shared" ref="O582:O585" si="6716">IF(N582="","",C582/B582)</f>
        <v/>
      </c>
      <c r="R582" t="str">
        <f>IF(B582="","",C582-LARGE(C$1:C582,2))</f>
        <v/>
      </c>
      <c r="S582" t="str">
        <f>IF(R582="","",N582-LARGE(N$2:N582,2))</f>
        <v/>
      </c>
      <c r="T582" s="6" t="str">
        <f t="shared" ref="T582:T585" si="6717">IF(S582="","",R582/V582)</f>
        <v/>
      </c>
      <c r="U582" s="6"/>
      <c r="V582" t="str">
        <f>IF(R582="","",B582-LARGE(B$2:B582,2))</f>
        <v/>
      </c>
      <c r="W582" t="str">
        <f t="shared" ref="W582:W585" si="6718">IF(V582="","",C582-D582-E580)</f>
        <v/>
      </c>
      <c r="X582" s="3" t="str">
        <f t="shared" ref="X582:X585" si="6719">IFERROR(F582/W582,"")</f>
        <v/>
      </c>
      <c r="Y582" t="str">
        <f>IF(E582="","",LARGE(E$2:E582,1)-LARGE(E$2:E582,2))</f>
        <v/>
      </c>
      <c r="AI582" t="str">
        <f t="shared" ref="AI582:AI585" si="6720">IF(AH582="","",Z582-AC582-AF582)</f>
        <v/>
      </c>
      <c r="AJ582" t="str">
        <f t="shared" ref="AJ582:AJ585" si="6721">IF(AI582="","",AA582-AD582-AG582)</f>
        <v/>
      </c>
      <c r="AK582" t="str">
        <f t="shared" ref="AK582:AK585" si="6722">IF(AJ582="","",AB582-AE582-AH582)</f>
        <v/>
      </c>
      <c r="AS582">
        <f t="shared" ref="AS582:AS585" si="6723">IF(BO582&gt;0,(BO582-MAX(BO531:BO572))/(A582-INDEX(A:A,MATCH(MAX(BO531:BO572),BO:BO,0))),"")</f>
        <v>4794.9444444444443</v>
      </c>
      <c r="AT582" t="str">
        <f>IF(BN582="","",LARGE(BN$1:BN582,1)-LARGE(BN$1:BN582,2))</f>
        <v/>
      </c>
      <c r="AU582">
        <f>IF(BO582="","",LARGE(BO$1:BO582,1)-LARGE(BO$1:BO582,2))</f>
        <v>20589</v>
      </c>
      <c r="AV582" t="str">
        <f t="shared" ref="AV582:AV585" si="6724">IF(AT582="","",AU582/AT582)</f>
        <v/>
      </c>
      <c r="AW582" t="str">
        <f>IF(CB582="","",MAX(BV$1:BV582)-LARGE(BV$1:BV582,2))</f>
        <v/>
      </c>
      <c r="AX582" t="str">
        <f>IF(CC582="","",MAX(BW$1:BW582)-LARGE(BW$1:BW582,2))</f>
        <v/>
      </c>
      <c r="AY582" t="str">
        <f>IF(CR582="","",MAX(CR$1:CR582)-LARGE(CR$1:CR582,2))</f>
        <v/>
      </c>
      <c r="AZ582" t="str">
        <f>IF(CS582="","",MAX(CS$1:CS582)-LARGE(CS$1:CS582,2))</f>
        <v/>
      </c>
      <c r="BA582" t="str">
        <f>IF(CJ582="","",MAX(CD$1:CD582)-LARGE(CD$1:CD582,2))</f>
        <v/>
      </c>
      <c r="BB582" t="str">
        <f>IF(CK582="","",MAX(CE$1:CE582)-LARGE(CE$1:CE582,2))</f>
        <v/>
      </c>
      <c r="BC582" t="str">
        <f t="shared" ref="BC582:BC585" si="6725">IF(AX582="","",AX582/AW582)</f>
        <v/>
      </c>
      <c r="BD582" t="str">
        <f t="shared" ref="BD582:BD585" si="6726">IF(AY582="","",AZ582/AY582)</f>
        <v/>
      </c>
      <c r="BE582" t="str">
        <f t="shared" ref="BE582:BE585" si="6727">IF(BA582="","",BB582/BA582)</f>
        <v/>
      </c>
      <c r="BO582">
        <v>703159</v>
      </c>
      <c r="BT582" t="str">
        <f t="shared" ref="BT582:BT585" si="6728">IF(SUM(BP582:BQ582)=0,"",SUM(BP582:BQ582))</f>
        <v/>
      </c>
      <c r="BU582" t="str">
        <f t="shared" ref="BU582:BU585" si="6729">IF(SUM(BR582:BS582)=0,"",SUM(BR582:BS582))</f>
        <v/>
      </c>
      <c r="CB582" t="str">
        <f t="shared" ref="CB582:CB585" si="6730">IF(SUM(BX582:BY582)=0,"",SUM(BX582:BY582))</f>
        <v/>
      </c>
      <c r="CC582" t="str">
        <f t="shared" ref="CC582:CC585" si="6731">IF(SUM(BZ582:CA582)=0,"",SUM(BZ582:CA582))</f>
        <v/>
      </c>
      <c r="CJ582" t="str">
        <f t="shared" ref="CJ582:CJ585" si="6732">IF(SUM(CF582:CG582)=0,"",SUM(CF582:CG582))</f>
        <v/>
      </c>
      <c r="CK582" t="str">
        <f t="shared" ref="CK582:CK585" si="6733">IF(SUM(CH582:CI582)=0,"",SUM(CH582:CI582))</f>
        <v/>
      </c>
      <c r="CR582" t="str">
        <f t="shared" ref="CR582:CR585" si="6734">IF(SUM(CN582:CO582)=0,"",SUM(CN582:CO582))</f>
        <v/>
      </c>
      <c r="CS582" t="str">
        <f t="shared" ref="CS582:CS585" si="6735">IF(SUM(CP582:CQ582)=0,"",SUM(CP582:CQ582))</f>
        <v/>
      </c>
    </row>
    <row r="583" spans="1:97" x14ac:dyDescent="0.35">
      <c r="A583" s="1">
        <v>44577</v>
      </c>
      <c r="F583">
        <v>953</v>
      </c>
      <c r="H583">
        <v>164</v>
      </c>
      <c r="I583">
        <v>106</v>
      </c>
      <c r="N583" t="str">
        <f t="shared" si="6715"/>
        <v/>
      </c>
      <c r="O583" s="3" t="str">
        <f t="shared" si="6716"/>
        <v/>
      </c>
      <c r="R583" t="str">
        <f>IF(B583="","",C583-LARGE(C$1:C583,2))</f>
        <v/>
      </c>
      <c r="S583" t="str">
        <f>IF(R583="","",N583-LARGE(N$2:N583,2))</f>
        <v/>
      </c>
      <c r="T583" s="6" t="str">
        <f t="shared" si="6717"/>
        <v/>
      </c>
      <c r="U583" s="6"/>
      <c r="V583" t="str">
        <f>IF(R583="","",B583-LARGE(B$2:B583,2))</f>
        <v/>
      </c>
      <c r="W583" t="str">
        <f t="shared" si="6718"/>
        <v/>
      </c>
      <c r="X583" s="3" t="str">
        <f t="shared" si="6719"/>
        <v/>
      </c>
      <c r="Y583" t="str">
        <f>IF(E583="","",LARGE(E$2:E583,1)-LARGE(E$2:E583,2))</f>
        <v/>
      </c>
      <c r="AI583" t="str">
        <f t="shared" si="6720"/>
        <v/>
      </c>
      <c r="AJ583" t="str">
        <f t="shared" si="6721"/>
        <v/>
      </c>
      <c r="AK583" t="str">
        <f t="shared" si="6722"/>
        <v/>
      </c>
      <c r="AS583">
        <f t="shared" si="6723"/>
        <v>5197</v>
      </c>
      <c r="AT583" t="str">
        <f>IF(BN583="","",LARGE(BN$1:BN583,1)-LARGE(BN$1:BN583,2))</f>
        <v/>
      </c>
      <c r="AU583">
        <f>IF(BO583="","",LARGE(BO$1:BO583,1)-LARGE(BO$1:BO583,2))</f>
        <v>15542</v>
      </c>
      <c r="AV583" t="str">
        <f t="shared" si="6724"/>
        <v/>
      </c>
      <c r="AW583" t="str">
        <f>IF(CB583="","",MAX(BV$1:BV583)-LARGE(BV$1:BV583,2))</f>
        <v/>
      </c>
      <c r="AX583" t="str">
        <f>IF(CC583="","",MAX(BW$1:BW583)-LARGE(BW$1:BW583,2))</f>
        <v/>
      </c>
      <c r="AY583" t="str">
        <f>IF(CR583="","",MAX(CR$1:CR583)-LARGE(CR$1:CR583,2))</f>
        <v/>
      </c>
      <c r="AZ583" t="str">
        <f>IF(CS583="","",MAX(CS$1:CS583)-LARGE(CS$1:CS583,2))</f>
        <v/>
      </c>
      <c r="BA583" t="str">
        <f>IF(CJ583="","",MAX(CD$1:CD583)-LARGE(CD$1:CD583,2))</f>
        <v/>
      </c>
      <c r="BB583" t="str">
        <f>IF(CK583="","",MAX(CE$1:CE583)-LARGE(CE$1:CE583,2))</f>
        <v/>
      </c>
      <c r="BC583" t="str">
        <f t="shared" si="6725"/>
        <v/>
      </c>
      <c r="BD583" t="str">
        <f t="shared" si="6726"/>
        <v/>
      </c>
      <c r="BE583" t="str">
        <f t="shared" si="6727"/>
        <v/>
      </c>
      <c r="BO583">
        <v>718701</v>
      </c>
      <c r="BT583" t="str">
        <f t="shared" si="6728"/>
        <v/>
      </c>
      <c r="BU583" t="str">
        <f t="shared" si="6729"/>
        <v/>
      </c>
      <c r="CB583" t="str">
        <f t="shared" si="6730"/>
        <v/>
      </c>
      <c r="CC583" t="str">
        <f t="shared" si="6731"/>
        <v/>
      </c>
      <c r="CJ583" t="str">
        <f t="shared" si="6732"/>
        <v/>
      </c>
      <c r="CK583" t="str">
        <f t="shared" si="6733"/>
        <v/>
      </c>
      <c r="CR583" t="str">
        <f t="shared" si="6734"/>
        <v/>
      </c>
      <c r="CS583" t="str">
        <f t="shared" si="6735"/>
        <v/>
      </c>
    </row>
    <row r="584" spans="1:97" x14ac:dyDescent="0.35">
      <c r="A584" s="1">
        <v>44578</v>
      </c>
      <c r="F584">
        <v>1010</v>
      </c>
      <c r="H584">
        <v>117</v>
      </c>
      <c r="I584">
        <v>129</v>
      </c>
      <c r="J584">
        <v>236</v>
      </c>
      <c r="K584">
        <v>37</v>
      </c>
      <c r="L584">
        <v>34</v>
      </c>
      <c r="N584" t="str">
        <f t="shared" si="6715"/>
        <v/>
      </c>
      <c r="O584" s="3" t="str">
        <f t="shared" si="6716"/>
        <v/>
      </c>
      <c r="R584" t="str">
        <f>IF(B584="","",C584-LARGE(C$1:C584,2))</f>
        <v/>
      </c>
      <c r="S584" t="str">
        <f>IF(R584="","",N584-LARGE(N$2:N584,2))</f>
        <v/>
      </c>
      <c r="T584" s="6" t="str">
        <f t="shared" si="6717"/>
        <v/>
      </c>
      <c r="U584" s="6"/>
      <c r="V584" t="str">
        <f>IF(R584="","",B584-LARGE(B$2:B584,2))</f>
        <v/>
      </c>
      <c r="W584" t="str">
        <f t="shared" si="6718"/>
        <v/>
      </c>
      <c r="X584" s="3" t="str">
        <f t="shared" si="6719"/>
        <v/>
      </c>
      <c r="Y584" t="str">
        <f>IF(E584="","",LARGE(E$2:E584,1)-LARGE(E$2:E584,2))</f>
        <v/>
      </c>
      <c r="AI584" t="str">
        <f t="shared" si="6720"/>
        <v/>
      </c>
      <c r="AJ584" t="str">
        <f t="shared" si="6721"/>
        <v/>
      </c>
      <c r="AK584" t="str">
        <f t="shared" si="6722"/>
        <v/>
      </c>
      <c r="AS584" t="str">
        <f t="shared" si="6723"/>
        <v/>
      </c>
    </row>
    <row r="585" spans="1:97" x14ac:dyDescent="0.35">
      <c r="A585" s="1">
        <v>44579</v>
      </c>
      <c r="B585">
        <v>2363681</v>
      </c>
      <c r="C585">
        <v>664910</v>
      </c>
      <c r="D585">
        <v>546565</v>
      </c>
      <c r="E585">
        <v>8317</v>
      </c>
      <c r="F585">
        <v>991</v>
      </c>
      <c r="H585">
        <v>182</v>
      </c>
      <c r="I585">
        <v>166</v>
      </c>
      <c r="J585">
        <v>230</v>
      </c>
      <c r="K585">
        <v>36</v>
      </c>
      <c r="L585">
        <v>39</v>
      </c>
      <c r="N585">
        <f>IF(B585-C585=0,"",B585-C585)</f>
        <v>1698771</v>
      </c>
      <c r="O585" s="3">
        <f t="shared" si="6716"/>
        <v>0.2813027646285603</v>
      </c>
      <c r="R585">
        <f>IF(B585="","",C585-LARGE(C$1:C585,2))</f>
        <v>38574</v>
      </c>
      <c r="S585">
        <f>IF(R585="","",N585-LARGE(N$2:N585,2))</f>
        <v>-7580</v>
      </c>
      <c r="T585" s="6">
        <f t="shared" si="6717"/>
        <v>1.2425589485890993</v>
      </c>
      <c r="U585" s="6"/>
      <c r="V585">
        <f>IF(R585="","",B585-LARGE(B$2:B585,2))</f>
        <v>31044</v>
      </c>
      <c r="W585">
        <f t="shared" si="6718"/>
        <v>118345</v>
      </c>
      <c r="X585" s="3">
        <f t="shared" si="6719"/>
        <v>8.3738222992099376E-3</v>
      </c>
      <c r="Y585">
        <f>IF(E585="","",LARGE(E$2:E585,1)-LARGE(E$2:E585,2))</f>
        <v>116</v>
      </c>
      <c r="Z585">
        <v>4895</v>
      </c>
      <c r="AA585">
        <v>2813</v>
      </c>
      <c r="AB585">
        <v>29093</v>
      </c>
      <c r="AC585">
        <v>4142</v>
      </c>
      <c r="AD585">
        <v>2462</v>
      </c>
      <c r="AE585">
        <v>22752</v>
      </c>
      <c r="AF585">
        <v>77</v>
      </c>
      <c r="AG585">
        <v>48</v>
      </c>
      <c r="AH585">
        <v>421</v>
      </c>
      <c r="AI585">
        <f t="shared" si="6720"/>
        <v>676</v>
      </c>
      <c r="AJ585">
        <f t="shared" si="6721"/>
        <v>303</v>
      </c>
      <c r="AK585">
        <f t="shared" si="6722"/>
        <v>5920</v>
      </c>
      <c r="AS585">
        <f t="shared" si="6723"/>
        <v>5836.3125</v>
      </c>
      <c r="AT585">
        <f>IF(BN585="","",LARGE(BN$1:BN585,1)-LARGE(BN$1:BN585,2))</f>
        <v>184952</v>
      </c>
      <c r="AU585">
        <f>IF(BO585="","",LARGE(BO$1:BO585,1)-LARGE(BO$1:BO585,2))</f>
        <v>10090</v>
      </c>
      <c r="AV585">
        <f t="shared" si="6724"/>
        <v>5.4554695272286867E-2</v>
      </c>
      <c r="AW585">
        <f>IF(CB585="","",MAX(BV$1:BV585)-LARGE(BV$1:BV585,2))</f>
        <v>1773</v>
      </c>
      <c r="AX585">
        <f>IF(CC585="","",MAX(BW$1:BW585)-LARGE(BW$1:BW585,2))</f>
        <v>272</v>
      </c>
      <c r="AY585">
        <f>IF(CR585="","",MAX(CR$1:CR585)-LARGE(CR$1:CR585,2))</f>
        <v>2899</v>
      </c>
      <c r="AZ585">
        <f>IF(CS585="","",MAX(CS$1:CS585)-LARGE(CS$1:CS585,2))</f>
        <v>1696</v>
      </c>
      <c r="BA585">
        <f>IF(CJ585="","",MAX(CD$1:CD585)-LARGE(CD$1:CD585,2))</f>
        <v>1001</v>
      </c>
      <c r="BB585">
        <f>IF(CK585="","",MAX(CE$1:CE585)-LARGE(CE$1:CE585,2))</f>
        <v>141</v>
      </c>
      <c r="BC585">
        <f t="shared" si="6725"/>
        <v>0.15341229554427524</v>
      </c>
      <c r="BD585">
        <f t="shared" si="6726"/>
        <v>0.5850293204553294</v>
      </c>
      <c r="BE585">
        <f t="shared" si="6727"/>
        <v>0.14085914085914086</v>
      </c>
      <c r="BN585">
        <v>8051582</v>
      </c>
      <c r="BO585">
        <v>728791</v>
      </c>
      <c r="BP585">
        <v>1881638</v>
      </c>
      <c r="BQ585">
        <v>482042</v>
      </c>
      <c r="BR585">
        <v>516241</v>
      </c>
      <c r="BS585">
        <v>148669</v>
      </c>
      <c r="BT585">
        <f t="shared" si="6728"/>
        <v>2363680</v>
      </c>
      <c r="BU585">
        <f t="shared" si="6729"/>
        <v>664910</v>
      </c>
      <c r="BV585">
        <v>70420</v>
      </c>
      <c r="BW585">
        <v>5243</v>
      </c>
      <c r="BX585">
        <v>12010</v>
      </c>
      <c r="BY585">
        <v>5115</v>
      </c>
      <c r="BZ585">
        <v>3511</v>
      </c>
      <c r="CA585">
        <v>1384</v>
      </c>
      <c r="CB585">
        <f t="shared" si="6730"/>
        <v>17125</v>
      </c>
      <c r="CC585">
        <f t="shared" si="6731"/>
        <v>4895</v>
      </c>
      <c r="CD585">
        <v>48320</v>
      </c>
      <c r="CE585">
        <v>3011</v>
      </c>
      <c r="CF585">
        <v>6754</v>
      </c>
      <c r="CG585">
        <v>3062</v>
      </c>
      <c r="CH585">
        <v>1815</v>
      </c>
      <c r="CI585">
        <v>998</v>
      </c>
      <c r="CJ585">
        <f t="shared" si="6732"/>
        <v>9816</v>
      </c>
      <c r="CK585">
        <f t="shared" si="6733"/>
        <v>2813</v>
      </c>
      <c r="CL585">
        <v>356846</v>
      </c>
      <c r="CM585">
        <v>32480</v>
      </c>
      <c r="CN585">
        <v>89035</v>
      </c>
      <c r="CO585">
        <v>11444</v>
      </c>
      <c r="CP585">
        <v>26057</v>
      </c>
      <c r="CQ585">
        <v>3036</v>
      </c>
      <c r="CR585">
        <f t="shared" si="6734"/>
        <v>100479</v>
      </c>
      <c r="CS585">
        <f t="shared" si="6735"/>
        <v>29093</v>
      </c>
    </row>
    <row r="586" spans="1:97" x14ac:dyDescent="0.35">
      <c r="A586" s="1">
        <v>44581</v>
      </c>
      <c r="F586">
        <v>957</v>
      </c>
      <c r="H586">
        <v>178</v>
      </c>
      <c r="I586">
        <v>137</v>
      </c>
      <c r="N586" t="str">
        <f t="shared" ref="N586:N589" si="6736">IF(B586-C586=0,"",B586-C586)</f>
        <v/>
      </c>
      <c r="O586" s="3" t="str">
        <f t="shared" ref="O586:O589" si="6737">IF(N586="","",C586/B586)</f>
        <v/>
      </c>
      <c r="R586" t="str">
        <f>IF(B586="","",C586-LARGE(C$1:C586,2))</f>
        <v/>
      </c>
      <c r="S586" t="str">
        <f>IF(R586="","",N586-LARGE(N$2:N586,2))</f>
        <v/>
      </c>
      <c r="T586" s="6" t="str">
        <f t="shared" ref="T586:T589" si="6738">IF(S586="","",R586/V586)</f>
        <v/>
      </c>
      <c r="U586" s="6"/>
      <c r="V586" t="str">
        <f>IF(R586="","",B586-LARGE(B$2:B586,2))</f>
        <v/>
      </c>
      <c r="W586" t="str">
        <f t="shared" ref="W586:W589" si="6739">IF(V586="","",C586-D586-E584)</f>
        <v/>
      </c>
      <c r="X586" s="3" t="str">
        <f t="shared" ref="X586:X589" si="6740">IFERROR(F586/W586,"")</f>
        <v/>
      </c>
      <c r="Y586" t="str">
        <f>IF(E586="","",LARGE(E$2:E586,1)-LARGE(E$2:E586,2))</f>
        <v/>
      </c>
      <c r="AI586" t="str">
        <f t="shared" ref="AI586:AI589" si="6741">IF(AH586="","",Z586-AC586-AF586)</f>
        <v/>
      </c>
      <c r="AJ586" t="str">
        <f t="shared" ref="AJ586:AJ589" si="6742">IF(AI586="","",AA586-AD586-AG586)</f>
        <v/>
      </c>
      <c r="AK586" t="str">
        <f t="shared" ref="AK586:AK589" si="6743">IF(AJ586="","",AB586-AE586-AH586)</f>
        <v/>
      </c>
      <c r="AS586">
        <f t="shared" ref="AS586:AS589" si="6744">IF(BO586&gt;0,(BO586-MAX(BO535:BO576))/(A586-INDEX(A:A,MATCH(MAX(BO535:BO576),BO:BO,0))),"")</f>
        <v>6019</v>
      </c>
      <c r="AT586" t="str">
        <f>IF(BN586="","",LARGE(BN$1:BN586,1)-LARGE(BN$1:BN586,2))</f>
        <v/>
      </c>
      <c r="AU586">
        <f>IF(BO586="","",LARGE(BO$1:BO586,1)-LARGE(BO$1:BO586,2))</f>
        <v>14961</v>
      </c>
      <c r="AV586" t="str">
        <f t="shared" ref="AV586:AV589" si="6745">IF(AT586="","",AU586/AT586)</f>
        <v/>
      </c>
      <c r="AW586" t="str">
        <f>IF(CB586="","",MAX(BV$1:BV586)-LARGE(BV$1:BV586,2))</f>
        <v/>
      </c>
      <c r="AX586" t="str">
        <f>IF(CC586="","",MAX(BW$1:BW586)-LARGE(BW$1:BW586,2))</f>
        <v/>
      </c>
      <c r="AY586" t="str">
        <f>IF(CR586="","",MAX(CR$1:CR586)-LARGE(CR$1:CR586,2))</f>
        <v/>
      </c>
      <c r="AZ586" t="str">
        <f>IF(CS586="","",MAX(CS$1:CS586)-LARGE(CS$1:CS586,2))</f>
        <v/>
      </c>
      <c r="BA586" t="str">
        <f>IF(CJ586="","",MAX(CD$1:CD586)-LARGE(CD$1:CD586,2))</f>
        <v/>
      </c>
      <c r="BB586" t="str">
        <f>IF(CK586="","",MAX(CE$1:CE586)-LARGE(CE$1:CE586,2))</f>
        <v/>
      </c>
      <c r="BC586" t="str">
        <f t="shared" ref="BC586:BC589" si="6746">IF(AX586="","",AX586/AW586)</f>
        <v/>
      </c>
      <c r="BD586" t="str">
        <f t="shared" ref="BD586:BD589" si="6747">IF(AY586="","",AZ586/AY586)</f>
        <v/>
      </c>
      <c r="BE586" t="str">
        <f t="shared" ref="BE586:BE589" si="6748">IF(BA586="","",BB586/BA586)</f>
        <v/>
      </c>
      <c r="BO586">
        <v>743752</v>
      </c>
      <c r="BT586" t="str">
        <f t="shared" ref="BT586:BT589" si="6749">IF(SUM(BP586:BQ586)=0,"",SUM(BP586:BQ586))</f>
        <v/>
      </c>
      <c r="BU586" t="str">
        <f t="shared" ref="BU586:BU589" si="6750">IF(SUM(BR586:BS586)=0,"",SUM(BR586:BS586))</f>
        <v/>
      </c>
      <c r="CB586" t="str">
        <f t="shared" ref="CB586:CB589" si="6751">IF(SUM(BX586:BY586)=0,"",SUM(BX586:BY586))</f>
        <v/>
      </c>
      <c r="CC586" t="str">
        <f t="shared" ref="CC586:CC589" si="6752">IF(SUM(BZ586:CA586)=0,"",SUM(BZ586:CA586))</f>
        <v/>
      </c>
      <c r="CJ586" t="str">
        <f t="shared" ref="CJ586:CJ589" si="6753">IF(SUM(CF586:CG586)=0,"",SUM(CF586:CG586))</f>
        <v/>
      </c>
      <c r="CK586" t="str">
        <f t="shared" ref="CK586:CK589" si="6754">IF(SUM(CH586:CI586)=0,"",SUM(CH586:CI586))</f>
        <v/>
      </c>
      <c r="CR586" t="str">
        <f t="shared" ref="CR586:CR589" si="6755">IF(SUM(CN586:CO586)=0,"",SUM(CN586:CO586))</f>
        <v/>
      </c>
      <c r="CS586" t="str">
        <f t="shared" ref="CS586:CS589" si="6756">IF(SUM(CP586:CQ586)=0,"",SUM(CP586:CQ586))</f>
        <v/>
      </c>
    </row>
    <row r="587" spans="1:97" x14ac:dyDescent="0.35">
      <c r="A587" s="1">
        <v>44584</v>
      </c>
      <c r="F587">
        <v>935</v>
      </c>
      <c r="H587">
        <v>171</v>
      </c>
      <c r="I587">
        <v>124</v>
      </c>
      <c r="N587" t="str">
        <f t="shared" si="6736"/>
        <v/>
      </c>
      <c r="O587" s="3" t="str">
        <f t="shared" si="6737"/>
        <v/>
      </c>
      <c r="R587" t="str">
        <f>IF(B587="","",C587-LARGE(C$1:C587,2))</f>
        <v/>
      </c>
      <c r="S587" t="str">
        <f>IF(R587="","",N587-LARGE(N$2:N587,2))</f>
        <v/>
      </c>
      <c r="T587" s="6" t="str">
        <f t="shared" si="6738"/>
        <v/>
      </c>
      <c r="U587" s="6"/>
      <c r="V587" t="str">
        <f>IF(R587="","",B587-LARGE(B$2:B587,2))</f>
        <v/>
      </c>
      <c r="W587" t="str">
        <f t="shared" si="6739"/>
        <v/>
      </c>
      <c r="X587" s="3" t="str">
        <f t="shared" si="6740"/>
        <v/>
      </c>
      <c r="Y587" t="str">
        <f>IF(E587="","",LARGE(E$2:E587,1)-LARGE(E$2:E587,2))</f>
        <v/>
      </c>
      <c r="AI587" t="str">
        <f t="shared" si="6741"/>
        <v/>
      </c>
      <c r="AJ587" t="str">
        <f t="shared" si="6742"/>
        <v/>
      </c>
      <c r="AK587" t="str">
        <f t="shared" si="6743"/>
        <v/>
      </c>
      <c r="AS587">
        <f t="shared" si="6744"/>
        <v>6316.5789473684208</v>
      </c>
      <c r="AT587" t="str">
        <f>IF(BN587="","",LARGE(BN$1:BN587,1)-LARGE(BN$1:BN587,2))</f>
        <v/>
      </c>
      <c r="AU587">
        <f>IF(BO587="","",LARGE(BO$1:BO587,1)-LARGE(BO$1:BO587,2))</f>
        <v>17990</v>
      </c>
      <c r="AV587" t="str">
        <f t="shared" si="6745"/>
        <v/>
      </c>
      <c r="AW587" t="str">
        <f>IF(CB587="","",MAX(BV$1:BV587)-LARGE(BV$1:BV587,2))</f>
        <v/>
      </c>
      <c r="AX587" t="str">
        <f>IF(CC587="","",MAX(BW$1:BW587)-LARGE(BW$1:BW587,2))</f>
        <v/>
      </c>
      <c r="AY587" t="str">
        <f>IF(CR587="","",MAX(CR$1:CR587)-LARGE(CR$1:CR587,2))</f>
        <v/>
      </c>
      <c r="AZ587" t="str">
        <f>IF(CS587="","",MAX(CS$1:CS587)-LARGE(CS$1:CS587,2))</f>
        <v/>
      </c>
      <c r="BA587" t="str">
        <f>IF(CJ587="","",MAX(CD$1:CD587)-LARGE(CD$1:CD587,2))</f>
        <v/>
      </c>
      <c r="BB587" t="str">
        <f>IF(CK587="","",MAX(CE$1:CE587)-LARGE(CE$1:CE587,2))</f>
        <v/>
      </c>
      <c r="BC587" t="str">
        <f t="shared" si="6746"/>
        <v/>
      </c>
      <c r="BD587" t="str">
        <f t="shared" si="6747"/>
        <v/>
      </c>
      <c r="BE587" t="str">
        <f t="shared" si="6748"/>
        <v/>
      </c>
      <c r="BO587">
        <v>761742</v>
      </c>
      <c r="BT587" t="str">
        <f t="shared" si="6749"/>
        <v/>
      </c>
      <c r="BU587" t="str">
        <f t="shared" si="6750"/>
        <v/>
      </c>
      <c r="CB587" t="str">
        <f t="shared" si="6751"/>
        <v/>
      </c>
      <c r="CC587" t="str">
        <f t="shared" si="6752"/>
        <v/>
      </c>
      <c r="CJ587" t="str">
        <f t="shared" si="6753"/>
        <v/>
      </c>
      <c r="CK587" t="str">
        <f t="shared" si="6754"/>
        <v/>
      </c>
      <c r="CR587" t="str">
        <f t="shared" si="6755"/>
        <v/>
      </c>
      <c r="CS587" t="str">
        <f t="shared" si="6756"/>
        <v/>
      </c>
    </row>
    <row r="588" spans="1:97" x14ac:dyDescent="0.35">
      <c r="A588" s="1">
        <v>44585</v>
      </c>
      <c r="F588">
        <v>960</v>
      </c>
      <c r="H588">
        <v>166</v>
      </c>
      <c r="I588">
        <v>128</v>
      </c>
      <c r="J588">
        <v>183</v>
      </c>
      <c r="K588">
        <v>29</v>
      </c>
      <c r="L588">
        <v>25</v>
      </c>
      <c r="N588" t="str">
        <f t="shared" si="6736"/>
        <v/>
      </c>
      <c r="O588" s="3" t="str">
        <f t="shared" si="6737"/>
        <v/>
      </c>
      <c r="R588" t="str">
        <f>IF(B588="","",C588-LARGE(C$1:C588,2))</f>
        <v/>
      </c>
      <c r="S588" t="str">
        <f>IF(R588="","",N588-LARGE(N$2:N588,2))</f>
        <v/>
      </c>
      <c r="T588" s="6" t="str">
        <f t="shared" si="6738"/>
        <v/>
      </c>
      <c r="U588" s="6"/>
      <c r="V588" t="str">
        <f>IF(R588="","",B588-LARGE(B$2:B588,2))</f>
        <v/>
      </c>
      <c r="W588" t="str">
        <f t="shared" si="6739"/>
        <v/>
      </c>
      <c r="X588" s="3" t="str">
        <f t="shared" si="6740"/>
        <v/>
      </c>
      <c r="Y588" t="str">
        <f>IF(E588="","",LARGE(E$2:E588,1)-LARGE(E$2:E588,2))</f>
        <v/>
      </c>
      <c r="AI588" t="str">
        <f t="shared" si="6741"/>
        <v/>
      </c>
      <c r="AJ588" t="str">
        <f t="shared" si="6742"/>
        <v/>
      </c>
      <c r="AK588" t="str">
        <f t="shared" si="6743"/>
        <v/>
      </c>
      <c r="AS588" t="str">
        <f t="shared" si="6744"/>
        <v/>
      </c>
      <c r="AT588" t="str">
        <f>IF(BN588="","",LARGE(BN$1:BN588,1)-LARGE(BN$1:BN588,2))</f>
        <v/>
      </c>
      <c r="AU588" t="str">
        <f>IF(BO588="","",LARGE(BO$1:BO588,1)-LARGE(BO$1:BO588,2))</f>
        <v/>
      </c>
      <c r="AV588" t="str">
        <f t="shared" si="6745"/>
        <v/>
      </c>
      <c r="AW588" t="str">
        <f>IF(CB588="","",MAX(BV$1:BV588)-LARGE(BV$1:BV588,2))</f>
        <v/>
      </c>
      <c r="AX588" t="str">
        <f>IF(CC588="","",MAX(BW$1:BW588)-LARGE(BW$1:BW588,2))</f>
        <v/>
      </c>
      <c r="AY588" t="str">
        <f>IF(CR588="","",MAX(CR$1:CR588)-LARGE(CR$1:CR588,2))</f>
        <v/>
      </c>
      <c r="AZ588" t="str">
        <f>IF(CS588="","",MAX(CS$1:CS588)-LARGE(CS$1:CS588,2))</f>
        <v/>
      </c>
      <c r="BA588" t="str">
        <f>IF(CJ588="","",MAX(CD$1:CD588)-LARGE(CD$1:CD588,2))</f>
        <v/>
      </c>
      <c r="BB588" t="str">
        <f>IF(CK588="","",MAX(CE$1:CE588)-LARGE(CE$1:CE588,2))</f>
        <v/>
      </c>
      <c r="BC588" t="str">
        <f t="shared" si="6746"/>
        <v/>
      </c>
      <c r="BD588" t="str">
        <f t="shared" si="6747"/>
        <v/>
      </c>
      <c r="BE588" t="str">
        <f t="shared" si="6748"/>
        <v/>
      </c>
      <c r="BT588" t="str">
        <f t="shared" si="6749"/>
        <v/>
      </c>
      <c r="BU588" t="str">
        <f t="shared" si="6750"/>
        <v/>
      </c>
      <c r="CB588" t="str">
        <f t="shared" si="6751"/>
        <v/>
      </c>
      <c r="CC588" t="str">
        <f t="shared" si="6752"/>
        <v/>
      </c>
      <c r="CJ588" t="str">
        <f t="shared" si="6753"/>
        <v/>
      </c>
      <c r="CK588" t="str">
        <f t="shared" si="6754"/>
        <v/>
      </c>
      <c r="CR588" t="str">
        <f t="shared" si="6755"/>
        <v/>
      </c>
      <c r="CS588" t="str">
        <f t="shared" si="6756"/>
        <v/>
      </c>
    </row>
    <row r="589" spans="1:97" x14ac:dyDescent="0.35">
      <c r="A589" s="1">
        <v>44586</v>
      </c>
      <c r="B589">
        <v>2391006</v>
      </c>
      <c r="C589">
        <v>699859</v>
      </c>
      <c r="D589">
        <v>554515</v>
      </c>
      <c r="E589">
        <v>8501</v>
      </c>
      <c r="F589">
        <v>929</v>
      </c>
      <c r="H589">
        <v>165</v>
      </c>
      <c r="I589">
        <v>172</v>
      </c>
      <c r="J589">
        <v>177</v>
      </c>
      <c r="K589">
        <v>27</v>
      </c>
      <c r="L589">
        <v>40</v>
      </c>
      <c r="N589">
        <f t="shared" si="6736"/>
        <v>1691147</v>
      </c>
      <c r="O589" s="3">
        <f t="shared" si="6737"/>
        <v>0.29270482800963277</v>
      </c>
      <c r="R589">
        <f>IF(B589="","",C589-LARGE(C$1:C589,2))</f>
        <v>34949</v>
      </c>
      <c r="S589">
        <f>IF(R589="","",N589-LARGE(N$2:N589,2))</f>
        <v>-15204</v>
      </c>
      <c r="T589" s="6">
        <f t="shared" si="6738"/>
        <v>1.2790118938700823</v>
      </c>
      <c r="U589" s="6"/>
      <c r="V589">
        <f>IF(R589="","",B589-LARGE(B$2:B589,2))</f>
        <v>27325</v>
      </c>
      <c r="W589">
        <f t="shared" si="6739"/>
        <v>145344</v>
      </c>
      <c r="X589" s="3">
        <f t="shared" si="6740"/>
        <v>6.3917327168648173E-3</v>
      </c>
      <c r="Y589">
        <f>IF(E589="","",LARGE(E$2:E589,1)-LARGE(E$2:E589,2))</f>
        <v>184</v>
      </c>
      <c r="Z589">
        <v>5130</v>
      </c>
      <c r="AA589">
        <v>2976</v>
      </c>
      <c r="AB589">
        <v>30511</v>
      </c>
      <c r="AC589">
        <v>4196</v>
      </c>
      <c r="AD589">
        <v>2485</v>
      </c>
      <c r="AE589">
        <v>23106</v>
      </c>
      <c r="AF589">
        <v>77</v>
      </c>
      <c r="AG589">
        <v>48</v>
      </c>
      <c r="AH589">
        <v>426</v>
      </c>
      <c r="AI589">
        <f t="shared" si="6741"/>
        <v>857</v>
      </c>
      <c r="AJ589">
        <f t="shared" si="6742"/>
        <v>443</v>
      </c>
      <c r="AK589">
        <f t="shared" si="6743"/>
        <v>6979</v>
      </c>
      <c r="AS589">
        <f t="shared" si="6744"/>
        <v>6262.3125</v>
      </c>
      <c r="AT589">
        <f>IF(BN589="","",LARGE(BN$1:BN589,1)-LARGE(BN$1:BN589,2))</f>
        <v>178058</v>
      </c>
      <c r="AU589">
        <f>IF(BO589="","",LARGE(BO$1:BO589,1)-LARGE(BO$1:BO589,2))</f>
        <v>9618</v>
      </c>
      <c r="AV589">
        <f t="shared" si="6745"/>
        <v>5.4016107111166022E-2</v>
      </c>
      <c r="AW589">
        <f>IF(CB589="","",MAX(BV$1:BV589)-LARGE(BV$1:BV589,2))</f>
        <v>1755</v>
      </c>
      <c r="AX589">
        <f>IF(CC589="","",MAX(BW$1:BW589)-LARGE(BW$1:BW589,2))</f>
        <v>302</v>
      </c>
      <c r="AY589">
        <f>IF(CR589="","",MAX(CR$1:CR589)-LARGE(CR$1:CR589,2))</f>
        <v>2899</v>
      </c>
      <c r="AZ589">
        <f>IF(CS589="","",MAX(CS$1:CS589)-LARGE(CS$1:CS589,2))</f>
        <v>1418</v>
      </c>
      <c r="BA589">
        <f>IF(CJ589="","",MAX(CD$1:CD589)-LARGE(CD$1:CD589,2))</f>
        <v>1247</v>
      </c>
      <c r="BB589">
        <f>IF(CK589="","",MAX(CE$1:CE589)-LARGE(CE$1:CE589,2))</f>
        <v>185</v>
      </c>
      <c r="BC589">
        <f t="shared" si="6746"/>
        <v>0.17207977207977207</v>
      </c>
      <c r="BD589">
        <f t="shared" si="6747"/>
        <v>0.48913418420144877</v>
      </c>
      <c r="BE589">
        <f t="shared" si="6748"/>
        <v>0.14835605453087411</v>
      </c>
      <c r="BN589">
        <v>8229640</v>
      </c>
      <c r="BO589">
        <v>771360</v>
      </c>
      <c r="BP589">
        <v>1899032</v>
      </c>
      <c r="BQ589">
        <v>4919473</v>
      </c>
      <c r="BR589">
        <v>541382</v>
      </c>
      <c r="BS589">
        <v>158477</v>
      </c>
      <c r="BT589">
        <f t="shared" si="6749"/>
        <v>6818505</v>
      </c>
      <c r="BU589">
        <f t="shared" si="6750"/>
        <v>699859</v>
      </c>
      <c r="BV589">
        <v>72175</v>
      </c>
      <c r="BW589">
        <v>5545</v>
      </c>
      <c r="BX589">
        <v>12122</v>
      </c>
      <c r="BY589">
        <v>5206</v>
      </c>
      <c r="BZ589">
        <v>3667</v>
      </c>
      <c r="CA589">
        <v>1463</v>
      </c>
      <c r="CB589">
        <f t="shared" si="6751"/>
        <v>17328</v>
      </c>
      <c r="CC589">
        <f t="shared" si="6752"/>
        <v>5130</v>
      </c>
      <c r="CD589">
        <v>49567</v>
      </c>
      <c r="CE589">
        <v>3196</v>
      </c>
      <c r="CF589">
        <v>6822</v>
      </c>
      <c r="CG589">
        <v>3128</v>
      </c>
      <c r="CH589">
        <v>1899</v>
      </c>
      <c r="CI589">
        <v>1077</v>
      </c>
      <c r="CJ589">
        <f t="shared" si="6753"/>
        <v>9950</v>
      </c>
      <c r="CK589">
        <f t="shared" si="6754"/>
        <v>2976</v>
      </c>
      <c r="CL589">
        <v>363801</v>
      </c>
      <c r="CM589">
        <v>34259</v>
      </c>
      <c r="CN589">
        <v>90213</v>
      </c>
      <c r="CO589">
        <v>11400</v>
      </c>
      <c r="CP589">
        <v>27356</v>
      </c>
      <c r="CQ589">
        <v>3155</v>
      </c>
      <c r="CR589">
        <f t="shared" si="6755"/>
        <v>101613</v>
      </c>
      <c r="CS589">
        <f t="shared" si="6756"/>
        <v>30511</v>
      </c>
    </row>
    <row r="590" spans="1:97" x14ac:dyDescent="0.35">
      <c r="A590" s="1">
        <v>44588</v>
      </c>
      <c r="F590">
        <v>928</v>
      </c>
      <c r="H590">
        <v>141</v>
      </c>
      <c r="I590">
        <v>162</v>
      </c>
      <c r="N590" t="str">
        <f t="shared" ref="N590:N593" si="6757">IF(B590-C590=0,"",B590-C590)</f>
        <v/>
      </c>
      <c r="O590" s="3" t="str">
        <f t="shared" ref="O590:O593" si="6758">IF(N590="","",C590/B590)</f>
        <v/>
      </c>
      <c r="R590" t="str">
        <f>IF(B590="","",C590-LARGE(C$1:C590,2))</f>
        <v/>
      </c>
      <c r="S590" t="str">
        <f>IF(R590="","",N590-LARGE(N$2:N590,2))</f>
        <v/>
      </c>
      <c r="T590" s="6" t="str">
        <f t="shared" ref="T590:T593" si="6759">IF(S590="","",R590/V590)</f>
        <v/>
      </c>
      <c r="U590" s="6"/>
      <c r="V590" t="str">
        <f>IF(R590="","",B590-LARGE(B$2:B590,2))</f>
        <v/>
      </c>
      <c r="W590" t="str">
        <f t="shared" ref="W590:W593" si="6760">IF(V590="","",C590-D590-E588)</f>
        <v/>
      </c>
      <c r="X590" s="3" t="str">
        <f t="shared" ref="X590:X593" si="6761">IFERROR(F590/W590,"")</f>
        <v/>
      </c>
      <c r="Y590" t="str">
        <f>IF(E590="","",LARGE(E$2:E590,1)-LARGE(E$2:E590,2))</f>
        <v/>
      </c>
      <c r="AI590" t="str">
        <f t="shared" ref="AI590:AI593" si="6762">IF(AH590="","",Z590-AC590-AF590)</f>
        <v/>
      </c>
      <c r="AJ590" t="str">
        <f t="shared" ref="AJ590:AJ593" si="6763">IF(AI590="","",AA590-AD590-AG590)</f>
        <v/>
      </c>
      <c r="AK590" t="str">
        <f t="shared" ref="AK590:AK593" si="6764">IF(AJ590="","",AB590-AE590-AH590)</f>
        <v/>
      </c>
      <c r="AS590">
        <f t="shared" ref="AS590:AS593" si="6765">IF(BO590&gt;0,(BO590-MAX(BO539:BO580))/(A590-INDEX(A:A,MATCH(MAX(BO539:BO580),BO:BO,0))),"")</f>
        <v>6191.5555555555557</v>
      </c>
      <c r="AT590" t="str">
        <f>IF(BN590="","",LARGE(BN$1:BN590,1)-LARGE(BN$1:BN590,2))</f>
        <v/>
      </c>
      <c r="AU590">
        <f>IF(BO590="","",LARGE(BO$1:BO590,1)-LARGE(BO$1:BO590,2))</f>
        <v>11251</v>
      </c>
      <c r="AV590" t="str">
        <f t="shared" ref="AV590:AV593" si="6766">IF(AT590="","",AU590/AT590)</f>
        <v/>
      </c>
      <c r="AW590" t="str">
        <f>IF(CB590="","",MAX(BV$1:BV590)-LARGE(BV$1:BV590,2))</f>
        <v/>
      </c>
      <c r="AX590" t="str">
        <f>IF(CC590="","",MAX(BW$1:BW590)-LARGE(BW$1:BW590,2))</f>
        <v/>
      </c>
      <c r="AY590" t="str">
        <f>IF(CR590="","",MAX(CR$1:CR590)-LARGE(CR$1:CR590,2))</f>
        <v/>
      </c>
      <c r="AZ590" t="str">
        <f>IF(CS590="","",MAX(CS$1:CS590)-LARGE(CS$1:CS590,2))</f>
        <v/>
      </c>
      <c r="BA590" t="str">
        <f>IF(CJ590="","",MAX(CD$1:CD590)-LARGE(CD$1:CD590,2))</f>
        <v/>
      </c>
      <c r="BB590" t="str">
        <f>IF(CK590="","",MAX(CE$1:CE590)-LARGE(CE$1:CE590,2))</f>
        <v/>
      </c>
      <c r="BC590" t="str">
        <f t="shared" ref="BC590:BC593" si="6767">IF(AX590="","",AX590/AW590)</f>
        <v/>
      </c>
      <c r="BD590" t="str">
        <f t="shared" ref="BD590:BD593" si="6768">IF(AY590="","",AZ590/AY590)</f>
        <v/>
      </c>
      <c r="BE590" t="str">
        <f t="shared" ref="BE590:BE593" si="6769">IF(BA590="","",BB590/BA590)</f>
        <v/>
      </c>
      <c r="BO590">
        <v>782611</v>
      </c>
      <c r="BT590" t="str">
        <f t="shared" ref="BT590:BT593" si="6770">IF(SUM(BP590:BQ590)=0,"",SUM(BP590:BQ590))</f>
        <v/>
      </c>
      <c r="BU590" t="str">
        <f t="shared" ref="BU590:BU593" si="6771">IF(SUM(BR590:BS590)=0,"",SUM(BR590:BS590))</f>
        <v/>
      </c>
      <c r="CB590" t="str">
        <f t="shared" ref="CB590:CB593" si="6772">IF(SUM(BX590:BY590)=0,"",SUM(BX590:BY590))</f>
        <v/>
      </c>
      <c r="CC590" t="str">
        <f t="shared" ref="CC590:CC593" si="6773">IF(SUM(BZ590:CA590)=0,"",SUM(BZ590:CA590))</f>
        <v/>
      </c>
      <c r="CJ590" t="str">
        <f t="shared" ref="CJ590:CJ593" si="6774">IF(SUM(CF590:CG590)=0,"",SUM(CF590:CG590))</f>
        <v/>
      </c>
      <c r="CK590" t="str">
        <f t="shared" ref="CK590:CK593" si="6775">IF(SUM(CH590:CI590)=0,"",SUM(CH590:CI590))</f>
        <v/>
      </c>
      <c r="CR590" t="str">
        <f t="shared" ref="CR590:CR593" si="6776">IF(SUM(CN590:CO590)=0,"",SUM(CN590:CO590))</f>
        <v/>
      </c>
      <c r="CS590" t="str">
        <f t="shared" ref="CS590:CS593" si="6777">IF(SUM(CP590:CQ590)=0,"",SUM(CP590:CQ590))</f>
        <v/>
      </c>
    </row>
    <row r="591" spans="1:97" x14ac:dyDescent="0.35">
      <c r="A591" s="1">
        <v>44591</v>
      </c>
      <c r="F591">
        <v>849</v>
      </c>
      <c r="H591">
        <v>130</v>
      </c>
      <c r="I591">
        <v>112</v>
      </c>
      <c r="N591" t="str">
        <f t="shared" si="6757"/>
        <v/>
      </c>
      <c r="O591" s="3" t="str">
        <f t="shared" si="6758"/>
        <v/>
      </c>
      <c r="R591" t="str">
        <f>IF(B591="","",C591-LARGE(C$1:C591,2))</f>
        <v/>
      </c>
      <c r="S591" t="str">
        <f>IF(R591="","",N591-LARGE(N$2:N591,2))</f>
        <v/>
      </c>
      <c r="T591" s="6" t="str">
        <f t="shared" si="6759"/>
        <v/>
      </c>
      <c r="U591" s="6"/>
      <c r="V591" t="str">
        <f>IF(R591="","",B591-LARGE(B$2:B591,2))</f>
        <v/>
      </c>
      <c r="W591" t="str">
        <f t="shared" si="6760"/>
        <v/>
      </c>
      <c r="X591" s="3" t="str">
        <f t="shared" si="6761"/>
        <v/>
      </c>
      <c r="Y591" t="str">
        <f>IF(E591="","",LARGE(E$2:E591,1)-LARGE(E$2:E591,2))</f>
        <v/>
      </c>
      <c r="AI591" t="str">
        <f t="shared" si="6762"/>
        <v/>
      </c>
      <c r="AJ591" t="str">
        <f t="shared" si="6763"/>
        <v/>
      </c>
      <c r="AK591" t="str">
        <f t="shared" si="6764"/>
        <v/>
      </c>
      <c r="AS591">
        <f t="shared" si="6765"/>
        <v>5909.5789473684208</v>
      </c>
      <c r="AT591" t="str">
        <f>IF(BN591="","",LARGE(BN$1:BN591,1)-LARGE(BN$1:BN591,2))</f>
        <v/>
      </c>
      <c r="AU591">
        <f>IF(BO591="","",LARGE(BO$1:BO591,1)-LARGE(BO$1:BO591,2))</f>
        <v>12241</v>
      </c>
      <c r="AV591" t="str">
        <f t="shared" si="6766"/>
        <v/>
      </c>
      <c r="AW591" t="str">
        <f>IF(CB591="","",MAX(BV$1:BV591)-LARGE(BV$1:BV591,2))</f>
        <v/>
      </c>
      <c r="AX591" t="str">
        <f>IF(CC591="","",MAX(BW$1:BW591)-LARGE(BW$1:BW591,2))</f>
        <v/>
      </c>
      <c r="AY591" t="str">
        <f>IF(CR591="","",MAX(CR$1:CR591)-LARGE(CR$1:CR591,2))</f>
        <v/>
      </c>
      <c r="AZ591" t="str">
        <f>IF(CS591="","",MAX(CS$1:CS591)-LARGE(CS$1:CS591,2))</f>
        <v/>
      </c>
      <c r="BA591" t="str">
        <f>IF(CJ591="","",MAX(CD$1:CD591)-LARGE(CD$1:CD591,2))</f>
        <v/>
      </c>
      <c r="BB591" t="str">
        <f>IF(CK591="","",MAX(CE$1:CE591)-LARGE(CE$1:CE591,2))</f>
        <v/>
      </c>
      <c r="BC591" t="str">
        <f t="shared" si="6767"/>
        <v/>
      </c>
      <c r="BD591" t="str">
        <f t="shared" si="6768"/>
        <v/>
      </c>
      <c r="BE591" t="str">
        <f t="shared" si="6769"/>
        <v/>
      </c>
      <c r="BO591">
        <v>794852</v>
      </c>
      <c r="BT591" t="str">
        <f t="shared" si="6770"/>
        <v/>
      </c>
      <c r="BU591" t="str">
        <f t="shared" si="6771"/>
        <v/>
      </c>
      <c r="CB591" t="str">
        <f t="shared" si="6772"/>
        <v/>
      </c>
      <c r="CC591" t="str">
        <f t="shared" si="6773"/>
        <v/>
      </c>
      <c r="CJ591" t="str">
        <f t="shared" si="6774"/>
        <v/>
      </c>
      <c r="CK591" t="str">
        <f t="shared" si="6775"/>
        <v/>
      </c>
      <c r="CR591" t="str">
        <f t="shared" si="6776"/>
        <v/>
      </c>
      <c r="CS591" t="str">
        <f t="shared" si="6777"/>
        <v/>
      </c>
    </row>
    <row r="592" spans="1:97" x14ac:dyDescent="0.35">
      <c r="A592" s="1">
        <v>44592</v>
      </c>
      <c r="F592">
        <v>838</v>
      </c>
      <c r="H592">
        <v>120</v>
      </c>
      <c r="I592">
        <v>111</v>
      </c>
      <c r="J592">
        <v>150</v>
      </c>
      <c r="K592">
        <v>16</v>
      </c>
      <c r="L592">
        <v>23</v>
      </c>
      <c r="N592" t="str">
        <f t="shared" si="6757"/>
        <v/>
      </c>
      <c r="O592" s="3" t="str">
        <f t="shared" si="6758"/>
        <v/>
      </c>
      <c r="R592" t="str">
        <f>IF(B592="","",C592-LARGE(C$1:C592,2))</f>
        <v/>
      </c>
      <c r="S592" t="str">
        <f>IF(R592="","",N592-LARGE(N$2:N592,2))</f>
        <v/>
      </c>
      <c r="T592" s="6" t="str">
        <f t="shared" si="6759"/>
        <v/>
      </c>
      <c r="U592" s="6"/>
      <c r="V592" t="str">
        <f>IF(R592="","",B592-LARGE(B$2:B592,2))</f>
        <v/>
      </c>
      <c r="W592" t="str">
        <f t="shared" si="6760"/>
        <v/>
      </c>
      <c r="X592" s="3" t="str">
        <f t="shared" si="6761"/>
        <v/>
      </c>
      <c r="Y592" t="str">
        <f>IF(E592="","",LARGE(E$2:E592,1)-LARGE(E$2:E592,2))</f>
        <v/>
      </c>
      <c r="AI592" t="str">
        <f t="shared" si="6762"/>
        <v/>
      </c>
      <c r="AJ592" t="str">
        <f t="shared" si="6763"/>
        <v/>
      </c>
      <c r="AK592" t="str">
        <f t="shared" si="6764"/>
        <v/>
      </c>
      <c r="AS592" t="str">
        <f t="shared" si="6765"/>
        <v/>
      </c>
      <c r="AT592" t="str">
        <f>IF(BN592="","",LARGE(BN$1:BN592,1)-LARGE(BN$1:BN592,2))</f>
        <v/>
      </c>
      <c r="AU592" t="str">
        <f>IF(BO592="","",LARGE(BO$1:BO592,1)-LARGE(BO$1:BO592,2))</f>
        <v/>
      </c>
      <c r="AV592" t="str">
        <f t="shared" si="6766"/>
        <v/>
      </c>
      <c r="AW592" t="str">
        <f>IF(CB592="","",MAX(BV$1:BV592)-LARGE(BV$1:BV592,2))</f>
        <v/>
      </c>
      <c r="AX592" t="str">
        <f>IF(CC592="","",MAX(BW$1:BW592)-LARGE(BW$1:BW592,2))</f>
        <v/>
      </c>
      <c r="AY592" t="str">
        <f>IF(CR592="","",MAX(CR$1:CR592)-LARGE(CR$1:CR592,2))</f>
        <v/>
      </c>
      <c r="AZ592" t="str">
        <f>IF(CS592="","",MAX(CS$1:CS592)-LARGE(CS$1:CS592,2))</f>
        <v/>
      </c>
      <c r="BA592" t="str">
        <f>IF(CJ592="","",MAX(CD$1:CD592)-LARGE(CD$1:CD592,2))</f>
        <v/>
      </c>
      <c r="BB592" t="str">
        <f>IF(CK592="","",MAX(CE$1:CE592)-LARGE(CE$1:CE592,2))</f>
        <v/>
      </c>
      <c r="BC592" t="str">
        <f t="shared" si="6767"/>
        <v/>
      </c>
      <c r="BD592" t="str">
        <f t="shared" si="6768"/>
        <v/>
      </c>
      <c r="BE592" t="str">
        <f t="shared" si="6769"/>
        <v/>
      </c>
      <c r="BT592" t="str">
        <f t="shared" si="6770"/>
        <v/>
      </c>
      <c r="BU592" t="str">
        <f t="shared" si="6771"/>
        <v/>
      </c>
      <c r="CB592" t="str">
        <f t="shared" si="6772"/>
        <v/>
      </c>
      <c r="CC592" t="str">
        <f t="shared" si="6773"/>
        <v/>
      </c>
      <c r="CJ592" t="str">
        <f t="shared" si="6774"/>
        <v/>
      </c>
      <c r="CK592" t="str">
        <f t="shared" si="6775"/>
        <v/>
      </c>
      <c r="CR592" t="str">
        <f t="shared" si="6776"/>
        <v/>
      </c>
      <c r="CS592" t="str">
        <f t="shared" si="6777"/>
        <v/>
      </c>
    </row>
    <row r="593" spans="1:97" x14ac:dyDescent="0.35">
      <c r="A593" s="1">
        <v>44593</v>
      </c>
      <c r="B593">
        <v>2411824</v>
      </c>
      <c r="C593">
        <v>722589</v>
      </c>
      <c r="D593">
        <v>576109</v>
      </c>
      <c r="E593">
        <v>8657</v>
      </c>
      <c r="F593">
        <v>794</v>
      </c>
      <c r="H593">
        <v>109</v>
      </c>
      <c r="I593">
        <v>139</v>
      </c>
      <c r="J593">
        <v>147</v>
      </c>
      <c r="K593">
        <v>13</v>
      </c>
      <c r="L593">
        <v>32</v>
      </c>
      <c r="N593">
        <f t="shared" si="6757"/>
        <v>1689235</v>
      </c>
      <c r="O593" s="3">
        <f t="shared" si="6758"/>
        <v>0.29960270732856131</v>
      </c>
      <c r="R593">
        <f>IF(B593="","",C593-LARGE(C$1:C593,2))</f>
        <v>22730</v>
      </c>
      <c r="S593">
        <f>IF(R593="","",N593-LARGE(N$2:N593,2))</f>
        <v>-17116</v>
      </c>
      <c r="T593" s="6">
        <f t="shared" si="6759"/>
        <v>1.091843596887309</v>
      </c>
      <c r="U593" s="6"/>
      <c r="V593">
        <f>IF(R593="","",B593-LARGE(B$2:B593,2))</f>
        <v>20818</v>
      </c>
      <c r="W593">
        <f t="shared" si="6760"/>
        <v>146480</v>
      </c>
      <c r="X593" s="3">
        <f t="shared" si="6761"/>
        <v>5.4205352266521031E-3</v>
      </c>
      <c r="Y593">
        <f>IF(E593="","",LARGE(E$2:E593,1)-LARGE(E$2:E593,2))</f>
        <v>156</v>
      </c>
      <c r="Z593">
        <v>5258</v>
      </c>
      <c r="AA593">
        <v>3057</v>
      </c>
      <c r="AB593">
        <v>31394</v>
      </c>
      <c r="AC593">
        <v>4330</v>
      </c>
      <c r="AD593">
        <v>2523</v>
      </c>
      <c r="AE593">
        <v>24503</v>
      </c>
      <c r="AF593">
        <v>78</v>
      </c>
      <c r="AG593">
        <v>48</v>
      </c>
      <c r="AH593">
        <v>438</v>
      </c>
      <c r="AI593">
        <f t="shared" si="6762"/>
        <v>850</v>
      </c>
      <c r="AJ593">
        <f t="shared" si="6763"/>
        <v>486</v>
      </c>
      <c r="AK593">
        <f t="shared" si="6764"/>
        <v>6453</v>
      </c>
      <c r="AS593">
        <f t="shared" si="6765"/>
        <v>5037.6875</v>
      </c>
      <c r="AT593">
        <f>IF(BN593="","",LARGE(BN$1:BN593,1)-LARGE(BN$1:BN593,2))</f>
        <v>143538</v>
      </c>
      <c r="AU593">
        <f>IF(BO593="","",LARGE(BO$1:BO593,1)-LARGE(BO$1:BO593,2))</f>
        <v>4452</v>
      </c>
      <c r="AV593">
        <f t="shared" si="6766"/>
        <v>3.1016176900890355E-2</v>
      </c>
      <c r="AW593">
        <f>IF(CB593="","",MAX(BV$1:BV593)-LARGE(BV$1:BV593,2))</f>
        <v>1207</v>
      </c>
      <c r="AX593">
        <f>IF(CC593="","",MAX(BW$1:BW593)-LARGE(BW$1:BW593,2))</f>
        <v>154</v>
      </c>
      <c r="AY593">
        <f>IF(CR593="","",MAX(CR$1:CR593)-LARGE(CR$1:CR593,2))</f>
        <v>2860</v>
      </c>
      <c r="AZ593">
        <f>IF(CS593="","",MAX(CS$1:CS593)-LARGE(CS$1:CS593,2))</f>
        <v>883</v>
      </c>
      <c r="BA593">
        <f>IF(CJ593="","",MAX(CD$1:CD593)-LARGE(CD$1:CD593,2))</f>
        <v>835</v>
      </c>
      <c r="BB593">
        <f>IF(CK593="","",MAX(CE$1:CE593)-LARGE(CE$1:CE593,2))</f>
        <v>105</v>
      </c>
      <c r="BC593">
        <f t="shared" si="6767"/>
        <v>0.12758906379453189</v>
      </c>
      <c r="BD593">
        <f t="shared" si="6768"/>
        <v>0.30874125874125874</v>
      </c>
      <c r="BE593">
        <f t="shared" si="6769"/>
        <v>0.12574850299401197</v>
      </c>
      <c r="BN593">
        <v>8373178</v>
      </c>
      <c r="BO593">
        <v>799304</v>
      </c>
      <c r="BP593">
        <v>1911461</v>
      </c>
      <c r="BQ593">
        <v>500562</v>
      </c>
      <c r="BR593">
        <v>557757</v>
      </c>
      <c r="BS593">
        <v>164832</v>
      </c>
      <c r="BT593">
        <f t="shared" si="6770"/>
        <v>2412023</v>
      </c>
      <c r="BU593">
        <f t="shared" si="6771"/>
        <v>722589</v>
      </c>
      <c r="BV593">
        <v>73382</v>
      </c>
      <c r="BW593">
        <v>5699</v>
      </c>
      <c r="BX593">
        <v>12194</v>
      </c>
      <c r="BY593">
        <v>5258</v>
      </c>
      <c r="BZ593">
        <v>3747</v>
      </c>
      <c r="CA593">
        <v>1511</v>
      </c>
      <c r="CB593">
        <f t="shared" si="6772"/>
        <v>17452</v>
      </c>
      <c r="CC593">
        <f t="shared" si="6773"/>
        <v>5258</v>
      </c>
      <c r="CD593">
        <v>50402</v>
      </c>
      <c r="CE593">
        <v>3301</v>
      </c>
      <c r="CF593">
        <v>6861</v>
      </c>
      <c r="CG593">
        <v>3166</v>
      </c>
      <c r="CH593">
        <v>1949</v>
      </c>
      <c r="CI593">
        <v>1108</v>
      </c>
      <c r="CJ593">
        <f t="shared" si="6774"/>
        <v>10027</v>
      </c>
      <c r="CK593">
        <f t="shared" si="6775"/>
        <v>3057</v>
      </c>
      <c r="CL593">
        <v>369170</v>
      </c>
      <c r="CM593">
        <v>35350</v>
      </c>
      <c r="CN593">
        <v>91074</v>
      </c>
      <c r="CO593">
        <v>11346</v>
      </c>
      <c r="CP593">
        <v>28176</v>
      </c>
      <c r="CQ593">
        <v>3218</v>
      </c>
      <c r="CR593">
        <f t="shared" si="6776"/>
        <v>102420</v>
      </c>
      <c r="CS593">
        <f t="shared" si="6777"/>
        <v>31394</v>
      </c>
    </row>
    <row r="594" spans="1:97" x14ac:dyDescent="0.35">
      <c r="A594" s="1">
        <v>44595</v>
      </c>
      <c r="F594">
        <v>741</v>
      </c>
      <c r="H594">
        <v>105</v>
      </c>
      <c r="I594">
        <v>127</v>
      </c>
      <c r="N594" t="str">
        <f t="shared" ref="N594:N597" si="6778">IF(B594-C594=0,"",B594-C594)</f>
        <v/>
      </c>
      <c r="O594" s="3" t="str">
        <f t="shared" ref="O594:O597" si="6779">IF(N594="","",C594/B594)</f>
        <v/>
      </c>
      <c r="R594" t="str">
        <f>IF(B594="","",C594-LARGE(C$1:C594,2))</f>
        <v/>
      </c>
      <c r="S594" t="str">
        <f>IF(R594="","",N594-LARGE(N$2:N594,2))</f>
        <v/>
      </c>
      <c r="T594" s="6" t="str">
        <f t="shared" ref="T594:T597" si="6780">IF(S594="","",R594/V594)</f>
        <v/>
      </c>
      <c r="U594" s="6"/>
      <c r="V594" t="str">
        <f>IF(R594="","",B594-LARGE(B$2:B594,2))</f>
        <v/>
      </c>
      <c r="W594" t="str">
        <f t="shared" ref="W594:W596" si="6781">IF(V594="","",C594-D594-E592)</f>
        <v/>
      </c>
      <c r="X594" s="3" t="str">
        <f t="shared" ref="X594:X597" si="6782">IFERROR(F594/W594,"")</f>
        <v/>
      </c>
      <c r="Y594" t="str">
        <f>IF(E594="","",LARGE(E$2:E594,1)-LARGE(E$2:E594,2))</f>
        <v/>
      </c>
      <c r="AI594" t="str">
        <f t="shared" ref="AI594:AI597" si="6783">IF(AH594="","",Z594-AC594-AF594)</f>
        <v/>
      </c>
      <c r="AJ594" t="str">
        <f t="shared" ref="AJ594:AJ597" si="6784">IF(AI594="","",AA594-AD594-AG594)</f>
        <v/>
      </c>
      <c r="AK594" t="str">
        <f t="shared" ref="AK594:AK597" si="6785">IF(AJ594="","",AB594-AE594-AH594)</f>
        <v/>
      </c>
      <c r="AS594">
        <f t="shared" ref="AS594:AS597" si="6786">IF(BO594&gt;0,(BO594-MAX(BO543:BO584))/(A594-INDEX(A:A,MATCH(MAX(BO543:BO584),BO:BO,0))),"")</f>
        <v>4856.0555555555557</v>
      </c>
      <c r="AT594" t="str">
        <f>IF(BN594="","",LARGE(BN$1:BN594,1)-LARGE(BN$1:BN594,2))</f>
        <v/>
      </c>
      <c r="AU594">
        <f>IF(BO594="","",LARGE(BO$1:BO594,1)-LARGE(BO$1:BO594,2))</f>
        <v>6806</v>
      </c>
      <c r="AV594" t="str">
        <f t="shared" ref="AV594:AV597" si="6787">IF(AT594="","",AU594/AT594)</f>
        <v/>
      </c>
      <c r="AW594" t="str">
        <f>IF(CB594="","",MAX(BV$1:BV594)-LARGE(BV$1:BV594,2))</f>
        <v/>
      </c>
      <c r="AX594" t="str">
        <f>IF(CC594="","",MAX(BW$1:BW594)-LARGE(BW$1:BW594,2))</f>
        <v/>
      </c>
      <c r="AY594" t="str">
        <f>IF(CR594="","",MAX(CR$1:CR594)-LARGE(CR$1:CR594,2))</f>
        <v/>
      </c>
      <c r="AZ594" t="str">
        <f>IF(CS594="","",MAX(CS$1:CS594)-LARGE(CS$1:CS594,2))</f>
        <v/>
      </c>
      <c r="BA594" t="str">
        <f>IF(CJ594="","",MAX(CD$1:CD594)-LARGE(CD$1:CD594,2))</f>
        <v/>
      </c>
      <c r="BB594" t="str">
        <f>IF(CK594="","",MAX(CE$1:CE594)-LARGE(CE$1:CE594,2))</f>
        <v/>
      </c>
      <c r="BC594" t="str">
        <f t="shared" ref="BC594:BC597" si="6788">IF(AX594="","",AX594/AW594)</f>
        <v/>
      </c>
      <c r="BD594" t="str">
        <f t="shared" ref="BD594:BD597" si="6789">IF(AY594="","",AZ594/AY594)</f>
        <v/>
      </c>
      <c r="BE594" t="str">
        <f t="shared" ref="BE594:BE597" si="6790">IF(BA594="","",BB594/BA594)</f>
        <v/>
      </c>
      <c r="BO594">
        <v>806110</v>
      </c>
      <c r="BT594" t="str">
        <f t="shared" ref="BT594:BT597" si="6791">IF(SUM(BP594:BQ594)=0,"",SUM(BP594:BQ594))</f>
        <v/>
      </c>
      <c r="BU594" t="str">
        <f t="shared" ref="BU594:BU597" si="6792">IF(SUM(BR594:BS594)=0,"",SUM(BR594:BS594))</f>
        <v/>
      </c>
      <c r="CB594" t="str">
        <f t="shared" ref="CB594:CB597" si="6793">IF(SUM(BX594:BY594)=0,"",SUM(BX594:BY594))</f>
        <v/>
      </c>
      <c r="CC594" t="str">
        <f t="shared" ref="CC594:CC597" si="6794">IF(SUM(BZ594:CA594)=0,"",SUM(BZ594:CA594))</f>
        <v/>
      </c>
      <c r="CJ594" t="str">
        <f t="shared" ref="CJ594:CJ597" si="6795">IF(SUM(CF594:CG594)=0,"",SUM(CF594:CG594))</f>
        <v/>
      </c>
      <c r="CK594" t="str">
        <f t="shared" ref="CK594:CK597" si="6796">IF(SUM(CH594:CI594)=0,"",SUM(CH594:CI594))</f>
        <v/>
      </c>
      <c r="CR594" t="str">
        <f t="shared" ref="CR594:CR597" si="6797">IF(SUM(CN594:CO594)=0,"",SUM(CN594:CO594))</f>
        <v/>
      </c>
      <c r="CS594" t="str">
        <f t="shared" ref="CS594:CS597" si="6798">IF(SUM(CP594:CQ594)=0,"",SUM(CP594:CQ594))</f>
        <v/>
      </c>
    </row>
    <row r="595" spans="1:97" x14ac:dyDescent="0.35">
      <c r="A595" s="1">
        <v>44598</v>
      </c>
      <c r="F595">
        <v>638</v>
      </c>
      <c r="H595">
        <v>102</v>
      </c>
      <c r="I595">
        <v>66</v>
      </c>
      <c r="N595" t="str">
        <f t="shared" si="6778"/>
        <v/>
      </c>
      <c r="O595" s="3" t="str">
        <f t="shared" si="6779"/>
        <v/>
      </c>
      <c r="R595" t="str">
        <f>IF(B595="","",C595-LARGE(C$1:C595,2))</f>
        <v/>
      </c>
      <c r="S595" t="str">
        <f>IF(R595="","",N595-LARGE(N$2:N595,2))</f>
        <v/>
      </c>
      <c r="T595" s="6" t="str">
        <f t="shared" si="6780"/>
        <v/>
      </c>
      <c r="U595" s="6"/>
      <c r="V595" t="str">
        <f>IF(R595="","",B595-LARGE(B$2:B595,2))</f>
        <v/>
      </c>
      <c r="W595" t="str">
        <f t="shared" si="6781"/>
        <v/>
      </c>
      <c r="X595" s="3" t="str">
        <f t="shared" si="6782"/>
        <v/>
      </c>
      <c r="Y595" t="str">
        <f>IF(E595="","",LARGE(E$2:E595,1)-LARGE(E$2:E595,2))</f>
        <v/>
      </c>
      <c r="AI595" t="str">
        <f t="shared" si="6783"/>
        <v/>
      </c>
      <c r="AJ595" t="str">
        <f t="shared" si="6784"/>
        <v/>
      </c>
      <c r="AK595" t="str">
        <f t="shared" si="6785"/>
        <v/>
      </c>
      <c r="AS595">
        <f t="shared" si="6786"/>
        <v>4361.7368421052633</v>
      </c>
      <c r="AT595" t="str">
        <f>IF(BN595="","",LARGE(BN$1:BN595,1)-LARGE(BN$1:BN595,2))</f>
        <v/>
      </c>
      <c r="AU595">
        <f>IF(BO595="","",LARGE(BO$1:BO595,1)-LARGE(BO$1:BO595,2))</f>
        <v>5554</v>
      </c>
      <c r="AV595" t="str">
        <f t="shared" si="6787"/>
        <v/>
      </c>
      <c r="AW595" t="str">
        <f>IF(CB595="","",MAX(BV$1:BV595)-LARGE(BV$1:BV595,2))</f>
        <v/>
      </c>
      <c r="AX595" t="str">
        <f>IF(CC595="","",MAX(BW$1:BW595)-LARGE(BW$1:BW595,2))</f>
        <v/>
      </c>
      <c r="AY595" t="str">
        <f>IF(CR595="","",MAX(CR$1:CR595)-LARGE(CR$1:CR595,2))</f>
        <v/>
      </c>
      <c r="AZ595" t="str">
        <f>IF(CS595="","",MAX(CS$1:CS595)-LARGE(CS$1:CS595,2))</f>
        <v/>
      </c>
      <c r="BA595" t="str">
        <f>IF(CJ595="","",MAX(CD$1:CD595)-LARGE(CD$1:CD595,2))</f>
        <v/>
      </c>
      <c r="BB595" t="str">
        <f>IF(CK595="","",MAX(CE$1:CE595)-LARGE(CE$1:CE595,2))</f>
        <v/>
      </c>
      <c r="BC595" t="str">
        <f t="shared" si="6788"/>
        <v/>
      </c>
      <c r="BD595" t="str">
        <f t="shared" si="6789"/>
        <v/>
      </c>
      <c r="BE595" t="str">
        <f t="shared" si="6790"/>
        <v/>
      </c>
      <c r="BO595">
        <v>811664</v>
      </c>
      <c r="BT595" t="str">
        <f t="shared" si="6791"/>
        <v/>
      </c>
      <c r="BU595" t="str">
        <f t="shared" si="6792"/>
        <v/>
      </c>
      <c r="CB595" t="str">
        <f t="shared" si="6793"/>
        <v/>
      </c>
      <c r="CC595" t="str">
        <f t="shared" si="6794"/>
        <v/>
      </c>
      <c r="CJ595" t="str">
        <f t="shared" si="6795"/>
        <v/>
      </c>
      <c r="CK595" t="str">
        <f t="shared" si="6796"/>
        <v/>
      </c>
      <c r="CR595" t="str">
        <f t="shared" si="6797"/>
        <v/>
      </c>
      <c r="CS595" t="str">
        <f t="shared" si="6798"/>
        <v/>
      </c>
    </row>
    <row r="596" spans="1:97" x14ac:dyDescent="0.35">
      <c r="A596" s="1">
        <v>44599</v>
      </c>
      <c r="F596">
        <v>648</v>
      </c>
      <c r="H596">
        <v>106</v>
      </c>
      <c r="I596">
        <v>79</v>
      </c>
      <c r="J596">
        <v>114</v>
      </c>
      <c r="K596">
        <v>16</v>
      </c>
      <c r="L596">
        <v>15</v>
      </c>
      <c r="N596" t="str">
        <f t="shared" si="6778"/>
        <v/>
      </c>
      <c r="O596" s="3" t="str">
        <f t="shared" si="6779"/>
        <v/>
      </c>
      <c r="R596" t="str">
        <f>IF(B596="","",C596-LARGE(C$1:C596,2))</f>
        <v/>
      </c>
      <c r="S596" t="str">
        <f>IF(R596="","",N596-LARGE(N$2:N596,2))</f>
        <v/>
      </c>
      <c r="T596" s="6" t="str">
        <f t="shared" si="6780"/>
        <v/>
      </c>
      <c r="U596" s="6"/>
      <c r="V596" t="str">
        <f>IF(R596="","",B596-LARGE(B$2:B596,2))</f>
        <v/>
      </c>
      <c r="W596" t="str">
        <f t="shared" si="6781"/>
        <v/>
      </c>
      <c r="X596" s="3" t="str">
        <f t="shared" si="6782"/>
        <v/>
      </c>
      <c r="Y596" t="str">
        <f>IF(E596="","",LARGE(E$2:E596,1)-LARGE(E$2:E596,2))</f>
        <v/>
      </c>
      <c r="AI596" t="str">
        <f t="shared" si="6783"/>
        <v/>
      </c>
      <c r="AJ596" t="str">
        <f t="shared" si="6784"/>
        <v/>
      </c>
      <c r="AK596" t="str">
        <f t="shared" si="6785"/>
        <v/>
      </c>
      <c r="AS596" t="str">
        <f t="shared" si="6786"/>
        <v/>
      </c>
      <c r="AT596" t="str">
        <f>IF(BN596="","",LARGE(BN$1:BN596,1)-LARGE(BN$1:BN596,2))</f>
        <v/>
      </c>
      <c r="AU596" t="str">
        <f>IF(BO596="","",LARGE(BO$1:BO596,1)-LARGE(BO$1:BO596,2))</f>
        <v/>
      </c>
      <c r="AV596" t="str">
        <f t="shared" si="6787"/>
        <v/>
      </c>
      <c r="AW596" t="str">
        <f>IF(CB596="","",MAX(BV$1:BV596)-LARGE(BV$1:BV596,2))</f>
        <v/>
      </c>
      <c r="AX596" t="str">
        <f>IF(CC596="","",MAX(BW$1:BW596)-LARGE(BW$1:BW596,2))</f>
        <v/>
      </c>
      <c r="AY596" t="str">
        <f>IF(CR596="","",MAX(CR$1:CR596)-LARGE(CR$1:CR596,2))</f>
        <v/>
      </c>
      <c r="AZ596" t="str">
        <f>IF(CS596="","",MAX(CS$1:CS596)-LARGE(CS$1:CS596,2))</f>
        <v/>
      </c>
      <c r="BA596" t="str">
        <f>IF(CJ596="","",MAX(CD$1:CD596)-LARGE(CD$1:CD596,2))</f>
        <v/>
      </c>
      <c r="BB596" t="str">
        <f>IF(CK596="","",MAX(CE$1:CE596)-LARGE(CE$1:CE596,2))</f>
        <v/>
      </c>
      <c r="BC596" t="str">
        <f t="shared" si="6788"/>
        <v/>
      </c>
      <c r="BD596" t="str">
        <f t="shared" si="6789"/>
        <v/>
      </c>
      <c r="BE596" t="str">
        <f t="shared" si="6790"/>
        <v/>
      </c>
      <c r="BT596" t="str">
        <f t="shared" si="6791"/>
        <v/>
      </c>
      <c r="BU596" t="str">
        <f t="shared" si="6792"/>
        <v/>
      </c>
      <c r="CB596" t="str">
        <f t="shared" si="6793"/>
        <v/>
      </c>
      <c r="CC596" t="str">
        <f t="shared" si="6794"/>
        <v/>
      </c>
      <c r="CJ596" t="str">
        <f t="shared" si="6795"/>
        <v/>
      </c>
      <c r="CK596" t="str">
        <f t="shared" si="6796"/>
        <v/>
      </c>
      <c r="CR596" t="str">
        <f t="shared" si="6797"/>
        <v/>
      </c>
      <c r="CS596" t="str">
        <f t="shared" si="6798"/>
        <v/>
      </c>
    </row>
    <row r="597" spans="1:97" x14ac:dyDescent="0.35">
      <c r="A597" s="1">
        <v>44600</v>
      </c>
      <c r="B597">
        <v>2427275</v>
      </c>
      <c r="C597">
        <v>735422</v>
      </c>
      <c r="D597">
        <v>616291</v>
      </c>
      <c r="E597">
        <v>8829</v>
      </c>
      <c r="F597">
        <v>617</v>
      </c>
      <c r="H597">
        <v>96</v>
      </c>
      <c r="I597">
        <v>99</v>
      </c>
      <c r="J597">
        <v>106</v>
      </c>
      <c r="K597">
        <v>15</v>
      </c>
      <c r="L597">
        <v>18</v>
      </c>
      <c r="N597">
        <f t="shared" si="6778"/>
        <v>1691853</v>
      </c>
      <c r="O597" s="3">
        <f t="shared" si="6779"/>
        <v>0.30298256275040941</v>
      </c>
      <c r="R597">
        <f>IF(B597="","",C597-LARGE(C$1:C597,2))</f>
        <v>12833</v>
      </c>
      <c r="T597" s="6" t="str">
        <f t="shared" si="6780"/>
        <v/>
      </c>
      <c r="U597" s="6"/>
      <c r="V597">
        <f>IF(R597="","",B597-LARGE(B$2:B597,2))</f>
        <v>15451</v>
      </c>
      <c r="W597">
        <f>IF(D597="","",C597-D597-E597)</f>
        <v>110302</v>
      </c>
      <c r="X597" s="3">
        <f t="shared" si="6782"/>
        <v>5.5937335678410182E-3</v>
      </c>
      <c r="Y597">
        <f>IF(E597="","",LARGE(E$2:E597,1)-LARGE(E$2:E597,2))</f>
        <v>172</v>
      </c>
      <c r="Z597">
        <v>5351</v>
      </c>
      <c r="AA597">
        <v>3114</v>
      </c>
      <c r="AB597">
        <v>31897</v>
      </c>
      <c r="AC597">
        <v>4560</v>
      </c>
      <c r="AD597">
        <v>2629</v>
      </c>
      <c r="AE597">
        <v>26875</v>
      </c>
      <c r="AF597">
        <v>79</v>
      </c>
      <c r="AG597">
        <v>49</v>
      </c>
      <c r="AH597">
        <v>445</v>
      </c>
      <c r="AI597">
        <f t="shared" si="6783"/>
        <v>712</v>
      </c>
      <c r="AJ597">
        <f t="shared" si="6784"/>
        <v>436</v>
      </c>
      <c r="AK597">
        <f t="shared" si="6785"/>
        <v>4577</v>
      </c>
      <c r="AS597">
        <f t="shared" si="6786"/>
        <v>3341.5</v>
      </c>
      <c r="AT597">
        <f>IF(BN597="","",LARGE(BN$1:BN597,1)-LARGE(BN$1:BN597,2))</f>
        <v>119397</v>
      </c>
      <c r="AU597">
        <f>IF(BO597="","",LARGE(BO$1:BO597,1)-LARGE(BO$1:BO597,2))</f>
        <v>3542</v>
      </c>
      <c r="AV597">
        <f t="shared" si="6787"/>
        <v>2.9665736995066878E-2</v>
      </c>
      <c r="AW597">
        <f>IF(CB597="","",MAX(BV$1:BV597)-LARGE(BV$1:BV597,2))</f>
        <v>1301</v>
      </c>
      <c r="AX597">
        <f>IF(CC597="","",MAX(BW$1:BW597)-LARGE(BW$1:BW597,2))</f>
        <v>135</v>
      </c>
      <c r="AY597">
        <f>IF(CR597="","",MAX(CR$1:CR597)-LARGE(CR$1:CR597,2))</f>
        <v>2267</v>
      </c>
      <c r="AZ597">
        <f>IF(CS597="","",MAX(CS$1:CS597)-LARGE(CS$1:CS597,2))</f>
        <v>503</v>
      </c>
      <c r="BA597">
        <f>IF(CJ597="","",MAX(CD$1:CD597)-LARGE(CD$1:CD597,2))</f>
        <v>748</v>
      </c>
      <c r="BB597">
        <f>IF(CK597="","",MAX(CE$1:CE597)-LARGE(CE$1:CE597,2))</f>
        <v>69</v>
      </c>
      <c r="BC597">
        <f t="shared" si="6788"/>
        <v>0.1037663335895465</v>
      </c>
      <c r="BD597">
        <f t="shared" si="6789"/>
        <v>0.22187913542126159</v>
      </c>
      <c r="BE597">
        <f t="shared" si="6790"/>
        <v>9.2245989304812828E-2</v>
      </c>
      <c r="BN597">
        <v>8492575</v>
      </c>
      <c r="BO597">
        <v>815206</v>
      </c>
      <c r="BP597">
        <v>1921825</v>
      </c>
      <c r="BQ597">
        <v>505449</v>
      </c>
      <c r="BR597">
        <v>567111</v>
      </c>
      <c r="BS597">
        <v>168311</v>
      </c>
      <c r="BT597">
        <f t="shared" si="6791"/>
        <v>2427274</v>
      </c>
      <c r="BU597">
        <f t="shared" si="6792"/>
        <v>735422</v>
      </c>
      <c r="BV597">
        <v>74683</v>
      </c>
      <c r="BW597">
        <v>5834</v>
      </c>
      <c r="BX597">
        <v>12253</v>
      </c>
      <c r="BY597">
        <v>5308</v>
      </c>
      <c r="BZ597">
        <v>3810</v>
      </c>
      <c r="CA597">
        <v>1541</v>
      </c>
      <c r="CB597">
        <f t="shared" si="6793"/>
        <v>17561</v>
      </c>
      <c r="CC597">
        <f t="shared" si="6794"/>
        <v>5351</v>
      </c>
      <c r="CD597">
        <v>51150</v>
      </c>
      <c r="CE597">
        <v>3370</v>
      </c>
      <c r="CF597">
        <v>6899</v>
      </c>
      <c r="CG597">
        <v>3188</v>
      </c>
      <c r="CH597">
        <v>1979</v>
      </c>
      <c r="CI597">
        <v>1135</v>
      </c>
      <c r="CJ597">
        <f t="shared" si="6795"/>
        <v>10087</v>
      </c>
      <c r="CK597">
        <f t="shared" si="6796"/>
        <v>3114</v>
      </c>
      <c r="CL597">
        <v>373605</v>
      </c>
      <c r="CM597">
        <v>35947</v>
      </c>
      <c r="CN597">
        <v>91661</v>
      </c>
      <c r="CO597">
        <v>11352</v>
      </c>
      <c r="CP597">
        <v>28627</v>
      </c>
      <c r="CQ597">
        <v>3270</v>
      </c>
      <c r="CR597">
        <f t="shared" si="6797"/>
        <v>103013</v>
      </c>
      <c r="CS597">
        <f t="shared" si="6798"/>
        <v>31897</v>
      </c>
    </row>
    <row r="598" spans="1:97" x14ac:dyDescent="0.35">
      <c r="A598" s="1">
        <v>44605</v>
      </c>
      <c r="F598">
        <v>463</v>
      </c>
      <c r="H598">
        <v>80</v>
      </c>
      <c r="I598">
        <v>49</v>
      </c>
      <c r="N598" t="str">
        <f t="shared" ref="N598" si="6799">IF(B598-C598=0,"",B598-C598)</f>
        <v/>
      </c>
      <c r="O598" s="3" t="str">
        <f t="shared" ref="O598" si="6800">IF(N598="","",C598/B598)</f>
        <v/>
      </c>
      <c r="R598" t="str">
        <f>IF(B598="","",C598-LARGE(C$1:C598,2))</f>
        <v/>
      </c>
      <c r="S598" t="str">
        <f>IF(R598="","",N598-LARGE(N$2:N598,2))</f>
        <v/>
      </c>
      <c r="T598" s="6" t="str">
        <f t="shared" ref="T598:T602" si="6801">IF(S598="","",R598/V598)</f>
        <v/>
      </c>
      <c r="U598" s="6"/>
      <c r="V598" t="str">
        <f>IF(R598="","",B598-LARGE(B$2:B598,2))</f>
        <v/>
      </c>
      <c r="W598" t="str">
        <f t="shared" ref="W598:W634" si="6802">IF(D598="","",C598-D598-E598)</f>
        <v/>
      </c>
      <c r="X598" s="3" t="str">
        <f t="shared" ref="X598:X602" si="6803">IFERROR(F598/W598,"")</f>
        <v/>
      </c>
      <c r="Y598" t="str">
        <f>IF(E598="","",LARGE(E$2:E598,1)-LARGE(E$2:E598,2))</f>
        <v/>
      </c>
      <c r="AI598" t="str">
        <f t="shared" ref="AI598:AI599" si="6804">IF(AH598="","",Z598-AC598-AF598)</f>
        <v/>
      </c>
      <c r="AJ598" t="str">
        <f t="shared" ref="AJ598:AJ599" si="6805">IF(AI598="","",AA598-AD598-AG598)</f>
        <v/>
      </c>
      <c r="AK598" t="str">
        <f t="shared" ref="AK598:AK599" si="6806">IF(AJ598="","",AB598-AE598-AH598)</f>
        <v/>
      </c>
      <c r="AS598">
        <f t="shared" ref="AS598:AS600" si="6807">IF(BO598&gt;0,(BO598-MAX(BO547:BO588))/(A598-INDEX(A:A,MATCH(MAX(BO547:BO588),BO:BO,0))),"")</f>
        <v>2904.5714285714284</v>
      </c>
      <c r="AT598" t="str">
        <f>IF(BN598="","",LARGE(BN$1:BN598,1)-LARGE(BN$1:BN598,2))</f>
        <v/>
      </c>
      <c r="AU598">
        <f>IF(BO598="","",LARGE(BO$1:BO598,1)-LARGE(BO$1:BO598,2))</f>
        <v>7532</v>
      </c>
      <c r="AV598" t="str">
        <f t="shared" ref="AV598" si="6808">IF(AT598="","",AU598/AT598)</f>
        <v/>
      </c>
      <c r="AW598" t="str">
        <f>IF(CB598="","",MAX(BV$1:BV598)-LARGE(BV$1:BV598,2))</f>
        <v/>
      </c>
      <c r="AX598" t="str">
        <f>IF(CC598="","",MAX(BW$1:BW598)-LARGE(BW$1:BW598,2))</f>
        <v/>
      </c>
      <c r="AY598" t="str">
        <f>IF(CR598="","",MAX(CR$1:CR598)-LARGE(CR$1:CR598,2))</f>
        <v/>
      </c>
      <c r="AZ598" t="str">
        <f>IF(CS598="","",MAX(CS$1:CS598)-LARGE(CS$1:CS598,2))</f>
        <v/>
      </c>
      <c r="BA598" t="str">
        <f>IF(CJ598="","",MAX(CD$1:CD598)-LARGE(CD$1:CD598,2))</f>
        <v/>
      </c>
      <c r="BB598" t="str">
        <f>IF(CK598="","",MAX(CE$1:CE598)-LARGE(CE$1:CE598,2))</f>
        <v/>
      </c>
      <c r="BC598" t="str">
        <f t="shared" ref="BC598" si="6809">IF(AX598="","",AX598/AW598)</f>
        <v/>
      </c>
      <c r="BD598" t="str">
        <f t="shared" ref="BD598" si="6810">IF(AY598="","",AZ598/AY598)</f>
        <v/>
      </c>
      <c r="BE598" t="str">
        <f t="shared" ref="BE598" si="6811">IF(BA598="","",BB598/BA598)</f>
        <v/>
      </c>
      <c r="BO598">
        <v>822738</v>
      </c>
    </row>
    <row r="599" spans="1:97" x14ac:dyDescent="0.35">
      <c r="A599" s="1">
        <v>44607</v>
      </c>
      <c r="C599">
        <v>743285</v>
      </c>
      <c r="E599">
        <v>8948</v>
      </c>
      <c r="O599" s="3"/>
      <c r="R599" t="str">
        <f>IF(B599="","",C599-LARGE(C$1:C599,2))</f>
        <v/>
      </c>
      <c r="S599" t="str">
        <f>IF(R599="","",N599-LARGE(N$2:N599,2))</f>
        <v/>
      </c>
      <c r="T599" s="6" t="str">
        <f t="shared" si="6801"/>
        <v/>
      </c>
      <c r="U599" s="6"/>
      <c r="V599" t="str">
        <f>IF(R599="","",B599-LARGE(B$2:B599,2))</f>
        <v/>
      </c>
      <c r="W599" t="str">
        <f t="shared" si="6802"/>
        <v/>
      </c>
      <c r="X599" s="3" t="str">
        <f t="shared" si="6803"/>
        <v/>
      </c>
      <c r="Y599">
        <f>IF(E599="","",LARGE(E$2:E599,1)-LARGE(E$2:E599,2))</f>
        <v>119</v>
      </c>
      <c r="Z599">
        <v>5401</v>
      </c>
      <c r="AA599">
        <v>3154</v>
      </c>
      <c r="AB599">
        <v>32214</v>
      </c>
      <c r="AC599">
        <f>Z585</f>
        <v>4895</v>
      </c>
      <c r="AD599">
        <f>LARGE(AA$1:AA599,5)</f>
        <v>2813</v>
      </c>
      <c r="AE599">
        <f t="shared" ref="AE599" si="6812">AB585</f>
        <v>29093</v>
      </c>
      <c r="AF599">
        <v>79</v>
      </c>
      <c r="AG599">
        <v>51</v>
      </c>
      <c r="AH599">
        <v>449</v>
      </c>
      <c r="AI599">
        <f t="shared" si="6804"/>
        <v>427</v>
      </c>
      <c r="AJ599">
        <f t="shared" si="6805"/>
        <v>290</v>
      </c>
      <c r="AK599">
        <f t="shared" si="6806"/>
        <v>2672</v>
      </c>
      <c r="AS599">
        <f t="shared" si="6807"/>
        <v>2929</v>
      </c>
      <c r="AT599" t="str">
        <f>IF(BN599="","",LARGE(BN$1:BN599,1)-LARGE(BN$1:BN599,2))</f>
        <v/>
      </c>
      <c r="AU599">
        <f>IF(BO599="","",LARGE(BO$1:BO599,1)-LARGE(BO$1:BO599,2))</f>
        <v>10131</v>
      </c>
      <c r="AV599" t="str">
        <f t="shared" ref="AV599" si="6813">IF(AT599="","",AU599/AT599)</f>
        <v/>
      </c>
      <c r="AW599" t="str">
        <f>IF(CB599="","",MAX(BV$1:BV599)-LARGE(BV$1:BV599,2))</f>
        <v/>
      </c>
      <c r="AX599" t="str">
        <f>IF(CC599="","",MAX(BW$1:BW599)-LARGE(BW$1:BW599,2))</f>
        <v/>
      </c>
      <c r="AY599" t="str">
        <f>IF(CR599="","",MAX(CR$1:CR599)-LARGE(CR$1:CR599,2))</f>
        <v/>
      </c>
      <c r="AZ599" t="str">
        <f>IF(CS599="","",MAX(CS$1:CS599)-LARGE(CS$1:CS599,2))</f>
        <v/>
      </c>
      <c r="BA599" t="str">
        <f>IF(CJ599="","",MAX(CD$1:CD599)-LARGE(CD$1:CD599,2))</f>
        <v/>
      </c>
      <c r="BB599" t="str">
        <f>IF(CK599="","",MAX(CE$1:CE599)-LARGE(CE$1:CE599,2))</f>
        <v/>
      </c>
      <c r="BC599" t="str">
        <f t="shared" ref="BC599" si="6814">IF(AX599="","",AX599/AW599)</f>
        <v/>
      </c>
      <c r="BD599" t="str">
        <f t="shared" ref="BD599" si="6815">IF(AY599="","",AZ599/AY599)</f>
        <v/>
      </c>
      <c r="BE599" t="str">
        <f t="shared" ref="BE599" si="6816">IF(BA599="","",BB599/BA599)</f>
        <v/>
      </c>
      <c r="BO599">
        <v>832869</v>
      </c>
    </row>
    <row r="600" spans="1:97" x14ac:dyDescent="0.35">
      <c r="A600" s="1">
        <v>44614</v>
      </c>
      <c r="C600">
        <v>747702</v>
      </c>
      <c r="E600">
        <v>9085</v>
      </c>
      <c r="F600">
        <v>345</v>
      </c>
      <c r="H600">
        <v>38</v>
      </c>
      <c r="O600" s="3"/>
      <c r="R600" t="str">
        <f>IF(B600="","",C600-LARGE(C$1:C600,2))</f>
        <v/>
      </c>
      <c r="S600" t="str">
        <f>IF(R600="","",N600-LARGE(N$2:N600,2))</f>
        <v/>
      </c>
      <c r="T600" s="6" t="str">
        <f t="shared" si="6801"/>
        <v/>
      </c>
      <c r="U600" s="6"/>
      <c r="V600" t="str">
        <f>IF(R600="","",B600-LARGE(B$2:B600,2))</f>
        <v/>
      </c>
      <c r="W600" t="str">
        <f t="shared" si="6802"/>
        <v/>
      </c>
      <c r="X600" s="3" t="str">
        <f t="shared" si="6803"/>
        <v/>
      </c>
      <c r="Y600">
        <f>IF(E600="","",LARGE(E$2:E600,1)-LARGE(E$2:E600,2))</f>
        <v>137</v>
      </c>
      <c r="Z600">
        <v>5442</v>
      </c>
      <c r="AA600">
        <v>3174</v>
      </c>
      <c r="AB600">
        <v>32381</v>
      </c>
      <c r="AC600">
        <f>LARGE(Z$1:Z600,5)</f>
        <v>5130</v>
      </c>
      <c r="AD600">
        <f>LARGE(AA$1:AA600,5)</f>
        <v>2976</v>
      </c>
      <c r="AE600">
        <f>LARGE(AB$1:AB600,5)</f>
        <v>30511</v>
      </c>
      <c r="AF600">
        <v>79</v>
      </c>
      <c r="AG600">
        <v>51</v>
      </c>
      <c r="AH600">
        <v>454</v>
      </c>
      <c r="AI600">
        <f t="shared" ref="AI600" si="6817">IF(AH600="","",Z600-AC600-AF600)</f>
        <v>233</v>
      </c>
      <c r="AJ600">
        <f t="shared" ref="AJ600" si="6818">IF(AI600="","",AA600-AD600-AG600)</f>
        <v>147</v>
      </c>
      <c r="AK600">
        <f t="shared" ref="AK600" si="6819">IF(AJ600="","",AB600-AE600-AH600)</f>
        <v>1416</v>
      </c>
      <c r="AS600">
        <f t="shared" si="6807"/>
        <v>2158.1538461538462</v>
      </c>
      <c r="AT600" t="str">
        <f>IF(BN600="","",LARGE(BN$1:BN600,1)-LARGE(BN$1:BN600,2))</f>
        <v/>
      </c>
      <c r="AU600">
        <f>IF(BO600="","",LARGE(BO$1:BO600,1)-LARGE(BO$1:BO600,2))</f>
        <v>5854</v>
      </c>
      <c r="BO600">
        <v>838723</v>
      </c>
    </row>
    <row r="601" spans="1:97" x14ac:dyDescent="0.35">
      <c r="A601" s="1">
        <v>44621</v>
      </c>
      <c r="C601">
        <v>754511</v>
      </c>
      <c r="E601">
        <v>9171</v>
      </c>
      <c r="F601">
        <v>202</v>
      </c>
      <c r="H601">
        <v>31</v>
      </c>
      <c r="O601" s="3"/>
      <c r="R601" t="str">
        <f>IF(B601="","",C601-LARGE(C$1:C601,2))</f>
        <v/>
      </c>
      <c r="S601" t="str">
        <f>IF(R601="","",N601-LARGE(N$2:N601,2))</f>
        <v/>
      </c>
      <c r="T601" s="6" t="str">
        <f t="shared" si="6801"/>
        <v/>
      </c>
      <c r="U601" s="6"/>
      <c r="V601" t="str">
        <f>IF(R601="","",B601-LARGE(B$2:B601,2))</f>
        <v/>
      </c>
      <c r="W601" t="str">
        <f t="shared" si="6802"/>
        <v/>
      </c>
      <c r="X601" s="3" t="str">
        <f t="shared" si="6803"/>
        <v/>
      </c>
      <c r="Y601">
        <f>IF(E601="","",LARGE(E$2:E601,1)-LARGE(E$2:E601,2))</f>
        <v>86</v>
      </c>
      <c r="Z601">
        <v>5452</v>
      </c>
      <c r="AA601">
        <v>3185</v>
      </c>
      <c r="AB601">
        <v>32500</v>
      </c>
      <c r="AC601">
        <v>5179</v>
      </c>
      <c r="AD601">
        <f>LARGE(AA$1:AA601,5)</f>
        <v>3057</v>
      </c>
      <c r="AE601">
        <v>30937</v>
      </c>
      <c r="AF601">
        <v>79</v>
      </c>
      <c r="AG601">
        <v>52</v>
      </c>
      <c r="AH601">
        <v>457</v>
      </c>
      <c r="AI601">
        <f t="shared" ref="AI601:AI604" si="6820">IF(AH601="","",Z601-AC601-AF601)</f>
        <v>194</v>
      </c>
      <c r="AJ601">
        <f t="shared" ref="AJ601:AJ604" si="6821">IF(AI601="","",AA601-AD601-AG601)</f>
        <v>76</v>
      </c>
      <c r="AK601">
        <f t="shared" ref="AK601:AK604" si="6822">IF(AJ601="","",AB601-AE601-AH601)</f>
        <v>1106</v>
      </c>
    </row>
    <row r="602" spans="1:97" x14ac:dyDescent="0.35">
      <c r="A602" s="1">
        <v>44628</v>
      </c>
      <c r="C602">
        <v>756257</v>
      </c>
      <c r="E602">
        <v>9262</v>
      </c>
      <c r="F602">
        <v>154</v>
      </c>
      <c r="H602">
        <v>25</v>
      </c>
      <c r="O602" s="3"/>
      <c r="R602" t="str">
        <f>IF(B602="","",C602-LARGE(C$1:C602,2))</f>
        <v/>
      </c>
      <c r="S602" t="str">
        <f>IF(R602="","",N602-LARGE(N$2:N602,2))</f>
        <v/>
      </c>
      <c r="T602" s="6" t="str">
        <f t="shared" si="6801"/>
        <v/>
      </c>
      <c r="U602" s="6"/>
      <c r="V602" t="str">
        <f>IF(R602="","",B602-LARGE(B$2:B602,2))</f>
        <v/>
      </c>
      <c r="W602" t="str">
        <f t="shared" si="6802"/>
        <v/>
      </c>
      <c r="X602" s="3" t="str">
        <f t="shared" si="6803"/>
        <v/>
      </c>
      <c r="Y602">
        <f>IF(E602="","",LARGE(E$2:E602,1)-LARGE(E$2:E602,2))</f>
        <v>91</v>
      </c>
      <c r="Z602">
        <v>5465</v>
      </c>
      <c r="AA602">
        <v>3195</v>
      </c>
      <c r="AB602">
        <v>32562</v>
      </c>
      <c r="AC602">
        <v>5272</v>
      </c>
      <c r="AD602">
        <v>3062</v>
      </c>
      <c r="AE602">
        <v>31434</v>
      </c>
      <c r="AF602">
        <v>79</v>
      </c>
      <c r="AG602">
        <v>52</v>
      </c>
      <c r="AH602">
        <v>463</v>
      </c>
      <c r="AI602">
        <f t="shared" si="6820"/>
        <v>114</v>
      </c>
      <c r="AJ602">
        <f t="shared" si="6821"/>
        <v>81</v>
      </c>
      <c r="AK602">
        <f t="shared" si="6822"/>
        <v>665</v>
      </c>
    </row>
    <row r="603" spans="1:97" x14ac:dyDescent="0.35">
      <c r="A603" s="1">
        <v>44635</v>
      </c>
      <c r="C603">
        <v>757265</v>
      </c>
      <c r="E603">
        <v>9349</v>
      </c>
      <c r="F603">
        <v>112</v>
      </c>
      <c r="H603">
        <v>15</v>
      </c>
      <c r="O603" s="3"/>
      <c r="W603" t="str">
        <f t="shared" si="6802"/>
        <v/>
      </c>
      <c r="Y603">
        <f>IF(E603="","",LARGE(E$2:E603,1)-LARGE(E$2:E603,2))</f>
        <v>87</v>
      </c>
      <c r="Z603">
        <v>5472</v>
      </c>
      <c r="AA603">
        <v>3200</v>
      </c>
      <c r="AB603">
        <v>32608</v>
      </c>
      <c r="AC603">
        <v>5321</v>
      </c>
      <c r="AD603">
        <v>3102</v>
      </c>
      <c r="AE603">
        <v>31749</v>
      </c>
      <c r="AF603">
        <v>80</v>
      </c>
      <c r="AG603">
        <v>52</v>
      </c>
      <c r="AH603">
        <v>465</v>
      </c>
      <c r="AI603">
        <f t="shared" si="6820"/>
        <v>71</v>
      </c>
      <c r="AJ603">
        <f t="shared" si="6821"/>
        <v>46</v>
      </c>
      <c r="AK603">
        <f t="shared" si="6822"/>
        <v>394</v>
      </c>
    </row>
    <row r="604" spans="1:97" x14ac:dyDescent="0.35">
      <c r="A604" s="1">
        <v>44642</v>
      </c>
      <c r="C604">
        <v>757985</v>
      </c>
      <c r="E604">
        <v>9402</v>
      </c>
      <c r="F604">
        <v>67</v>
      </c>
      <c r="H604">
        <v>11</v>
      </c>
      <c r="W604" t="str">
        <f t="shared" si="6802"/>
        <v/>
      </c>
      <c r="Y604">
        <f>IF(E604="","",LARGE(E$2:E604,1)-LARGE(E$2:E604,2))</f>
        <v>53</v>
      </c>
      <c r="Z604">
        <v>5480</v>
      </c>
      <c r="AA604">
        <v>3209</v>
      </c>
      <c r="AB604">
        <v>32658</v>
      </c>
      <c r="AC604">
        <v>5361</v>
      </c>
      <c r="AD604">
        <v>3121</v>
      </c>
      <c r="AE604">
        <v>31914</v>
      </c>
      <c r="AF604">
        <v>81</v>
      </c>
      <c r="AG604">
        <v>53</v>
      </c>
      <c r="AH604">
        <v>467</v>
      </c>
      <c r="AI604">
        <f t="shared" si="6820"/>
        <v>38</v>
      </c>
      <c r="AJ604">
        <f t="shared" si="6821"/>
        <v>35</v>
      </c>
      <c r="AK604">
        <f t="shared" si="6822"/>
        <v>277</v>
      </c>
    </row>
    <row r="605" spans="1:97" x14ac:dyDescent="0.35">
      <c r="A605" s="1">
        <v>44644</v>
      </c>
      <c r="F605">
        <v>80</v>
      </c>
      <c r="H605">
        <v>12</v>
      </c>
      <c r="W605" t="str">
        <f t="shared" si="6802"/>
        <v/>
      </c>
      <c r="Y605" t="str">
        <f>IF(E605="","",LARGE(E$2:E605,1)-LARGE(E$2:E605,2))</f>
        <v/>
      </c>
      <c r="AI605" t="str">
        <f t="shared" ref="AI605:AI607" si="6823">IF(AH605="","",Z605-AC605-AF605)</f>
        <v/>
      </c>
      <c r="AJ605" t="str">
        <f t="shared" ref="AJ605:AJ607" si="6824">IF(AI605="","",AA605-AD605-AG605)</f>
        <v/>
      </c>
      <c r="AK605" t="str">
        <f t="shared" ref="AK605:AK607" si="6825">IF(AJ605="","",AB605-AE605-AH605)</f>
        <v/>
      </c>
    </row>
    <row r="606" spans="1:97" x14ac:dyDescent="0.35">
      <c r="A606" s="1">
        <v>44647</v>
      </c>
      <c r="F606">
        <v>79</v>
      </c>
      <c r="H606">
        <v>11</v>
      </c>
      <c r="W606" t="str">
        <f t="shared" si="6802"/>
        <v/>
      </c>
      <c r="Y606" t="str">
        <f>IF(E606="","",LARGE(E$2:E606,1)-LARGE(E$2:E606,2))</f>
        <v/>
      </c>
      <c r="AI606" t="str">
        <f t="shared" si="6823"/>
        <v/>
      </c>
      <c r="AJ606" t="str">
        <f t="shared" si="6824"/>
        <v/>
      </c>
      <c r="AK606" t="str">
        <f t="shared" si="6825"/>
        <v/>
      </c>
    </row>
    <row r="607" spans="1:97" x14ac:dyDescent="0.35">
      <c r="A607" s="1">
        <v>44649</v>
      </c>
      <c r="C607">
        <v>758463</v>
      </c>
      <c r="E607">
        <v>9445</v>
      </c>
      <c r="F607">
        <v>74</v>
      </c>
      <c r="H607">
        <v>15</v>
      </c>
      <c r="W607" t="str">
        <f t="shared" si="6802"/>
        <v/>
      </c>
      <c r="Y607">
        <f>IF(E607="","",LARGE(E$2:E607,1)-LARGE(E$2:E607,2))</f>
        <v>43</v>
      </c>
      <c r="Z607">
        <v>5485</v>
      </c>
      <c r="AA607">
        <v>3215</v>
      </c>
      <c r="AB607">
        <v>32692</v>
      </c>
      <c r="AC607">
        <v>5370</v>
      </c>
      <c r="AD607">
        <v>3132</v>
      </c>
      <c r="AE607">
        <v>32031</v>
      </c>
      <c r="AF607">
        <v>82</v>
      </c>
      <c r="AG607">
        <v>53</v>
      </c>
      <c r="AH607">
        <v>469</v>
      </c>
      <c r="AI607">
        <f t="shared" si="6823"/>
        <v>33</v>
      </c>
      <c r="AJ607">
        <f t="shared" si="6824"/>
        <v>30</v>
      </c>
      <c r="AK607">
        <f t="shared" si="6825"/>
        <v>192</v>
      </c>
    </row>
    <row r="608" spans="1:97" x14ac:dyDescent="0.35">
      <c r="A608" s="1">
        <v>44654</v>
      </c>
      <c r="F608">
        <v>75</v>
      </c>
      <c r="H608">
        <v>9</v>
      </c>
      <c r="W608" t="str">
        <f t="shared" si="6802"/>
        <v/>
      </c>
      <c r="Y608" t="str">
        <f>IF(E608="","",LARGE(E$2:E608,1)-LARGE(E$2:E608,2))</f>
        <v/>
      </c>
      <c r="AI608" t="str">
        <f t="shared" ref="AI608:AI609" si="6826">IF(AH608="","",Z608-AC608-AF608)</f>
        <v/>
      </c>
      <c r="AJ608" t="str">
        <f t="shared" ref="AJ608:AJ609" si="6827">IF(AI608="","",AA608-AD608-AG608)</f>
        <v/>
      </c>
      <c r="AK608" t="str">
        <f t="shared" ref="AK608:AK609" si="6828">IF(AJ608="","",AB608-AE608-AH608)</f>
        <v/>
      </c>
    </row>
    <row r="609" spans="1:37" x14ac:dyDescent="0.35">
      <c r="A609" s="1">
        <v>44656</v>
      </c>
      <c r="C609">
        <v>759393</v>
      </c>
      <c r="E609">
        <v>9454</v>
      </c>
      <c r="F609">
        <v>33</v>
      </c>
      <c r="H609">
        <v>6</v>
      </c>
      <c r="W609" t="str">
        <f t="shared" si="6802"/>
        <v/>
      </c>
      <c r="Y609">
        <f>IF(E609="","",LARGE(E$2:E609,1)-LARGE(E$2:E609,2))</f>
        <v>9</v>
      </c>
      <c r="Z609">
        <v>5488</v>
      </c>
      <c r="AA609">
        <v>3220</v>
      </c>
      <c r="AB609">
        <v>32730</v>
      </c>
      <c r="AC609">
        <v>5383</v>
      </c>
      <c r="AD609">
        <v>3142</v>
      </c>
      <c r="AE609">
        <v>32090</v>
      </c>
      <c r="AF609">
        <v>82</v>
      </c>
      <c r="AG609">
        <v>53</v>
      </c>
      <c r="AH609">
        <v>472</v>
      </c>
      <c r="AI609">
        <f t="shared" si="6826"/>
        <v>23</v>
      </c>
      <c r="AJ609">
        <f t="shared" si="6827"/>
        <v>25</v>
      </c>
      <c r="AK609">
        <f t="shared" si="6828"/>
        <v>168</v>
      </c>
    </row>
    <row r="610" spans="1:37" x14ac:dyDescent="0.35">
      <c r="A610" s="1">
        <v>44662</v>
      </c>
      <c r="F610">
        <v>53</v>
      </c>
      <c r="H610">
        <v>6</v>
      </c>
      <c r="W610" t="str">
        <f t="shared" si="6802"/>
        <v/>
      </c>
      <c r="Y610" t="str">
        <f>IF(E610="","",LARGE(E$2:E610,1)-LARGE(E$2:E610,2))</f>
        <v/>
      </c>
      <c r="AI610" t="str">
        <f t="shared" ref="AI610:AI611" si="6829">IF(AH610="","",Z610-AC610-AF610)</f>
        <v/>
      </c>
      <c r="AJ610" t="str">
        <f t="shared" ref="AJ610:AJ611" si="6830">IF(AI610="","",AA610-AD610-AG610)</f>
        <v/>
      </c>
      <c r="AK610" t="str">
        <f t="shared" ref="AK610:AK611" si="6831">IF(AJ610="","",AB610-AE610-AH610)</f>
        <v/>
      </c>
    </row>
    <row r="611" spans="1:37" x14ac:dyDescent="0.35">
      <c r="A611" s="1">
        <v>44663</v>
      </c>
      <c r="C611">
        <v>760293</v>
      </c>
      <c r="E611">
        <v>9475</v>
      </c>
      <c r="F611">
        <v>68</v>
      </c>
      <c r="H611">
        <v>7</v>
      </c>
      <c r="W611" t="str">
        <f t="shared" si="6802"/>
        <v/>
      </c>
      <c r="Y611">
        <f>IF(E611="","",LARGE(E$2:E611,1)-LARGE(E$2:E611,2))</f>
        <v>21</v>
      </c>
      <c r="Z611">
        <v>5496</v>
      </c>
      <c r="AA611">
        <v>3220</v>
      </c>
      <c r="AB611">
        <v>32769</v>
      </c>
      <c r="AC611">
        <v>5390</v>
      </c>
      <c r="AD611">
        <v>3147</v>
      </c>
      <c r="AE611">
        <v>32135</v>
      </c>
      <c r="AF611">
        <v>82</v>
      </c>
      <c r="AG611">
        <v>53</v>
      </c>
      <c r="AH611">
        <v>473</v>
      </c>
      <c r="AI611">
        <f t="shared" si="6829"/>
        <v>24</v>
      </c>
      <c r="AJ611">
        <f t="shared" si="6830"/>
        <v>20</v>
      </c>
      <c r="AK611">
        <f t="shared" si="6831"/>
        <v>161</v>
      </c>
    </row>
    <row r="612" spans="1:37" x14ac:dyDescent="0.35">
      <c r="A612" s="1">
        <v>44665</v>
      </c>
      <c r="F612">
        <v>76</v>
      </c>
      <c r="H612">
        <v>24</v>
      </c>
      <c r="W612" t="str">
        <f t="shared" si="6802"/>
        <v/>
      </c>
      <c r="Y612" t="str">
        <f>IF(E612="","",LARGE(E$2:E612,1)-LARGE(E$2:E612,2))</f>
        <v/>
      </c>
      <c r="AI612" t="str">
        <f t="shared" ref="AI612:AI616" si="6832">IF(AH612="","",Z612-AC612-AF612)</f>
        <v/>
      </c>
      <c r="AJ612" t="str">
        <f t="shared" ref="AJ612:AJ616" si="6833">IF(AI612="","",AA612-AD612-AG612)</f>
        <v/>
      </c>
      <c r="AK612" t="str">
        <f t="shared" ref="AK612:AK616" si="6834">IF(AJ612="","",AB612-AE612-AH612)</f>
        <v/>
      </c>
    </row>
    <row r="613" spans="1:37" x14ac:dyDescent="0.35">
      <c r="A613" s="1">
        <v>44666</v>
      </c>
      <c r="F613">
        <v>96</v>
      </c>
      <c r="H613">
        <v>2</v>
      </c>
      <c r="W613" t="str">
        <f t="shared" si="6802"/>
        <v/>
      </c>
      <c r="Y613" t="str">
        <f>IF(E613="","",LARGE(E$2:E613,1)-LARGE(E$2:E613,2))</f>
        <v/>
      </c>
      <c r="AI613" t="str">
        <f t="shared" si="6832"/>
        <v/>
      </c>
      <c r="AJ613" t="str">
        <f t="shared" si="6833"/>
        <v/>
      </c>
      <c r="AK613" t="str">
        <f t="shared" si="6834"/>
        <v/>
      </c>
    </row>
    <row r="614" spans="1:37" x14ac:dyDescent="0.35">
      <c r="A614" s="1">
        <v>44669</v>
      </c>
      <c r="F614">
        <v>76</v>
      </c>
      <c r="G614">
        <v>12</v>
      </c>
      <c r="H614">
        <v>5</v>
      </c>
      <c r="W614" t="str">
        <f t="shared" si="6802"/>
        <v/>
      </c>
      <c r="Y614" t="str">
        <f>IF(E614="","",LARGE(E$2:E614,1)-LARGE(E$2:E614,2))</f>
        <v/>
      </c>
      <c r="AI614" t="str">
        <f t="shared" si="6832"/>
        <v/>
      </c>
      <c r="AJ614" t="str">
        <f t="shared" si="6833"/>
        <v/>
      </c>
      <c r="AK614" t="str">
        <f t="shared" si="6834"/>
        <v/>
      </c>
    </row>
    <row r="615" spans="1:37" x14ac:dyDescent="0.35">
      <c r="A615" s="1">
        <v>44670</v>
      </c>
      <c r="C615">
        <v>761356</v>
      </c>
      <c r="E615">
        <v>9510</v>
      </c>
      <c r="F615">
        <v>63</v>
      </c>
      <c r="G615">
        <v>5</v>
      </c>
      <c r="H615">
        <v>2</v>
      </c>
      <c r="I615">
        <v>13</v>
      </c>
      <c r="W615" t="str">
        <f t="shared" si="6802"/>
        <v/>
      </c>
      <c r="Y615">
        <f>IF(E615="","",LARGE(E$2:E615,1)-LARGE(E$2:E615,2))</f>
        <v>35</v>
      </c>
      <c r="AI615" t="str">
        <f t="shared" si="6832"/>
        <v/>
      </c>
      <c r="AJ615" t="str">
        <f t="shared" si="6833"/>
        <v/>
      </c>
      <c r="AK615" t="str">
        <f t="shared" si="6834"/>
        <v/>
      </c>
    </row>
    <row r="616" spans="1:37" x14ac:dyDescent="0.35">
      <c r="A616" s="1">
        <v>44671</v>
      </c>
      <c r="C616">
        <v>761356</v>
      </c>
      <c r="E616">
        <v>9510</v>
      </c>
      <c r="F616">
        <v>63</v>
      </c>
      <c r="G616">
        <v>12</v>
      </c>
      <c r="H616">
        <v>2</v>
      </c>
      <c r="I616">
        <v>24</v>
      </c>
      <c r="W616" t="str">
        <f t="shared" si="6802"/>
        <v/>
      </c>
      <c r="Y616">
        <f>IF(E616="","",LARGE(E$2:E616,1)-LARGE(E$2:E616,2))</f>
        <v>0</v>
      </c>
      <c r="Z616">
        <v>5500</v>
      </c>
      <c r="AA616">
        <v>3223</v>
      </c>
      <c r="AB616">
        <v>32802</v>
      </c>
      <c r="AC616">
        <f>Z603-AF603</f>
        <v>5392</v>
      </c>
      <c r="AD616">
        <f t="shared" ref="AD616:AE616" si="6835">AA603-AG603</f>
        <v>3148</v>
      </c>
      <c r="AE616">
        <f t="shared" si="6835"/>
        <v>32143</v>
      </c>
      <c r="AF616">
        <v>82</v>
      </c>
      <c r="AG616">
        <v>53</v>
      </c>
      <c r="AH616">
        <v>475</v>
      </c>
      <c r="AI616">
        <f t="shared" si="6832"/>
        <v>26</v>
      </c>
      <c r="AJ616">
        <f t="shared" si="6833"/>
        <v>22</v>
      </c>
      <c r="AK616">
        <f t="shared" si="6834"/>
        <v>184</v>
      </c>
    </row>
    <row r="617" spans="1:37" x14ac:dyDescent="0.35">
      <c r="A617" s="1">
        <v>44672</v>
      </c>
      <c r="F617">
        <v>73</v>
      </c>
      <c r="G617">
        <v>16</v>
      </c>
      <c r="H617">
        <v>7</v>
      </c>
      <c r="I617">
        <v>27</v>
      </c>
      <c r="W617" t="str">
        <f t="shared" si="6802"/>
        <v/>
      </c>
      <c r="Y617" t="str">
        <f>IF(E617="","",LARGE(E$2:E617,1)-LARGE(E$2:E617,2))</f>
        <v/>
      </c>
      <c r="AI617" t="str">
        <f t="shared" ref="AI617:AI623" si="6836">IF(AH617="","",Z617-AC617-AF617)</f>
        <v/>
      </c>
      <c r="AJ617" t="str">
        <f t="shared" ref="AJ617:AJ623" si="6837">IF(AI617="","",AA617-AD617-AG617)</f>
        <v/>
      </c>
      <c r="AK617" t="str">
        <f t="shared" ref="AK617:AK623" si="6838">IF(AJ617="","",AB617-AE617-AH617)</f>
        <v/>
      </c>
    </row>
    <row r="618" spans="1:37" x14ac:dyDescent="0.35">
      <c r="A618" s="1">
        <v>44673</v>
      </c>
      <c r="F618">
        <v>86</v>
      </c>
      <c r="G618">
        <v>15</v>
      </c>
      <c r="H618">
        <v>8</v>
      </c>
      <c r="I618">
        <v>25</v>
      </c>
      <c r="W618" t="str">
        <f t="shared" si="6802"/>
        <v/>
      </c>
      <c r="Y618" t="str">
        <f>IF(E618="","",LARGE(E$2:E618,1)-LARGE(E$2:E618,2))</f>
        <v/>
      </c>
      <c r="AI618" t="str">
        <f t="shared" si="6836"/>
        <v/>
      </c>
      <c r="AJ618" t="str">
        <f t="shared" si="6837"/>
        <v/>
      </c>
      <c r="AK618" t="str">
        <f t="shared" si="6838"/>
        <v/>
      </c>
    </row>
    <row r="619" spans="1:37" x14ac:dyDescent="0.35">
      <c r="A619" s="1">
        <v>44674</v>
      </c>
      <c r="F619">
        <v>76</v>
      </c>
      <c r="G619">
        <v>18</v>
      </c>
      <c r="H619">
        <v>8</v>
      </c>
      <c r="I619">
        <v>30</v>
      </c>
      <c r="W619" t="str">
        <f t="shared" si="6802"/>
        <v/>
      </c>
      <c r="Y619" t="str">
        <f>IF(E619="","",LARGE(E$2:E619,1)-LARGE(E$2:E619,2))</f>
        <v/>
      </c>
      <c r="AI619" t="str">
        <f t="shared" si="6836"/>
        <v/>
      </c>
      <c r="AJ619" t="str">
        <f t="shared" si="6837"/>
        <v/>
      </c>
      <c r="AK619" t="str">
        <f t="shared" si="6838"/>
        <v/>
      </c>
    </row>
    <row r="620" spans="1:37" x14ac:dyDescent="0.35">
      <c r="A620" s="1">
        <v>44675</v>
      </c>
      <c r="F620">
        <v>79</v>
      </c>
      <c r="G620">
        <v>17</v>
      </c>
      <c r="H620">
        <v>7</v>
      </c>
      <c r="I620">
        <v>29</v>
      </c>
      <c r="W620" t="str">
        <f t="shared" si="6802"/>
        <v/>
      </c>
      <c r="Y620" t="str">
        <f>IF(E620="","",LARGE(E$2:E620,1)-LARGE(E$2:E620,2))</f>
        <v/>
      </c>
      <c r="AI620" t="str">
        <f t="shared" si="6836"/>
        <v/>
      </c>
      <c r="AJ620" t="str">
        <f t="shared" si="6837"/>
        <v/>
      </c>
      <c r="AK620" t="str">
        <f t="shared" si="6838"/>
        <v/>
      </c>
    </row>
    <row r="621" spans="1:37" x14ac:dyDescent="0.35">
      <c r="A621" s="1">
        <v>44676</v>
      </c>
      <c r="F621">
        <v>79</v>
      </c>
      <c r="G621">
        <v>16</v>
      </c>
      <c r="H621">
        <v>7</v>
      </c>
      <c r="I621">
        <v>28</v>
      </c>
      <c r="W621" t="str">
        <f t="shared" si="6802"/>
        <v/>
      </c>
      <c r="Y621" t="str">
        <f>IF(E621="","",LARGE(E$2:E621,1)-LARGE(E$2:E621,2))</f>
        <v/>
      </c>
      <c r="AI621" t="str">
        <f t="shared" si="6836"/>
        <v/>
      </c>
      <c r="AJ621" t="str">
        <f t="shared" si="6837"/>
        <v/>
      </c>
      <c r="AK621" t="str">
        <f t="shared" si="6838"/>
        <v/>
      </c>
    </row>
    <row r="622" spans="1:37" x14ac:dyDescent="0.35">
      <c r="A622" s="1">
        <v>44677</v>
      </c>
      <c r="F622">
        <v>94</v>
      </c>
      <c r="G622">
        <v>16</v>
      </c>
      <c r="H622">
        <v>9</v>
      </c>
      <c r="I622">
        <v>24</v>
      </c>
      <c r="W622" t="str">
        <f t="shared" si="6802"/>
        <v/>
      </c>
      <c r="Y622" t="str">
        <f>IF(E622="","",LARGE(E$2:E622,1)-LARGE(E$2:E622,2))</f>
        <v/>
      </c>
      <c r="AI622" t="str">
        <f t="shared" si="6836"/>
        <v/>
      </c>
      <c r="AJ622" t="str">
        <f t="shared" si="6837"/>
        <v/>
      </c>
      <c r="AK622" t="str">
        <f t="shared" si="6838"/>
        <v/>
      </c>
    </row>
    <row r="623" spans="1:37" x14ac:dyDescent="0.35">
      <c r="A623" s="1">
        <v>44678</v>
      </c>
      <c r="C623">
        <v>763072</v>
      </c>
      <c r="D623">
        <v>749939</v>
      </c>
      <c r="E623">
        <v>9529</v>
      </c>
      <c r="F623">
        <v>84</v>
      </c>
      <c r="G623">
        <v>19</v>
      </c>
      <c r="H623">
        <v>6</v>
      </c>
      <c r="I623">
        <v>24</v>
      </c>
      <c r="W623">
        <f t="shared" si="6802"/>
        <v>3604</v>
      </c>
      <c r="Y623">
        <f>IF(E623="","",LARGE(E$2:E623,1)-LARGE(E$2:E623,2))</f>
        <v>19</v>
      </c>
      <c r="Z623">
        <v>5518</v>
      </c>
      <c r="AA623">
        <v>3231</v>
      </c>
      <c r="AB623">
        <v>32876</v>
      </c>
      <c r="AC623">
        <v>5403</v>
      </c>
      <c r="AD623">
        <v>3162</v>
      </c>
      <c r="AE623">
        <v>32215</v>
      </c>
      <c r="AF623">
        <v>82</v>
      </c>
      <c r="AG623">
        <v>53</v>
      </c>
      <c r="AH623">
        <v>477</v>
      </c>
      <c r="AI623">
        <f t="shared" si="6836"/>
        <v>33</v>
      </c>
      <c r="AJ623">
        <f t="shared" si="6837"/>
        <v>16</v>
      </c>
      <c r="AK623">
        <f t="shared" si="6838"/>
        <v>184</v>
      </c>
    </row>
    <row r="624" spans="1:37" x14ac:dyDescent="0.35">
      <c r="A624" s="1">
        <v>44679</v>
      </c>
      <c r="F624">
        <v>93</v>
      </c>
      <c r="G624">
        <v>17</v>
      </c>
      <c r="H624">
        <v>9</v>
      </c>
      <c r="I624">
        <v>25</v>
      </c>
      <c r="W624" t="str">
        <f t="shared" si="6802"/>
        <v/>
      </c>
      <c r="Y624" t="str">
        <f>IF(E624="","",LARGE(E$2:E624,1)-LARGE(E$2:E624,2))</f>
        <v/>
      </c>
      <c r="AI624" t="str">
        <f t="shared" ref="AI624:AI629" si="6839">IF(AH624="","",Z624-AC624-AF624)</f>
        <v/>
      </c>
      <c r="AJ624" t="str">
        <f t="shared" ref="AJ624:AJ629" si="6840">IF(AI624="","",AA624-AD624-AG624)</f>
        <v/>
      </c>
      <c r="AK624" t="str">
        <f t="shared" ref="AK624:AK629" si="6841">IF(AJ624="","",AB624-AE624-AH624)</f>
        <v/>
      </c>
    </row>
    <row r="625" spans="1:37" x14ac:dyDescent="0.35">
      <c r="A625" s="1">
        <v>44680</v>
      </c>
      <c r="F625">
        <v>88</v>
      </c>
      <c r="G625">
        <v>19</v>
      </c>
      <c r="H625">
        <v>9</v>
      </c>
      <c r="I625">
        <v>29</v>
      </c>
      <c r="W625" t="str">
        <f t="shared" si="6802"/>
        <v/>
      </c>
      <c r="Y625" t="str">
        <f>IF(E625="","",LARGE(E$2:E625,1)-LARGE(E$2:E625,2))</f>
        <v/>
      </c>
      <c r="AI625" t="str">
        <f t="shared" si="6839"/>
        <v/>
      </c>
      <c r="AJ625" t="str">
        <f t="shared" si="6840"/>
        <v/>
      </c>
      <c r="AK625" t="str">
        <f t="shared" si="6841"/>
        <v/>
      </c>
    </row>
    <row r="626" spans="1:37" x14ac:dyDescent="0.35">
      <c r="A626" s="1">
        <v>44681</v>
      </c>
      <c r="F626">
        <v>90</v>
      </c>
      <c r="G626">
        <v>18</v>
      </c>
      <c r="H626">
        <v>9</v>
      </c>
      <c r="I626">
        <v>28</v>
      </c>
      <c r="W626" t="str">
        <f t="shared" si="6802"/>
        <v/>
      </c>
      <c r="Y626" t="str">
        <f>IF(E626="","",LARGE(E$2:E626,1)-LARGE(E$2:E626,2))</f>
        <v/>
      </c>
      <c r="AI626" t="str">
        <f t="shared" si="6839"/>
        <v/>
      </c>
      <c r="AJ626" t="str">
        <f t="shared" si="6840"/>
        <v/>
      </c>
      <c r="AK626" t="str">
        <f t="shared" si="6841"/>
        <v/>
      </c>
    </row>
    <row r="627" spans="1:37" x14ac:dyDescent="0.35">
      <c r="A627" s="1">
        <v>44683</v>
      </c>
      <c r="F627">
        <v>89</v>
      </c>
      <c r="G627">
        <v>15</v>
      </c>
      <c r="H627">
        <v>6</v>
      </c>
      <c r="I627">
        <v>29</v>
      </c>
      <c r="W627" t="str">
        <f t="shared" si="6802"/>
        <v/>
      </c>
      <c r="Y627" t="str">
        <f>IF(E627="","",LARGE(E$2:E627,1)-LARGE(E$2:E627,2))</f>
        <v/>
      </c>
      <c r="AI627" t="str">
        <f t="shared" si="6839"/>
        <v/>
      </c>
      <c r="AJ627" t="str">
        <f t="shared" si="6840"/>
        <v/>
      </c>
      <c r="AK627" t="str">
        <f t="shared" si="6841"/>
        <v/>
      </c>
    </row>
    <row r="628" spans="1:37" x14ac:dyDescent="0.35">
      <c r="A628" s="1">
        <v>44684</v>
      </c>
      <c r="F628">
        <v>91</v>
      </c>
      <c r="G628">
        <v>18</v>
      </c>
      <c r="H628">
        <v>8</v>
      </c>
      <c r="I628">
        <v>23</v>
      </c>
      <c r="W628" t="str">
        <f t="shared" si="6802"/>
        <v/>
      </c>
      <c r="Y628" t="str">
        <f>IF(E628="","",LARGE(E$2:E628,1)-LARGE(E$2:E628,2))</f>
        <v/>
      </c>
      <c r="AI628" t="str">
        <f t="shared" si="6839"/>
        <v/>
      </c>
      <c r="AJ628" t="str">
        <f t="shared" si="6840"/>
        <v/>
      </c>
      <c r="AK628" t="str">
        <f t="shared" si="6841"/>
        <v/>
      </c>
    </row>
    <row r="629" spans="1:37" x14ac:dyDescent="0.35">
      <c r="A629" s="1">
        <v>44685</v>
      </c>
      <c r="C629">
        <v>765186</v>
      </c>
      <c r="D629">
        <v>750818</v>
      </c>
      <c r="E629">
        <v>9533</v>
      </c>
      <c r="F629">
        <v>86</v>
      </c>
      <c r="G629">
        <v>21</v>
      </c>
      <c r="H629">
        <v>9</v>
      </c>
      <c r="I629">
        <v>32</v>
      </c>
      <c r="W629">
        <f t="shared" si="6802"/>
        <v>4835</v>
      </c>
      <c r="Y629">
        <f>IF(E629="","",LARGE(E$2:E629,1)-LARGE(E$2:E629,2))</f>
        <v>4</v>
      </c>
      <c r="Z629">
        <v>5541</v>
      </c>
      <c r="AA629">
        <v>3243</v>
      </c>
      <c r="AB629">
        <v>33010</v>
      </c>
      <c r="AC629">
        <v>5406</v>
      </c>
      <c r="AD629">
        <v>3167</v>
      </c>
      <c r="AE629">
        <v>32258</v>
      </c>
      <c r="AF629">
        <v>82</v>
      </c>
      <c r="AG629">
        <v>53</v>
      </c>
      <c r="AH629">
        <v>479</v>
      </c>
      <c r="AI629">
        <f t="shared" si="6839"/>
        <v>53</v>
      </c>
      <c r="AJ629">
        <f t="shared" si="6840"/>
        <v>23</v>
      </c>
      <c r="AK629">
        <f t="shared" si="6841"/>
        <v>273</v>
      </c>
    </row>
    <row r="630" spans="1:37" x14ac:dyDescent="0.35">
      <c r="A630" s="1">
        <v>44686</v>
      </c>
      <c r="F630">
        <v>89</v>
      </c>
      <c r="G630">
        <v>31</v>
      </c>
      <c r="H630">
        <v>11</v>
      </c>
      <c r="I630">
        <v>34</v>
      </c>
      <c r="W630" t="str">
        <f t="shared" si="6802"/>
        <v/>
      </c>
      <c r="Y630" t="str">
        <f>IF(E630="","",LARGE(E$2:E630,1)-LARGE(E$2:E630,2))</f>
        <v/>
      </c>
    </row>
    <row r="631" spans="1:37" x14ac:dyDescent="0.35">
      <c r="A631" s="1">
        <v>44688</v>
      </c>
      <c r="F631">
        <v>103</v>
      </c>
      <c r="G631">
        <v>25</v>
      </c>
      <c r="H631">
        <v>12</v>
      </c>
      <c r="I631">
        <v>30</v>
      </c>
      <c r="W631" t="str">
        <f t="shared" si="6802"/>
        <v/>
      </c>
      <c r="Y631" t="str">
        <f>IF(E631="","",LARGE(E$2:E631,1)-LARGE(E$2:E631,2))</f>
        <v/>
      </c>
    </row>
    <row r="632" spans="1:37" x14ac:dyDescent="0.35">
      <c r="A632" s="1">
        <v>44689</v>
      </c>
      <c r="F632">
        <v>105</v>
      </c>
      <c r="G632">
        <v>24</v>
      </c>
      <c r="H632">
        <v>14</v>
      </c>
      <c r="I632">
        <v>32</v>
      </c>
      <c r="W632" t="str">
        <f t="shared" si="6802"/>
        <v/>
      </c>
      <c r="Y632" t="str">
        <f>IF(E632="","",LARGE(E$2:E632,1)-LARGE(E$2:E632,2))</f>
        <v/>
      </c>
    </row>
    <row r="633" spans="1:37" x14ac:dyDescent="0.35">
      <c r="A633" s="1">
        <v>44690</v>
      </c>
      <c r="F633">
        <v>102</v>
      </c>
      <c r="G633">
        <v>25</v>
      </c>
      <c r="H633">
        <v>13</v>
      </c>
      <c r="I633">
        <v>29</v>
      </c>
      <c r="W633" t="str">
        <f t="shared" si="6802"/>
        <v/>
      </c>
      <c r="Y633" t="str">
        <f>IF(E633="","",LARGE(E$2:E633,1)-LARGE(E$2:E633,2))</f>
        <v/>
      </c>
    </row>
    <row r="634" spans="1:37" x14ac:dyDescent="0.35">
      <c r="A634" s="1">
        <v>44691</v>
      </c>
      <c r="F634">
        <v>116</v>
      </c>
      <c r="G634">
        <v>14</v>
      </c>
      <c r="H634">
        <v>18</v>
      </c>
      <c r="I634">
        <v>19</v>
      </c>
      <c r="W634" t="str">
        <f t="shared" si="6802"/>
        <v/>
      </c>
      <c r="Y634" t="str">
        <f>IF(E634="","",LARGE(E$2:E634,1)-LARGE(E$2:E634,2))</f>
        <v/>
      </c>
    </row>
    <row r="635" spans="1:37" x14ac:dyDescent="0.35">
      <c r="A635" s="1">
        <v>44692</v>
      </c>
      <c r="C635">
        <v>768358</v>
      </c>
      <c r="D635">
        <v>750818</v>
      </c>
      <c r="E635">
        <v>9554</v>
      </c>
      <c r="F635">
        <v>124</v>
      </c>
      <c r="G635">
        <v>31</v>
      </c>
      <c r="H635">
        <v>13</v>
      </c>
      <c r="I635">
        <v>42</v>
      </c>
      <c r="W635">
        <v>7986</v>
      </c>
      <c r="Y635">
        <f>IF(E635="","",LARGE(E$2:E635,1)-LARGE(E$2:E635,2))</f>
        <v>21</v>
      </c>
      <c r="Z635">
        <v>5559</v>
      </c>
      <c r="AA635">
        <v>3252</v>
      </c>
      <c r="AB635">
        <v>33140</v>
      </c>
      <c r="AC635">
        <v>5414</v>
      </c>
      <c r="AD635">
        <v>3167</v>
      </c>
      <c r="AE635">
        <v>32296</v>
      </c>
      <c r="AF635">
        <v>82</v>
      </c>
      <c r="AG635">
        <v>53</v>
      </c>
      <c r="AH635">
        <v>480</v>
      </c>
      <c r="AI635">
        <f>Z635-AC635-AF635</f>
        <v>63</v>
      </c>
      <c r="AJ635">
        <f t="shared" ref="AJ635" si="6842">AA635-AD635-AG635</f>
        <v>32</v>
      </c>
      <c r="AK635">
        <f t="shared" ref="AK635" si="6843">AB635-AE635-AH635</f>
        <v>364</v>
      </c>
    </row>
    <row r="636" spans="1:37" x14ac:dyDescent="0.35">
      <c r="A636" s="1">
        <v>44693</v>
      </c>
      <c r="D636">
        <v>751846</v>
      </c>
      <c r="F636">
        <v>131</v>
      </c>
      <c r="G636">
        <v>31</v>
      </c>
      <c r="H636">
        <v>18</v>
      </c>
      <c r="I636">
        <v>48</v>
      </c>
      <c r="Y636" t="str">
        <f>IF(E636="","",LARGE(E$2:E636,1)-LARGE(E$2:E636,2))</f>
        <v/>
      </c>
    </row>
    <row r="637" spans="1:37" x14ac:dyDescent="0.35">
      <c r="A637" s="1">
        <v>44694</v>
      </c>
      <c r="D637">
        <v>751846</v>
      </c>
      <c r="F637">
        <v>139</v>
      </c>
      <c r="G637">
        <v>30</v>
      </c>
      <c r="H637">
        <v>14</v>
      </c>
      <c r="I637">
        <v>39</v>
      </c>
      <c r="Y637" t="str">
        <f>IF(E637="","",LARGE(E$2:E637,1)-LARGE(E$2:E637,2))</f>
        <v/>
      </c>
    </row>
    <row r="638" spans="1:37" x14ac:dyDescent="0.35">
      <c r="A638" s="1">
        <v>44695</v>
      </c>
      <c r="D638">
        <v>751846</v>
      </c>
      <c r="F638">
        <v>137</v>
      </c>
      <c r="G638">
        <v>27</v>
      </c>
      <c r="H638">
        <v>12</v>
      </c>
      <c r="I638">
        <v>43</v>
      </c>
      <c r="Y638" t="str">
        <f>IF(E638="","",LARGE(E$2:E638,1)-LARGE(E$2:E638,2))</f>
        <v/>
      </c>
    </row>
    <row r="639" spans="1:37" x14ac:dyDescent="0.35">
      <c r="A639" s="1">
        <v>44697</v>
      </c>
      <c r="D639">
        <v>751846</v>
      </c>
      <c r="F639">
        <v>132</v>
      </c>
      <c r="G639">
        <v>26</v>
      </c>
      <c r="H639">
        <v>13</v>
      </c>
      <c r="I639">
        <v>33</v>
      </c>
      <c r="Y639" t="str">
        <f>IF(E639="","",LARGE(E$2:E639,1)-LARGE(E$2:E639,2))</f>
        <v/>
      </c>
    </row>
    <row r="640" spans="1:37" x14ac:dyDescent="0.35">
      <c r="A640" s="1">
        <v>44698</v>
      </c>
      <c r="D640">
        <v>751846</v>
      </c>
      <c r="F640">
        <v>152</v>
      </c>
      <c r="G640">
        <v>25</v>
      </c>
      <c r="H640">
        <v>22</v>
      </c>
      <c r="I640">
        <v>38</v>
      </c>
      <c r="Y640" t="str">
        <f>IF(E640="","",LARGE(E$2:E640,1)-LARGE(E$2:E640,2))</f>
        <v/>
      </c>
    </row>
    <row r="641" spans="1:37" x14ac:dyDescent="0.35">
      <c r="A641" s="1">
        <v>44699</v>
      </c>
      <c r="C641">
        <v>772205</v>
      </c>
      <c r="D641">
        <v>751846</v>
      </c>
      <c r="E641">
        <v>9571</v>
      </c>
      <c r="F641">
        <v>145</v>
      </c>
      <c r="G641">
        <v>24</v>
      </c>
      <c r="H641">
        <v>20</v>
      </c>
      <c r="I641">
        <v>45</v>
      </c>
      <c r="W641">
        <v>10788</v>
      </c>
      <c r="Y641">
        <f>IF(E641="","",LARGE(E$2:E641,1)-LARGE(E$2:E641,2))</f>
        <v>17</v>
      </c>
      <c r="Z641">
        <v>5589</v>
      </c>
      <c r="AA641">
        <v>3263</v>
      </c>
      <c r="AC641">
        <v>5418</v>
      </c>
      <c r="AD641">
        <v>3170</v>
      </c>
      <c r="AF641">
        <v>82</v>
      </c>
      <c r="AG641">
        <v>53</v>
      </c>
      <c r="AI641">
        <f t="shared" ref="AI641" si="6844">Z641-AC641-AF641</f>
        <v>89</v>
      </c>
      <c r="AJ641">
        <f t="shared" ref="AJ641" si="6845">AA641-AD641-AG641</f>
        <v>40</v>
      </c>
    </row>
    <row r="642" spans="1:37" x14ac:dyDescent="0.35">
      <c r="A642" s="1">
        <v>44700</v>
      </c>
      <c r="D642">
        <v>751846</v>
      </c>
      <c r="F642">
        <v>151</v>
      </c>
      <c r="G642">
        <v>34</v>
      </c>
      <c r="H642">
        <v>17</v>
      </c>
      <c r="I642">
        <v>43</v>
      </c>
      <c r="Y642" t="str">
        <f>IF(E642="","",LARGE(E$2:E642,1)-LARGE(E$2:E642,2))</f>
        <v/>
      </c>
    </row>
    <row r="643" spans="1:37" x14ac:dyDescent="0.35">
      <c r="A643" s="1">
        <v>44701</v>
      </c>
      <c r="D643">
        <v>751846</v>
      </c>
      <c r="F643">
        <v>146</v>
      </c>
      <c r="G643">
        <v>26</v>
      </c>
      <c r="H643">
        <v>18</v>
      </c>
      <c r="I643">
        <v>41</v>
      </c>
      <c r="Y643" t="str">
        <f>IF(E643="","",LARGE(E$2:E643,1)-LARGE(E$2:E643,2))</f>
        <v/>
      </c>
    </row>
    <row r="644" spans="1:37" x14ac:dyDescent="0.35">
      <c r="A644" s="1">
        <v>44702</v>
      </c>
      <c r="D644">
        <v>751846</v>
      </c>
      <c r="F644">
        <v>138</v>
      </c>
      <c r="G644">
        <v>34</v>
      </c>
      <c r="H644">
        <v>13</v>
      </c>
      <c r="I644">
        <v>46</v>
      </c>
      <c r="Y644" t="str">
        <f>IF(E644="","",LARGE(E$2:E644,1)-LARGE(E$2:E644,2))</f>
        <v/>
      </c>
    </row>
    <row r="645" spans="1:37" x14ac:dyDescent="0.35">
      <c r="A645" s="1">
        <v>44703</v>
      </c>
      <c r="D645">
        <v>751846</v>
      </c>
      <c r="F645">
        <v>140</v>
      </c>
      <c r="G645">
        <v>30</v>
      </c>
      <c r="H645">
        <v>14</v>
      </c>
      <c r="I645">
        <v>41</v>
      </c>
      <c r="Y645" t="str">
        <f>IF(E645="","",LARGE(E$2:E645,1)-LARGE(E$2:E645,2))</f>
        <v/>
      </c>
    </row>
    <row r="646" spans="1:37" x14ac:dyDescent="0.35">
      <c r="A646" s="1">
        <v>44704</v>
      </c>
      <c r="D646">
        <v>751846</v>
      </c>
      <c r="F646">
        <v>140</v>
      </c>
      <c r="G646">
        <v>30</v>
      </c>
      <c r="H646">
        <v>14</v>
      </c>
      <c r="I646">
        <v>41</v>
      </c>
      <c r="Y646" t="str">
        <f>IF(E646="","",LARGE(E$2:E646,1)-LARGE(E$2:E646,2))</f>
        <v/>
      </c>
    </row>
    <row r="647" spans="1:37" x14ac:dyDescent="0.35">
      <c r="A647" s="1">
        <v>44705</v>
      </c>
      <c r="D647">
        <v>751846</v>
      </c>
      <c r="F647">
        <v>146</v>
      </c>
      <c r="G647">
        <v>25</v>
      </c>
      <c r="H647">
        <v>16</v>
      </c>
      <c r="I647">
        <v>32</v>
      </c>
      <c r="Y647" t="str">
        <f>IF(E647="","",LARGE(E$2:E647,1)-LARGE(E$2:E647,2))</f>
        <v/>
      </c>
    </row>
    <row r="648" spans="1:37" x14ac:dyDescent="0.35">
      <c r="A648" s="1">
        <v>44706</v>
      </c>
      <c r="C648">
        <v>776165</v>
      </c>
      <c r="D648">
        <v>753543</v>
      </c>
      <c r="E648">
        <v>9587</v>
      </c>
      <c r="F648">
        <v>139</v>
      </c>
      <c r="G648">
        <v>36</v>
      </c>
      <c r="H648">
        <v>13</v>
      </c>
      <c r="I648">
        <v>41</v>
      </c>
      <c r="W648">
        <v>13035</v>
      </c>
      <c r="Y648">
        <f>IF(E648="","",LARGE(E$2:E648,1)-LARGE(E$2:E648,2))</f>
        <v>16</v>
      </c>
      <c r="Z648">
        <v>5616</v>
      </c>
      <c r="AA648">
        <v>3278</v>
      </c>
      <c r="AB648">
        <v>33446</v>
      </c>
      <c r="AC648">
        <v>5436</v>
      </c>
      <c r="AD648">
        <v>3178</v>
      </c>
      <c r="AE648">
        <v>32533</v>
      </c>
      <c r="AF648">
        <v>82</v>
      </c>
      <c r="AG648">
        <v>53</v>
      </c>
      <c r="AH648">
        <v>483</v>
      </c>
      <c r="AI648">
        <f>Z648-AC648-AF648</f>
        <v>98</v>
      </c>
      <c r="AJ648">
        <f t="shared" ref="AJ648:AK648" si="6846">AA648-AD648-AG648</f>
        <v>47</v>
      </c>
      <c r="AK648">
        <f t="shared" si="6846"/>
        <v>430</v>
      </c>
    </row>
    <row r="649" spans="1:37" x14ac:dyDescent="0.35">
      <c r="A649" s="1">
        <v>44707</v>
      </c>
      <c r="D649">
        <v>753543</v>
      </c>
      <c r="F649">
        <v>140</v>
      </c>
      <c r="G649">
        <v>25</v>
      </c>
      <c r="H649">
        <v>12</v>
      </c>
      <c r="I649">
        <v>26</v>
      </c>
      <c r="Y649" t="str">
        <f>IF(E649="","",LARGE(E$2:E649,1)-LARGE(E$2:E649,2))</f>
        <v/>
      </c>
    </row>
    <row r="650" spans="1:37" x14ac:dyDescent="0.35">
      <c r="A650" s="1">
        <v>44708</v>
      </c>
      <c r="D650">
        <v>753543</v>
      </c>
      <c r="F650">
        <v>138</v>
      </c>
      <c r="G650">
        <v>22</v>
      </c>
      <c r="H650">
        <v>22</v>
      </c>
      <c r="I650">
        <v>25</v>
      </c>
      <c r="Y650" t="str">
        <f>IF(E650="","",LARGE(E$2:E650,1)-LARGE(E$2:E650,2))</f>
        <v/>
      </c>
    </row>
    <row r="651" spans="1:37" x14ac:dyDescent="0.35">
      <c r="A651" s="1">
        <v>44709</v>
      </c>
      <c r="D651">
        <v>753543</v>
      </c>
      <c r="F651">
        <v>147</v>
      </c>
      <c r="G651">
        <v>40</v>
      </c>
      <c r="H651">
        <v>17</v>
      </c>
      <c r="I651">
        <v>45</v>
      </c>
      <c r="Y651" t="str">
        <f>IF(E651="","",LARGE(E$2:E651,1)-LARGE(E$2:E651,2))</f>
        <v/>
      </c>
    </row>
    <row r="652" spans="1:37" x14ac:dyDescent="0.35">
      <c r="A652" s="1">
        <v>44710</v>
      </c>
      <c r="D652">
        <v>753543</v>
      </c>
      <c r="F652">
        <v>135</v>
      </c>
      <c r="G652">
        <v>41</v>
      </c>
      <c r="H652">
        <v>17</v>
      </c>
      <c r="I652">
        <v>44</v>
      </c>
      <c r="Y652" t="str">
        <f>IF(E652="","",LARGE(E$2:E652,1)-LARGE(E$2:E652,2))</f>
        <v/>
      </c>
    </row>
    <row r="653" spans="1:37" x14ac:dyDescent="0.35">
      <c r="A653" s="1">
        <v>44711</v>
      </c>
      <c r="D653">
        <v>753543</v>
      </c>
      <c r="F653">
        <v>146</v>
      </c>
      <c r="G653">
        <v>42</v>
      </c>
      <c r="H653">
        <v>21</v>
      </c>
      <c r="I653">
        <v>46</v>
      </c>
      <c r="Y653" t="str">
        <f>IF(E653="","",LARGE(E$2:E653,1)-LARGE(E$2:E653,2))</f>
        <v/>
      </c>
    </row>
    <row r="654" spans="1:37" x14ac:dyDescent="0.35">
      <c r="A654" s="1">
        <v>44712</v>
      </c>
      <c r="D654">
        <v>753543</v>
      </c>
      <c r="F654">
        <v>147</v>
      </c>
      <c r="G654">
        <v>46</v>
      </c>
      <c r="H654">
        <v>18</v>
      </c>
      <c r="I654">
        <v>55</v>
      </c>
      <c r="Y654" t="str">
        <f>IF(E654="","",LARGE(E$2:E654,1)-LARGE(E$2:E654,2))</f>
        <v/>
      </c>
    </row>
    <row r="655" spans="1:37" x14ac:dyDescent="0.35">
      <c r="A655" s="1">
        <f>A654+1</f>
        <v>44713</v>
      </c>
      <c r="C655">
        <v>780019</v>
      </c>
      <c r="D655">
        <v>755653</v>
      </c>
      <c r="E655">
        <v>9602</v>
      </c>
      <c r="F655">
        <v>180</v>
      </c>
      <c r="G655">
        <v>27</v>
      </c>
      <c r="H655">
        <v>24</v>
      </c>
      <c r="I655">
        <v>39</v>
      </c>
      <c r="W655">
        <v>14764</v>
      </c>
      <c r="Y655">
        <f>IF(E655="","",LARGE(E$2:E655,1)-LARGE(E$2:E655,2))</f>
        <v>15</v>
      </c>
      <c r="Z655">
        <v>5644</v>
      </c>
      <c r="AA655">
        <v>3296</v>
      </c>
      <c r="AB655">
        <v>33632</v>
      </c>
      <c r="AC655">
        <v>5459</v>
      </c>
      <c r="AD655">
        <v>3190</v>
      </c>
      <c r="AE655">
        <v>32531</v>
      </c>
      <c r="AF655">
        <v>82</v>
      </c>
      <c r="AG655">
        <v>53</v>
      </c>
      <c r="AH655">
        <v>484</v>
      </c>
      <c r="AI655">
        <f>Z655-AC655-AF655</f>
        <v>103</v>
      </c>
      <c r="AJ655">
        <f t="shared" ref="AJ655" si="6847">AA655-AD655-AG655</f>
        <v>53</v>
      </c>
      <c r="AK655">
        <f t="shared" ref="AK655" si="6848">AB655-AE655-AH655</f>
        <v>617</v>
      </c>
    </row>
    <row r="656" spans="1:37" x14ac:dyDescent="0.35">
      <c r="A656" s="1">
        <v>44714</v>
      </c>
      <c r="F656">
        <v>177</v>
      </c>
      <c r="G656">
        <v>41</v>
      </c>
      <c r="H656">
        <v>20</v>
      </c>
      <c r="I656">
        <v>56</v>
      </c>
      <c r="Y656" t="str">
        <f>IF(E656="","",LARGE(E$2:E656,1)-LARGE(E$2:E656,2))</f>
        <v/>
      </c>
    </row>
    <row r="657" spans="1:37" x14ac:dyDescent="0.35">
      <c r="A657" s="1">
        <v>44715</v>
      </c>
      <c r="F657">
        <v>192</v>
      </c>
      <c r="G657">
        <v>34</v>
      </c>
      <c r="H657">
        <v>19</v>
      </c>
      <c r="I657">
        <v>50</v>
      </c>
      <c r="Y657" t="str">
        <f>IF(E657="","",LARGE(E$2:E657,1)-LARGE(E$2:E657,2))</f>
        <v/>
      </c>
    </row>
    <row r="658" spans="1:37" x14ac:dyDescent="0.35">
      <c r="A658" s="1">
        <v>44716</v>
      </c>
      <c r="F658">
        <v>165</v>
      </c>
      <c r="G658">
        <v>25</v>
      </c>
      <c r="H658">
        <v>20</v>
      </c>
      <c r="I658">
        <v>42</v>
      </c>
      <c r="Y658" t="str">
        <f>IF(E658="","",LARGE(E$2:E658,1)-LARGE(E$2:E658,2))</f>
        <v/>
      </c>
    </row>
    <row r="659" spans="1:37" x14ac:dyDescent="0.35">
      <c r="A659" s="1">
        <v>44717</v>
      </c>
      <c r="F659">
        <v>170</v>
      </c>
      <c r="G659">
        <v>27</v>
      </c>
      <c r="H659">
        <v>23</v>
      </c>
      <c r="I659">
        <v>43</v>
      </c>
      <c r="Y659" t="str">
        <f>IF(E659="","",LARGE(E$2:E659,1)-LARGE(E$2:E659,2))</f>
        <v/>
      </c>
    </row>
    <row r="660" spans="1:37" x14ac:dyDescent="0.35">
      <c r="A660" s="1">
        <v>44718</v>
      </c>
      <c r="F660">
        <v>171</v>
      </c>
      <c r="G660">
        <v>26</v>
      </c>
      <c r="H660">
        <v>22</v>
      </c>
      <c r="I660">
        <v>42</v>
      </c>
      <c r="Y660" t="str">
        <f>IF(E660="","",LARGE(E$2:E660,1)-LARGE(E$2:E660,2))</f>
        <v/>
      </c>
    </row>
    <row r="661" spans="1:37" x14ac:dyDescent="0.35">
      <c r="A661" s="1">
        <v>44719</v>
      </c>
      <c r="F661">
        <v>169</v>
      </c>
      <c r="G661">
        <v>28</v>
      </c>
      <c r="H661">
        <v>21</v>
      </c>
      <c r="I661">
        <v>35</v>
      </c>
      <c r="Y661" t="str">
        <f>IF(E661="","",LARGE(E$2:E661,1)-LARGE(E$2:E661,2))</f>
        <v/>
      </c>
    </row>
    <row r="662" spans="1:37" x14ac:dyDescent="0.35">
      <c r="A662" s="1">
        <v>44720</v>
      </c>
      <c r="C662">
        <v>784302</v>
      </c>
      <c r="D662">
        <v>758804</v>
      </c>
      <c r="E662">
        <v>9614</v>
      </c>
      <c r="F662">
        <v>167</v>
      </c>
      <c r="G662">
        <v>29</v>
      </c>
      <c r="H662">
        <v>22</v>
      </c>
      <c r="I662">
        <v>37</v>
      </c>
      <c r="W662">
        <v>15884</v>
      </c>
      <c r="Y662">
        <f>IF(E662="","",LARGE(E$2:E662,1)-LARGE(E$2:E662,2))</f>
        <v>12</v>
      </c>
      <c r="Z662">
        <v>5675</v>
      </c>
      <c r="AA662">
        <v>3313</v>
      </c>
      <c r="AB662">
        <v>33808</v>
      </c>
      <c r="AC662">
        <v>5477</v>
      </c>
      <c r="AD662">
        <v>3199</v>
      </c>
      <c r="AE662">
        <v>32660</v>
      </c>
      <c r="AF662">
        <v>82</v>
      </c>
      <c r="AG662">
        <v>53</v>
      </c>
      <c r="AH662">
        <v>483</v>
      </c>
      <c r="AI662">
        <f>Z662-AC662-AF662</f>
        <v>116</v>
      </c>
      <c r="AJ662">
        <f t="shared" ref="AJ662" si="6849">AA662-AD662-AG662</f>
        <v>61</v>
      </c>
      <c r="AK662">
        <f t="shared" ref="AK662" si="6850">AB662-AE662-AH662</f>
        <v>665</v>
      </c>
    </row>
    <row r="663" spans="1:37" x14ac:dyDescent="0.35">
      <c r="A663" s="1">
        <v>44721</v>
      </c>
      <c r="F663">
        <v>174</v>
      </c>
      <c r="G663">
        <v>32</v>
      </c>
      <c r="H663">
        <v>25</v>
      </c>
      <c r="I663">
        <v>42</v>
      </c>
      <c r="Y663" t="str">
        <f>IF(E663="","",LARGE(E$2:E663,1)-LARGE(E$2:E663,2))</f>
        <v/>
      </c>
    </row>
    <row r="664" spans="1:37" x14ac:dyDescent="0.35">
      <c r="A664" s="1">
        <v>44722</v>
      </c>
      <c r="F664">
        <v>162</v>
      </c>
      <c r="G664">
        <v>33</v>
      </c>
      <c r="H664">
        <v>27</v>
      </c>
      <c r="I664">
        <v>52</v>
      </c>
      <c r="Y664" t="str">
        <f>IF(E664="","",LARGE(E$2:E664,1)-LARGE(E$2:E664,2))</f>
        <v/>
      </c>
    </row>
    <row r="665" spans="1:37" x14ac:dyDescent="0.35">
      <c r="A665" s="1">
        <v>44723</v>
      </c>
      <c r="F665">
        <v>165</v>
      </c>
      <c r="G665">
        <v>34</v>
      </c>
      <c r="H665">
        <v>24</v>
      </c>
      <c r="I665">
        <v>56</v>
      </c>
      <c r="Y665" t="str">
        <f>IF(E665="","",LARGE(E$2:E665,1)-LARGE(E$2:E665,2))</f>
        <v/>
      </c>
    </row>
    <row r="666" spans="1:37" x14ac:dyDescent="0.35">
      <c r="A666" s="1">
        <v>44724</v>
      </c>
      <c r="F666">
        <v>160</v>
      </c>
      <c r="G666">
        <v>35</v>
      </c>
      <c r="H666">
        <v>23</v>
      </c>
      <c r="I666">
        <v>54</v>
      </c>
      <c r="Y666" t="str">
        <f>IF(E666="","",LARGE(E$2:E666,1)-LARGE(E$2:E666,2))</f>
        <v/>
      </c>
    </row>
    <row r="667" spans="1:37" x14ac:dyDescent="0.35">
      <c r="A667" s="1">
        <v>44725</v>
      </c>
      <c r="F667">
        <v>162</v>
      </c>
      <c r="G667">
        <v>25</v>
      </c>
      <c r="H667">
        <v>25</v>
      </c>
      <c r="I667">
        <v>44</v>
      </c>
      <c r="Y667" t="str">
        <f>IF(E667="","",LARGE(E$2:E667,1)-LARGE(E$2:E667,2))</f>
        <v/>
      </c>
    </row>
    <row r="668" spans="1:37" x14ac:dyDescent="0.35">
      <c r="A668" s="1">
        <v>44726</v>
      </c>
      <c r="F668">
        <v>164</v>
      </c>
      <c r="G668">
        <v>34</v>
      </c>
      <c r="H668">
        <v>23</v>
      </c>
      <c r="I668">
        <v>37</v>
      </c>
      <c r="Y668" t="str">
        <f>IF(E668="","",LARGE(E$2:E668,1)-LARGE(E$2:E668,2))</f>
        <v/>
      </c>
    </row>
    <row r="669" spans="1:37" x14ac:dyDescent="0.35">
      <c r="A669" s="1">
        <v>44727</v>
      </c>
      <c r="C669">
        <v>788289</v>
      </c>
      <c r="D669">
        <v>762634</v>
      </c>
      <c r="E669">
        <v>9614</v>
      </c>
      <c r="F669">
        <v>186</v>
      </c>
      <c r="G669">
        <v>35</v>
      </c>
      <c r="H669">
        <v>26</v>
      </c>
      <c r="I669">
        <v>51</v>
      </c>
      <c r="W669">
        <v>16041</v>
      </c>
      <c r="Y669">
        <f>IF(E669="","",LARGE(E$2:E669,1)-LARGE(E$2:E669,2))</f>
        <v>0</v>
      </c>
      <c r="Z669">
        <v>5708</v>
      </c>
      <c r="AA669">
        <v>3328</v>
      </c>
      <c r="AB669">
        <v>33985</v>
      </c>
      <c r="AC669">
        <v>5507</v>
      </c>
      <c r="AD669">
        <v>3210</v>
      </c>
      <c r="AE669">
        <v>32827</v>
      </c>
      <c r="AF669">
        <v>82</v>
      </c>
      <c r="AG669">
        <v>53</v>
      </c>
      <c r="AH669">
        <v>483</v>
      </c>
      <c r="AI669">
        <v>119</v>
      </c>
      <c r="AJ669">
        <v>118</v>
      </c>
      <c r="AK669">
        <v>675</v>
      </c>
    </row>
    <row r="670" spans="1:37" x14ac:dyDescent="0.35">
      <c r="A670" s="1">
        <v>44728</v>
      </c>
      <c r="F670">
        <v>262</v>
      </c>
      <c r="G670">
        <v>39</v>
      </c>
      <c r="H670">
        <v>28</v>
      </c>
      <c r="I670">
        <v>48</v>
      </c>
      <c r="Y670" t="str">
        <f>IF(E670="","",LARGE(E$2:E670,1)-LARGE(E$2:E670,2))</f>
        <v/>
      </c>
    </row>
    <row r="671" spans="1:37" x14ac:dyDescent="0.35">
      <c r="A671" s="1">
        <v>44729</v>
      </c>
      <c r="F671">
        <v>162</v>
      </c>
      <c r="G671">
        <v>27</v>
      </c>
      <c r="H671">
        <v>20</v>
      </c>
      <c r="I671">
        <v>38</v>
      </c>
      <c r="Y671" t="str">
        <f>IF(E671="","",LARGE(E$2:E671,1)-LARGE(E$2:E671,2))</f>
        <v/>
      </c>
    </row>
    <row r="672" spans="1:37" x14ac:dyDescent="0.35">
      <c r="A672" s="1">
        <v>44730</v>
      </c>
      <c r="F672">
        <v>171</v>
      </c>
      <c r="G672">
        <v>39</v>
      </c>
      <c r="H672">
        <v>18</v>
      </c>
      <c r="I672">
        <v>46</v>
      </c>
      <c r="Y672" t="str">
        <f>IF(E672="","",LARGE(E$2:E672,1)-LARGE(E$2:E672,2))</f>
        <v/>
      </c>
    </row>
    <row r="673" spans="1:37" x14ac:dyDescent="0.35">
      <c r="A673" s="1">
        <v>44731</v>
      </c>
      <c r="F673">
        <v>171</v>
      </c>
      <c r="G673">
        <v>38</v>
      </c>
      <c r="H673">
        <v>19</v>
      </c>
      <c r="I673">
        <v>46</v>
      </c>
      <c r="Y673" t="str">
        <f>IF(E673="","",LARGE(E$2:E673,1)-LARGE(E$2:E673,2))</f>
        <v/>
      </c>
    </row>
    <row r="674" spans="1:37" x14ac:dyDescent="0.35">
      <c r="A674" s="1">
        <v>44732</v>
      </c>
      <c r="F674">
        <v>171</v>
      </c>
      <c r="G674">
        <v>40</v>
      </c>
      <c r="H674">
        <v>19</v>
      </c>
      <c r="I674">
        <v>45</v>
      </c>
      <c r="Y674" t="str">
        <f>IF(E674="","",LARGE(E$2:E674,1)-LARGE(E$2:E674,2))</f>
        <v/>
      </c>
    </row>
    <row r="675" spans="1:37" x14ac:dyDescent="0.35">
      <c r="A675" s="1">
        <v>44733</v>
      </c>
      <c r="F675">
        <v>177</v>
      </c>
      <c r="G675">
        <v>23</v>
      </c>
      <c r="H675">
        <v>18</v>
      </c>
      <c r="I675">
        <v>31</v>
      </c>
      <c r="Y675" t="str">
        <f>IF(E675="","",LARGE(E$2:E675,1)-LARGE(E$2:E675,2))</f>
        <v/>
      </c>
    </row>
    <row r="676" spans="1:37" x14ac:dyDescent="0.35">
      <c r="A676" s="1">
        <v>44734</v>
      </c>
      <c r="C676">
        <v>792208</v>
      </c>
      <c r="D676">
        <v>762618</v>
      </c>
      <c r="E676">
        <v>9679</v>
      </c>
      <c r="F676">
        <v>184</v>
      </c>
      <c r="G676">
        <v>38</v>
      </c>
      <c r="H676">
        <v>15</v>
      </c>
      <c r="I676">
        <v>50</v>
      </c>
      <c r="W676">
        <f>C676-D676-E676</f>
        <v>19911</v>
      </c>
      <c r="Y676">
        <f>IF(E676="","",LARGE(E$2:E676,1)-LARGE(E$2:E676,2))</f>
        <v>65</v>
      </c>
      <c r="Z676">
        <v>5733</v>
      </c>
      <c r="AA676">
        <v>3351</v>
      </c>
      <c r="AB676">
        <v>34141</v>
      </c>
      <c r="AC676">
        <v>5534</v>
      </c>
      <c r="AD676">
        <v>3225</v>
      </c>
      <c r="AE676">
        <v>32963</v>
      </c>
      <c r="AF676">
        <v>83</v>
      </c>
      <c r="AG676">
        <v>53</v>
      </c>
      <c r="AH676">
        <v>488</v>
      </c>
      <c r="AI676">
        <f>Z676-AC676-AF676</f>
        <v>116</v>
      </c>
      <c r="AJ676">
        <f t="shared" ref="AJ676" si="6851">AA676-AD676-AG676</f>
        <v>73</v>
      </c>
      <c r="AK676">
        <f t="shared" ref="AK676" si="6852">AB676-AE676-AH676</f>
        <v>690</v>
      </c>
    </row>
    <row r="677" spans="1:37" x14ac:dyDescent="0.35">
      <c r="A677" s="1">
        <v>44735</v>
      </c>
      <c r="F677">
        <v>179</v>
      </c>
      <c r="G677">
        <v>29</v>
      </c>
      <c r="H677">
        <v>13</v>
      </c>
      <c r="I677">
        <v>44</v>
      </c>
    </row>
    <row r="678" spans="1:37" x14ac:dyDescent="0.35">
      <c r="A678" s="1">
        <v>44736</v>
      </c>
      <c r="F678">
        <v>186</v>
      </c>
      <c r="G678">
        <v>37</v>
      </c>
      <c r="H678">
        <v>11</v>
      </c>
      <c r="I678">
        <v>50</v>
      </c>
    </row>
    <row r="679" spans="1:37" x14ac:dyDescent="0.35">
      <c r="A679" s="1">
        <v>44737</v>
      </c>
      <c r="F679">
        <v>173</v>
      </c>
      <c r="G679">
        <v>30</v>
      </c>
      <c r="H679">
        <v>12</v>
      </c>
      <c r="I679">
        <v>37</v>
      </c>
    </row>
    <row r="680" spans="1:37" x14ac:dyDescent="0.35">
      <c r="A680" s="1">
        <v>44738</v>
      </c>
      <c r="F680">
        <v>185</v>
      </c>
      <c r="G680">
        <v>43</v>
      </c>
      <c r="H680">
        <v>10</v>
      </c>
      <c r="I680">
        <v>52</v>
      </c>
    </row>
    <row r="681" spans="1:37" x14ac:dyDescent="0.35">
      <c r="A681" s="1">
        <v>44739</v>
      </c>
      <c r="F681">
        <v>177</v>
      </c>
      <c r="G681">
        <v>30</v>
      </c>
      <c r="H681">
        <v>13</v>
      </c>
      <c r="I681">
        <v>38</v>
      </c>
    </row>
    <row r="682" spans="1:37" x14ac:dyDescent="0.35">
      <c r="A682" s="1">
        <v>44740</v>
      </c>
      <c r="F682">
        <v>178</v>
      </c>
      <c r="G682">
        <v>27</v>
      </c>
      <c r="H682">
        <v>13</v>
      </c>
      <c r="I682">
        <v>34</v>
      </c>
    </row>
    <row r="683" spans="1:37" x14ac:dyDescent="0.35">
      <c r="A683" s="1">
        <v>44741</v>
      </c>
      <c r="C683">
        <v>796196</v>
      </c>
      <c r="D683">
        <v>762603</v>
      </c>
      <c r="E683">
        <v>9688</v>
      </c>
      <c r="F683">
        <v>162</v>
      </c>
      <c r="G683">
        <v>41</v>
      </c>
      <c r="H683">
        <v>14</v>
      </c>
      <c r="I683">
        <v>47</v>
      </c>
      <c r="W683">
        <f>C683-D683-E683</f>
        <v>23905</v>
      </c>
      <c r="Y683">
        <f>IF(E683="","",LARGE(E$2:E683,1)-LARGE(E$2:E683,2))</f>
        <v>9</v>
      </c>
      <c r="Z683">
        <v>5733</v>
      </c>
      <c r="AA683">
        <v>3351</v>
      </c>
      <c r="AB683">
        <v>34141</v>
      </c>
      <c r="AC683">
        <v>5562</v>
      </c>
      <c r="AD683">
        <v>3243</v>
      </c>
      <c r="AE683">
        <v>33149</v>
      </c>
      <c r="AF683">
        <v>83</v>
      </c>
      <c r="AG683">
        <v>53</v>
      </c>
      <c r="AH683">
        <v>488</v>
      </c>
      <c r="AI683">
        <f>Z683-AC683-AF683</f>
        <v>88</v>
      </c>
      <c r="AJ683">
        <f t="shared" ref="AJ683" si="6853">AA683-AD683-AG683</f>
        <v>55</v>
      </c>
      <c r="AK683">
        <f t="shared" ref="AK683" si="6854">AB683-AE683-AH683</f>
        <v>504</v>
      </c>
    </row>
    <row r="684" spans="1:37" x14ac:dyDescent="0.35">
      <c r="A684" s="1">
        <v>44742</v>
      </c>
      <c r="F684">
        <v>189</v>
      </c>
      <c r="G684">
        <v>45</v>
      </c>
      <c r="H684">
        <v>17</v>
      </c>
      <c r="I684">
        <v>64</v>
      </c>
    </row>
    <row r="685" spans="1:37" x14ac:dyDescent="0.35">
      <c r="A685" s="1">
        <v>44743</v>
      </c>
      <c r="F685">
        <v>183</v>
      </c>
      <c r="G685">
        <v>37</v>
      </c>
      <c r="H685">
        <v>16</v>
      </c>
      <c r="I685">
        <v>49</v>
      </c>
    </row>
    <row r="686" spans="1:37" x14ac:dyDescent="0.35">
      <c r="A686" s="1">
        <v>44745</v>
      </c>
      <c r="F686">
        <v>188</v>
      </c>
      <c r="G686">
        <v>33</v>
      </c>
      <c r="H686">
        <v>14</v>
      </c>
      <c r="I686">
        <v>46</v>
      </c>
    </row>
    <row r="687" spans="1:37" x14ac:dyDescent="0.35">
      <c r="A687" s="1">
        <v>44746</v>
      </c>
      <c r="F687">
        <v>202</v>
      </c>
      <c r="G687">
        <v>37</v>
      </c>
      <c r="H687">
        <v>15</v>
      </c>
      <c r="I687">
        <v>51</v>
      </c>
    </row>
    <row r="688" spans="1:37" x14ac:dyDescent="0.35">
      <c r="A688" s="1">
        <v>44747</v>
      </c>
      <c r="F688">
        <v>190</v>
      </c>
      <c r="G688">
        <v>26</v>
      </c>
      <c r="H688">
        <v>15</v>
      </c>
      <c r="I688">
        <v>36</v>
      </c>
    </row>
    <row r="689" spans="1:37" x14ac:dyDescent="0.35">
      <c r="A689" s="1">
        <v>44748</v>
      </c>
      <c r="C689">
        <v>800176</v>
      </c>
      <c r="D689">
        <v>766577</v>
      </c>
      <c r="E689">
        <v>9703</v>
      </c>
      <c r="F689">
        <v>186</v>
      </c>
      <c r="G689">
        <v>31</v>
      </c>
      <c r="H689">
        <v>19</v>
      </c>
      <c r="I689">
        <v>42</v>
      </c>
      <c r="W689">
        <f>C689-D689-E689</f>
        <v>23896</v>
      </c>
      <c r="Y689">
        <f>IF(E689="","",LARGE(E$2:E689,1)-LARGE(E$2:E689,2))</f>
        <v>15</v>
      </c>
      <c r="Z689">
        <v>5772</v>
      </c>
      <c r="AA689">
        <v>3377</v>
      </c>
      <c r="AB689">
        <v>34418</v>
      </c>
      <c r="AC689">
        <v>5593</v>
      </c>
      <c r="AD689">
        <v>3260</v>
      </c>
      <c r="AE689">
        <v>33325</v>
      </c>
      <c r="AF689">
        <v>83</v>
      </c>
      <c r="AG689">
        <v>54</v>
      </c>
      <c r="AH689">
        <v>491</v>
      </c>
      <c r="AI689">
        <f>Z689-AC689-AF689</f>
        <v>96</v>
      </c>
      <c r="AJ689">
        <f t="shared" ref="AJ689" si="6855">AA689-AD689-AG689</f>
        <v>63</v>
      </c>
      <c r="AK689">
        <f t="shared" ref="AK689" si="6856">AB689-AE689-AH689</f>
        <v>602</v>
      </c>
    </row>
    <row r="690" spans="1:37" x14ac:dyDescent="0.35">
      <c r="A690" s="1">
        <v>44749</v>
      </c>
      <c r="F690">
        <v>186</v>
      </c>
      <c r="G690">
        <v>30</v>
      </c>
      <c r="H690">
        <v>18</v>
      </c>
      <c r="I690">
        <v>39</v>
      </c>
    </row>
    <row r="691" spans="1:37" x14ac:dyDescent="0.35">
      <c r="A691" s="1">
        <v>44750</v>
      </c>
      <c r="F691">
        <v>221</v>
      </c>
      <c r="G691">
        <v>43</v>
      </c>
      <c r="H691">
        <v>21</v>
      </c>
      <c r="I691">
        <v>60</v>
      </c>
    </row>
    <row r="692" spans="1:37" x14ac:dyDescent="0.35">
      <c r="A692" s="1">
        <v>44751</v>
      </c>
      <c r="F692">
        <v>222</v>
      </c>
      <c r="G692">
        <v>41</v>
      </c>
      <c r="H692">
        <v>20</v>
      </c>
      <c r="I692">
        <v>53</v>
      </c>
    </row>
    <row r="693" spans="1:37" x14ac:dyDescent="0.35">
      <c r="A693" s="1">
        <v>44752</v>
      </c>
      <c r="F693">
        <v>212</v>
      </c>
      <c r="G693">
        <v>43</v>
      </c>
      <c r="H693">
        <v>21</v>
      </c>
      <c r="I693">
        <v>53</v>
      </c>
    </row>
    <row r="694" spans="1:37" x14ac:dyDescent="0.35">
      <c r="A694" s="1">
        <v>44753</v>
      </c>
      <c r="F694">
        <v>219</v>
      </c>
      <c r="G694">
        <v>48</v>
      </c>
      <c r="H694">
        <v>20</v>
      </c>
      <c r="I694">
        <v>58</v>
      </c>
    </row>
    <row r="695" spans="1:37" x14ac:dyDescent="0.35">
      <c r="A695" s="1">
        <v>44754</v>
      </c>
      <c r="F695">
        <v>230</v>
      </c>
      <c r="G695">
        <v>42</v>
      </c>
      <c r="H695">
        <v>29</v>
      </c>
      <c r="I695">
        <v>58</v>
      </c>
    </row>
    <row r="696" spans="1:37" x14ac:dyDescent="0.35">
      <c r="A696" s="1">
        <v>44755</v>
      </c>
      <c r="C696">
        <v>805363</v>
      </c>
      <c r="D696">
        <v>778675</v>
      </c>
      <c r="E696">
        <v>9718</v>
      </c>
      <c r="F696">
        <v>229</v>
      </c>
      <c r="G696">
        <v>37</v>
      </c>
      <c r="H696">
        <v>25</v>
      </c>
      <c r="I696">
        <v>55</v>
      </c>
      <c r="W696">
        <f>C696-D696-E696</f>
        <v>16970</v>
      </c>
      <c r="Y696">
        <f>IF(E696="","",LARGE(E$2:E696,1)-LARGE(E$2:E696,2))</f>
        <v>15</v>
      </c>
      <c r="Z696">
        <v>5795</v>
      </c>
      <c r="AA696">
        <v>3389</v>
      </c>
      <c r="AB696">
        <v>34626</v>
      </c>
      <c r="AC696">
        <v>5626</v>
      </c>
      <c r="AD696">
        <v>3275</v>
      </c>
      <c r="AE696">
        <v>33501</v>
      </c>
      <c r="AF696">
        <v>83</v>
      </c>
      <c r="AG696">
        <v>54</v>
      </c>
      <c r="AH696">
        <v>492</v>
      </c>
      <c r="AI696">
        <f>Z696-AC696-AF696</f>
        <v>86</v>
      </c>
      <c r="AJ696">
        <f t="shared" ref="AJ696" si="6857">AA696-AD696-AG696</f>
        <v>60</v>
      </c>
      <c r="AK696">
        <f t="shared" ref="AK696" si="6858">AB696-AE696-AH696</f>
        <v>633</v>
      </c>
    </row>
    <row r="697" spans="1:37" x14ac:dyDescent="0.35">
      <c r="A697" s="1">
        <v>44756</v>
      </c>
      <c r="D697">
        <v>778675</v>
      </c>
      <c r="F697">
        <v>224</v>
      </c>
      <c r="G697">
        <v>42</v>
      </c>
      <c r="H697">
        <v>22</v>
      </c>
      <c r="I697">
        <v>57</v>
      </c>
    </row>
    <row r="698" spans="1:37" x14ac:dyDescent="0.35">
      <c r="A698" s="1">
        <v>44757</v>
      </c>
      <c r="D698">
        <v>778675</v>
      </c>
      <c r="F698">
        <v>234</v>
      </c>
      <c r="G698">
        <v>45</v>
      </c>
      <c r="H698">
        <v>24</v>
      </c>
      <c r="I698">
        <v>56</v>
      </c>
    </row>
    <row r="699" spans="1:37" x14ac:dyDescent="0.35">
      <c r="A699" s="1">
        <v>44758</v>
      </c>
      <c r="D699">
        <v>778675</v>
      </c>
      <c r="F699">
        <v>248</v>
      </c>
      <c r="G699">
        <v>52</v>
      </c>
      <c r="H699">
        <v>22</v>
      </c>
      <c r="I699">
        <v>64</v>
      </c>
    </row>
    <row r="700" spans="1:37" x14ac:dyDescent="0.35">
      <c r="A700" s="1">
        <v>44759</v>
      </c>
      <c r="D700">
        <v>778675</v>
      </c>
      <c r="F700">
        <v>247</v>
      </c>
      <c r="G700">
        <v>53</v>
      </c>
      <c r="H700">
        <v>22</v>
      </c>
      <c r="I700">
        <v>66</v>
      </c>
    </row>
    <row r="701" spans="1:37" x14ac:dyDescent="0.35">
      <c r="A701" s="1">
        <v>44760</v>
      </c>
      <c r="D701">
        <v>778675</v>
      </c>
      <c r="F701">
        <v>243</v>
      </c>
      <c r="G701">
        <v>49</v>
      </c>
      <c r="H701">
        <v>18</v>
      </c>
      <c r="I701">
        <v>62</v>
      </c>
    </row>
    <row r="702" spans="1:37" x14ac:dyDescent="0.35">
      <c r="A702" s="1">
        <v>44761</v>
      </c>
      <c r="D702">
        <v>778675</v>
      </c>
      <c r="F702">
        <v>242</v>
      </c>
      <c r="G702">
        <v>35</v>
      </c>
      <c r="H702">
        <v>20</v>
      </c>
      <c r="I702">
        <v>42</v>
      </c>
    </row>
    <row r="703" spans="1:37" x14ac:dyDescent="0.35">
      <c r="A703" s="1">
        <v>44762</v>
      </c>
      <c r="C703">
        <v>810664</v>
      </c>
      <c r="D703">
        <v>782529</v>
      </c>
      <c r="E703">
        <v>9759</v>
      </c>
      <c r="F703">
        <v>256</v>
      </c>
      <c r="G703">
        <v>52</v>
      </c>
      <c r="H703">
        <v>24</v>
      </c>
      <c r="I703">
        <v>66</v>
      </c>
      <c r="W703">
        <f>C703-D703-E703</f>
        <v>18376</v>
      </c>
      <c r="Y703">
        <f>IF(E703="","",LARGE(E$2:E703,1)-LARGE(E$2:E703,2))</f>
        <v>41</v>
      </c>
      <c r="Z703">
        <v>5829</v>
      </c>
      <c r="AA703">
        <v>3407</v>
      </c>
      <c r="AB703">
        <v>34885</v>
      </c>
      <c r="AC703">
        <v>5650</v>
      </c>
      <c r="AD703">
        <v>3298</v>
      </c>
      <c r="AE703">
        <v>33653</v>
      </c>
      <c r="AF703">
        <v>84</v>
      </c>
      <c r="AG703">
        <v>54</v>
      </c>
      <c r="AH703">
        <v>494</v>
      </c>
      <c r="AI703">
        <f>Z703-AC703-AF703</f>
        <v>95</v>
      </c>
      <c r="AJ703">
        <f t="shared" ref="AJ703" si="6859">AA703-AD703-AG703</f>
        <v>55</v>
      </c>
      <c r="AK703">
        <f t="shared" ref="AK703" si="6860">AB703-AE703-AH703</f>
        <v>738</v>
      </c>
    </row>
    <row r="704" spans="1:37" x14ac:dyDescent="0.35">
      <c r="A704" s="1">
        <v>44763</v>
      </c>
      <c r="D704">
        <v>782529</v>
      </c>
      <c r="F704">
        <v>266</v>
      </c>
      <c r="G704">
        <v>61</v>
      </c>
      <c r="H704">
        <v>19</v>
      </c>
      <c r="I704">
        <v>79</v>
      </c>
      <c r="Y704" t="str">
        <f>IF(E704="","",LARGE(E$2:E704,1)-LARGE(E$2:E704,2))</f>
        <v/>
      </c>
    </row>
    <row r="705" spans="1:37" x14ac:dyDescent="0.35">
      <c r="A705" s="1">
        <v>44764</v>
      </c>
      <c r="D705">
        <v>782529</v>
      </c>
      <c r="F705">
        <v>273</v>
      </c>
      <c r="G705">
        <v>67</v>
      </c>
      <c r="H705">
        <v>20</v>
      </c>
      <c r="I705">
        <v>73</v>
      </c>
      <c r="Y705" t="str">
        <f>IF(E705="","",LARGE(E$2:E705,1)-LARGE(E$2:E705,2))</f>
        <v/>
      </c>
    </row>
    <row r="706" spans="1:37" x14ac:dyDescent="0.35">
      <c r="A706" s="1">
        <v>44765</v>
      </c>
      <c r="D706">
        <v>782529</v>
      </c>
      <c r="F706">
        <v>296</v>
      </c>
      <c r="G706">
        <v>57</v>
      </c>
      <c r="H706">
        <v>23</v>
      </c>
      <c r="I706">
        <v>73</v>
      </c>
      <c r="Y706" t="str">
        <f>IF(E706="","",LARGE(E$2:E706,1)-LARGE(E$2:E706,2))</f>
        <v/>
      </c>
    </row>
    <row r="707" spans="1:37" x14ac:dyDescent="0.35">
      <c r="A707" s="1">
        <v>44766</v>
      </c>
      <c r="D707">
        <v>782529</v>
      </c>
      <c r="F707">
        <v>345</v>
      </c>
      <c r="G707">
        <v>66</v>
      </c>
      <c r="H707">
        <v>30</v>
      </c>
      <c r="I707">
        <v>79</v>
      </c>
      <c r="Y707" t="str">
        <f>IF(E707="","",LARGE(E$2:E707,1)-LARGE(E$2:E707,2))</f>
        <v/>
      </c>
    </row>
    <row r="708" spans="1:37" x14ac:dyDescent="0.35">
      <c r="A708" s="1">
        <v>44767</v>
      </c>
      <c r="D708">
        <v>782529</v>
      </c>
      <c r="F708">
        <v>297</v>
      </c>
      <c r="G708">
        <v>58</v>
      </c>
      <c r="H708">
        <v>25</v>
      </c>
      <c r="I708">
        <v>72</v>
      </c>
      <c r="Y708" t="str">
        <f>IF(E708="","",LARGE(E$2:E708,1)-LARGE(E$2:E708,2))</f>
        <v/>
      </c>
    </row>
    <row r="709" spans="1:37" x14ac:dyDescent="0.35">
      <c r="A709" s="1">
        <v>44768</v>
      </c>
      <c r="D709">
        <v>782529</v>
      </c>
      <c r="F709">
        <v>277</v>
      </c>
      <c r="G709">
        <v>46</v>
      </c>
      <c r="H709">
        <v>27</v>
      </c>
      <c r="I709">
        <v>50</v>
      </c>
      <c r="Y709" t="str">
        <f>IF(E709="","",LARGE(E$2:E709,1)-LARGE(E$2:E709,2))</f>
        <v/>
      </c>
    </row>
    <row r="710" spans="1:37" x14ac:dyDescent="0.35">
      <c r="A710" s="1">
        <v>44769</v>
      </c>
      <c r="C710">
        <v>816588</v>
      </c>
      <c r="D710">
        <v>786508</v>
      </c>
      <c r="E710">
        <v>9782</v>
      </c>
      <c r="F710">
        <v>249</v>
      </c>
      <c r="G710">
        <v>35</v>
      </c>
      <c r="H710">
        <v>22</v>
      </c>
      <c r="I710">
        <v>52</v>
      </c>
      <c r="W710">
        <f>C710-D710-E710</f>
        <v>20298</v>
      </c>
      <c r="Y710">
        <f>IF(E710="","",LARGE(E$2:E710,1)-LARGE(E$2:E710,2))</f>
        <v>23</v>
      </c>
      <c r="Z710">
        <v>5854</v>
      </c>
      <c r="AA710">
        <v>3431</v>
      </c>
      <c r="AB710">
        <v>35174</v>
      </c>
      <c r="AC710">
        <v>5669</v>
      </c>
      <c r="AD710">
        <v>3307</v>
      </c>
      <c r="AE710">
        <v>33801</v>
      </c>
      <c r="AF710">
        <v>84</v>
      </c>
      <c r="AG710">
        <v>54</v>
      </c>
      <c r="AH710">
        <v>495</v>
      </c>
      <c r="AI710">
        <f>Z710-AC710-AF710</f>
        <v>101</v>
      </c>
      <c r="AJ710">
        <f t="shared" ref="AJ710" si="6861">AA710-AD710-AG710</f>
        <v>70</v>
      </c>
      <c r="AK710">
        <f t="shared" ref="AK710" si="6862">AB710-AE710-AH710</f>
        <v>878</v>
      </c>
    </row>
    <row r="711" spans="1:37" x14ac:dyDescent="0.35">
      <c r="A711" s="1">
        <v>44770</v>
      </c>
      <c r="D711">
        <v>786508</v>
      </c>
      <c r="F711">
        <v>259</v>
      </c>
      <c r="G711">
        <v>56</v>
      </c>
      <c r="H711">
        <v>20</v>
      </c>
      <c r="I711">
        <v>76</v>
      </c>
      <c r="Y711" t="str">
        <f>IF(E711="","",LARGE(E$2:E711,1)-LARGE(E$2:E711,2))</f>
        <v/>
      </c>
    </row>
    <row r="712" spans="1:37" x14ac:dyDescent="0.35">
      <c r="A712" s="1">
        <v>44771</v>
      </c>
      <c r="D712">
        <v>786508</v>
      </c>
      <c r="F712">
        <v>250</v>
      </c>
      <c r="G712">
        <v>47</v>
      </c>
      <c r="H712">
        <v>20</v>
      </c>
      <c r="I712">
        <v>54</v>
      </c>
      <c r="Y712" t="str">
        <f>IF(E712="","",LARGE(E$2:E712,1)-LARGE(E$2:E712,2))</f>
        <v/>
      </c>
    </row>
    <row r="713" spans="1:37" x14ac:dyDescent="0.35">
      <c r="A713" s="1">
        <v>44772</v>
      </c>
      <c r="D713">
        <v>786508</v>
      </c>
      <c r="F713">
        <v>240</v>
      </c>
      <c r="G713">
        <v>56</v>
      </c>
      <c r="H713">
        <v>29</v>
      </c>
      <c r="I713">
        <v>69</v>
      </c>
      <c r="Y713" t="str">
        <f>IF(E713="","",LARGE(E$2:E713,1)-LARGE(E$2:E713,2))</f>
        <v/>
      </c>
    </row>
    <row r="714" spans="1:37" x14ac:dyDescent="0.35">
      <c r="A714" s="1">
        <v>44773</v>
      </c>
      <c r="D714">
        <v>786508</v>
      </c>
      <c r="F714">
        <v>246</v>
      </c>
      <c r="G714">
        <v>55</v>
      </c>
      <c r="H714">
        <v>24</v>
      </c>
      <c r="I714">
        <v>68</v>
      </c>
      <c r="Y714" t="str">
        <f>IF(E714="","",LARGE(E$2:E714,1)-LARGE(E$2:E714,2))</f>
        <v/>
      </c>
    </row>
    <row r="715" spans="1:37" x14ac:dyDescent="0.35">
      <c r="A715" s="1">
        <v>44774</v>
      </c>
      <c r="D715">
        <v>786508</v>
      </c>
      <c r="F715">
        <v>246</v>
      </c>
      <c r="G715">
        <v>53</v>
      </c>
      <c r="H715">
        <v>28</v>
      </c>
      <c r="I715">
        <v>61</v>
      </c>
      <c r="Y715" t="str">
        <f>IF(E715="","",LARGE(E$2:E715,1)-LARGE(E$2:E715,2))</f>
        <v/>
      </c>
    </row>
    <row r="716" spans="1:37" x14ac:dyDescent="0.35">
      <c r="A716" s="1">
        <v>44775</v>
      </c>
      <c r="D716">
        <v>786508</v>
      </c>
      <c r="F716">
        <v>277</v>
      </c>
      <c r="G716">
        <v>54</v>
      </c>
      <c r="H716">
        <v>35</v>
      </c>
      <c r="I716">
        <v>64</v>
      </c>
      <c r="Y716" t="str">
        <f>IF(E716="","",LARGE(E$2:E716,1)-LARGE(E$2:E716,2))</f>
        <v/>
      </c>
    </row>
    <row r="717" spans="1:37" x14ac:dyDescent="0.35">
      <c r="A717" s="1">
        <v>44776</v>
      </c>
      <c r="C717">
        <v>822356</v>
      </c>
      <c r="D717">
        <v>790473</v>
      </c>
      <c r="E717">
        <v>9817</v>
      </c>
      <c r="F717">
        <v>309</v>
      </c>
      <c r="G717">
        <v>73</v>
      </c>
      <c r="H717">
        <v>39</v>
      </c>
      <c r="I717">
        <v>88</v>
      </c>
      <c r="W717">
        <f>C717-D717-E717</f>
        <v>22066</v>
      </c>
      <c r="Y717">
        <f>IF(E717="","",LARGE(E$2:E717,1)-LARGE(E$2:E717,2))</f>
        <v>35</v>
      </c>
      <c r="Z717">
        <v>5898</v>
      </c>
      <c r="AA717">
        <v>3448</v>
      </c>
      <c r="AB717">
        <v>35442</v>
      </c>
      <c r="AC717">
        <v>5689</v>
      </c>
      <c r="AD717">
        <v>3323</v>
      </c>
      <c r="AE717">
        <v>33927</v>
      </c>
      <c r="AF717">
        <v>84</v>
      </c>
      <c r="AG717">
        <v>54</v>
      </c>
      <c r="AH717">
        <v>495</v>
      </c>
      <c r="AI717">
        <f>Z717-AC717-AF717</f>
        <v>125</v>
      </c>
      <c r="AJ717">
        <f t="shared" ref="AJ717" si="6863">AA717-AD717-AG717</f>
        <v>71</v>
      </c>
      <c r="AK717">
        <f t="shared" ref="AK717" si="6864">AB717-AE717-AH717</f>
        <v>1020</v>
      </c>
    </row>
    <row r="718" spans="1:37" x14ac:dyDescent="0.35">
      <c r="A718" s="1">
        <v>44777</v>
      </c>
      <c r="F718">
        <v>311</v>
      </c>
      <c r="G718">
        <v>74</v>
      </c>
      <c r="H718">
        <v>36</v>
      </c>
      <c r="I718">
        <v>94</v>
      </c>
      <c r="Y718" t="str">
        <f>IF(E718="","",LARGE(E$2:E718,1)-LARGE(E$2:E718,2))</f>
        <v/>
      </c>
    </row>
    <row r="719" spans="1:37" x14ac:dyDescent="0.35">
      <c r="A719" s="1">
        <v>44778</v>
      </c>
      <c r="F719">
        <v>332</v>
      </c>
      <c r="G719">
        <v>69</v>
      </c>
      <c r="H719">
        <v>41</v>
      </c>
      <c r="I719">
        <v>78</v>
      </c>
    </row>
    <row r="720" spans="1:37" x14ac:dyDescent="0.35">
      <c r="A720" s="1">
        <v>44779</v>
      </c>
      <c r="F720">
        <v>323</v>
      </c>
      <c r="G720">
        <v>62</v>
      </c>
      <c r="H720">
        <v>35</v>
      </c>
      <c r="I720">
        <v>72</v>
      </c>
    </row>
    <row r="721" spans="1:37" x14ac:dyDescent="0.35">
      <c r="A721" s="1">
        <v>44780</v>
      </c>
      <c r="F721">
        <v>325</v>
      </c>
      <c r="G721">
        <v>57</v>
      </c>
      <c r="H721">
        <v>34</v>
      </c>
      <c r="I721">
        <v>68</v>
      </c>
    </row>
    <row r="722" spans="1:37" x14ac:dyDescent="0.35">
      <c r="A722" s="1">
        <v>44781</v>
      </c>
      <c r="F722">
        <v>328</v>
      </c>
      <c r="G722">
        <v>55</v>
      </c>
      <c r="H722">
        <v>34</v>
      </c>
      <c r="I722">
        <v>67</v>
      </c>
    </row>
    <row r="723" spans="1:37" x14ac:dyDescent="0.35">
      <c r="A723" s="1">
        <v>44782</v>
      </c>
      <c r="F723">
        <v>323</v>
      </c>
      <c r="G723">
        <v>47</v>
      </c>
      <c r="H723">
        <v>31</v>
      </c>
      <c r="I723">
        <v>59</v>
      </c>
    </row>
    <row r="724" spans="1:37" x14ac:dyDescent="0.35">
      <c r="A724" s="1">
        <v>44783</v>
      </c>
      <c r="C724">
        <v>828016</v>
      </c>
      <c r="D724">
        <v>795645</v>
      </c>
      <c r="E724">
        <v>9850</v>
      </c>
      <c r="F724">
        <v>302</v>
      </c>
      <c r="G724">
        <v>54</v>
      </c>
      <c r="H724">
        <v>23</v>
      </c>
      <c r="I724">
        <v>70</v>
      </c>
      <c r="W724">
        <f>C724-D724-E724</f>
        <v>22521</v>
      </c>
      <c r="Y724">
        <f>IF(E724="","",LARGE(E$2:E724,1)-LARGE(E$2:E724,2))</f>
        <v>33</v>
      </c>
      <c r="Z724">
        <v>5939</v>
      </c>
      <c r="AA724">
        <v>3477</v>
      </c>
      <c r="AB724">
        <v>35727</v>
      </c>
      <c r="AC724">
        <v>5712</v>
      </c>
      <c r="AD724">
        <v>3335</v>
      </c>
      <c r="AE724">
        <v>34134</v>
      </c>
      <c r="AF724">
        <v>85</v>
      </c>
      <c r="AG724">
        <v>55</v>
      </c>
      <c r="AH724">
        <v>495</v>
      </c>
      <c r="AI724">
        <f>Z724-AC724-AF724</f>
        <v>142</v>
      </c>
      <c r="AJ724">
        <f t="shared" ref="AJ724" si="6865">AA724-AD724-AG724</f>
        <v>87</v>
      </c>
      <c r="AK724">
        <f t="shared" ref="AK724" si="6866">AB724-AE724-AH724</f>
        <v>1098</v>
      </c>
    </row>
    <row r="725" spans="1:37" x14ac:dyDescent="0.35">
      <c r="A725" s="1">
        <v>44784</v>
      </c>
      <c r="F725">
        <v>293</v>
      </c>
      <c r="G725">
        <v>59</v>
      </c>
      <c r="H725">
        <v>30</v>
      </c>
      <c r="I725">
        <v>81</v>
      </c>
    </row>
    <row r="726" spans="1:37" x14ac:dyDescent="0.35">
      <c r="A726" s="1">
        <v>44785</v>
      </c>
      <c r="F726">
        <v>281</v>
      </c>
      <c r="G726">
        <v>60</v>
      </c>
      <c r="H726">
        <v>32</v>
      </c>
      <c r="I726">
        <v>76</v>
      </c>
    </row>
    <row r="727" spans="1:37" x14ac:dyDescent="0.35">
      <c r="A727" s="1">
        <v>44786</v>
      </c>
      <c r="F727">
        <v>282</v>
      </c>
      <c r="G727">
        <v>70</v>
      </c>
      <c r="H727">
        <v>30</v>
      </c>
      <c r="I727">
        <v>82</v>
      </c>
    </row>
    <row r="728" spans="1:37" x14ac:dyDescent="0.35">
      <c r="A728" s="1">
        <v>44787</v>
      </c>
      <c r="F728">
        <v>278</v>
      </c>
      <c r="G728">
        <v>64</v>
      </c>
      <c r="H728">
        <v>27</v>
      </c>
      <c r="I728">
        <v>75</v>
      </c>
    </row>
    <row r="729" spans="1:37" x14ac:dyDescent="0.35">
      <c r="A729" s="1">
        <v>44788</v>
      </c>
      <c r="F729">
        <v>265</v>
      </c>
      <c r="G729">
        <v>55</v>
      </c>
      <c r="H729">
        <v>25</v>
      </c>
      <c r="I729">
        <v>69</v>
      </c>
    </row>
    <row r="730" spans="1:37" x14ac:dyDescent="0.35">
      <c r="A730" s="1">
        <v>44789</v>
      </c>
      <c r="F730">
        <v>251</v>
      </c>
      <c r="G730">
        <v>44</v>
      </c>
      <c r="H730">
        <v>26</v>
      </c>
      <c r="I730">
        <v>54</v>
      </c>
    </row>
    <row r="731" spans="1:37" x14ac:dyDescent="0.35">
      <c r="A731" s="1">
        <v>44790</v>
      </c>
      <c r="C731">
        <v>832937</v>
      </c>
      <c r="D731">
        <v>800905</v>
      </c>
      <c r="E731">
        <v>9882</v>
      </c>
      <c r="F731">
        <v>244</v>
      </c>
      <c r="G731">
        <v>60</v>
      </c>
      <c r="H731">
        <v>26</v>
      </c>
      <c r="I731">
        <v>75</v>
      </c>
      <c r="W731">
        <f>C731-D731-E731</f>
        <v>22150</v>
      </c>
      <c r="Y731">
        <f>IF(E731="","",LARGE(E$2:E731,1)-LARGE(E$2:E731,2))</f>
        <v>32</v>
      </c>
      <c r="Z731">
        <v>5969</v>
      </c>
      <c r="AA731">
        <v>3495</v>
      </c>
      <c r="AB731">
        <v>35985</v>
      </c>
      <c r="AC731">
        <v>5745</v>
      </c>
      <c r="AD731">
        <v>3353</v>
      </c>
      <c r="AE731">
        <v>34391</v>
      </c>
      <c r="AF731">
        <v>85</v>
      </c>
      <c r="AG731">
        <v>55</v>
      </c>
      <c r="AH731">
        <v>495</v>
      </c>
      <c r="AI731">
        <f>Z731-AC731-AF731</f>
        <v>139</v>
      </c>
      <c r="AJ731">
        <f t="shared" ref="AJ731" si="6867">AA731-AD731-AG731</f>
        <v>87</v>
      </c>
      <c r="AK731">
        <f t="shared" ref="AK731" si="6868">AB731-AE731-AH731</f>
        <v>1099</v>
      </c>
    </row>
    <row r="732" spans="1:37" x14ac:dyDescent="0.35">
      <c r="A732" s="1">
        <v>44791</v>
      </c>
      <c r="F732">
        <v>231</v>
      </c>
      <c r="G732">
        <v>47</v>
      </c>
      <c r="H732">
        <v>28</v>
      </c>
      <c r="I732">
        <v>64</v>
      </c>
    </row>
    <row r="733" spans="1:37" x14ac:dyDescent="0.35">
      <c r="A733" s="1">
        <v>44792</v>
      </c>
      <c r="F733">
        <v>243</v>
      </c>
      <c r="G733">
        <v>59</v>
      </c>
      <c r="H733">
        <v>32</v>
      </c>
      <c r="I733">
        <v>73</v>
      </c>
    </row>
    <row r="734" spans="1:37" x14ac:dyDescent="0.35">
      <c r="A734" s="1">
        <v>44793</v>
      </c>
      <c r="F734">
        <v>254</v>
      </c>
      <c r="G734">
        <v>48</v>
      </c>
      <c r="H734">
        <v>31</v>
      </c>
      <c r="I734">
        <v>64</v>
      </c>
    </row>
    <row r="735" spans="1:37" x14ac:dyDescent="0.35">
      <c r="A735" s="1">
        <v>44794</v>
      </c>
      <c r="F735">
        <v>268</v>
      </c>
      <c r="G735">
        <v>47</v>
      </c>
      <c r="H735">
        <v>30</v>
      </c>
      <c r="I735">
        <v>61</v>
      </c>
    </row>
    <row r="736" spans="1:37" x14ac:dyDescent="0.35">
      <c r="A736" s="1">
        <v>44795</v>
      </c>
      <c r="F736">
        <v>259</v>
      </c>
      <c r="G736">
        <v>46</v>
      </c>
      <c r="H736">
        <v>32</v>
      </c>
      <c r="I736">
        <v>59</v>
      </c>
    </row>
    <row r="737" spans="1:65" x14ac:dyDescent="0.35">
      <c r="A737" s="1">
        <v>44796</v>
      </c>
      <c r="F737">
        <v>256</v>
      </c>
      <c r="G737">
        <v>41</v>
      </c>
      <c r="H737">
        <v>32</v>
      </c>
      <c r="I737">
        <v>50</v>
      </c>
    </row>
    <row r="738" spans="1:65" x14ac:dyDescent="0.35">
      <c r="A738" s="1">
        <v>44797</v>
      </c>
      <c r="C738">
        <v>837739</v>
      </c>
      <c r="D738">
        <v>806806</v>
      </c>
      <c r="E738">
        <v>9907</v>
      </c>
      <c r="F738">
        <v>264</v>
      </c>
      <c r="G738">
        <v>52</v>
      </c>
      <c r="H738">
        <v>27</v>
      </c>
      <c r="I738">
        <v>63</v>
      </c>
      <c r="W738">
        <f>C738-D738-E738</f>
        <v>21026</v>
      </c>
      <c r="Y738">
        <v>25</v>
      </c>
      <c r="Z738">
        <v>5992</v>
      </c>
      <c r="AA738">
        <v>3511</v>
      </c>
      <c r="AB738">
        <v>36196</v>
      </c>
      <c r="AC738">
        <v>5770</v>
      </c>
      <c r="AD738">
        <v>3377</v>
      </c>
      <c r="AE738">
        <v>34679</v>
      </c>
      <c r="AF738">
        <v>85</v>
      </c>
      <c r="AG738">
        <v>56</v>
      </c>
      <c r="AH738">
        <v>496</v>
      </c>
      <c r="AI738">
        <f>Z738-AC738-AF738</f>
        <v>137</v>
      </c>
      <c r="AJ738">
        <f t="shared" ref="AJ738" si="6869">AA738-AD738-AG738</f>
        <v>78</v>
      </c>
      <c r="AK738">
        <f t="shared" ref="AK738" si="6870">AB738-AE738-AH738</f>
        <v>1021</v>
      </c>
    </row>
    <row r="739" spans="1:65" x14ac:dyDescent="0.35">
      <c r="A739" s="1">
        <v>44798</v>
      </c>
      <c r="F739">
        <v>256</v>
      </c>
      <c r="G739">
        <v>50</v>
      </c>
      <c r="H739">
        <v>27</v>
      </c>
      <c r="I739">
        <v>62</v>
      </c>
    </row>
    <row r="740" spans="1:65" x14ac:dyDescent="0.35">
      <c r="A740" s="1">
        <v>44799</v>
      </c>
      <c r="F740">
        <v>271</v>
      </c>
      <c r="G740">
        <v>62</v>
      </c>
      <c r="H740">
        <v>32</v>
      </c>
      <c r="I740">
        <v>90</v>
      </c>
    </row>
    <row r="741" spans="1:65" x14ac:dyDescent="0.35">
      <c r="A741" s="1">
        <v>44800</v>
      </c>
      <c r="F741">
        <v>269</v>
      </c>
      <c r="G741">
        <v>58</v>
      </c>
      <c r="H741">
        <v>27</v>
      </c>
      <c r="I741">
        <v>69</v>
      </c>
    </row>
    <row r="742" spans="1:65" x14ac:dyDescent="0.35">
      <c r="A742" s="1">
        <v>44801</v>
      </c>
      <c r="F742">
        <v>277</v>
      </c>
      <c r="G742">
        <v>50</v>
      </c>
      <c r="H742">
        <v>28</v>
      </c>
      <c r="I742">
        <v>65</v>
      </c>
    </row>
    <row r="743" spans="1:65" x14ac:dyDescent="0.35">
      <c r="A743" s="1">
        <v>44802</v>
      </c>
      <c r="F743">
        <v>268</v>
      </c>
      <c r="G743">
        <v>55</v>
      </c>
      <c r="H743">
        <v>26</v>
      </c>
      <c r="I743">
        <v>72</v>
      </c>
    </row>
    <row r="744" spans="1:65" x14ac:dyDescent="0.35">
      <c r="A744" s="1">
        <v>44803</v>
      </c>
      <c r="F744">
        <v>268</v>
      </c>
      <c r="G744">
        <v>55</v>
      </c>
      <c r="H744">
        <v>26</v>
      </c>
      <c r="I744">
        <v>72</v>
      </c>
    </row>
    <row r="745" spans="1:65" x14ac:dyDescent="0.35">
      <c r="A745" s="1">
        <v>44804</v>
      </c>
      <c r="C745">
        <v>842647</v>
      </c>
      <c r="D745">
        <v>812539</v>
      </c>
      <c r="E745">
        <v>9940</v>
      </c>
      <c r="F745">
        <v>265</v>
      </c>
      <c r="G745">
        <v>48</v>
      </c>
      <c r="H745">
        <v>21</v>
      </c>
      <c r="I745">
        <v>60</v>
      </c>
      <c r="W745">
        <f>C745-D745-E745</f>
        <v>20168</v>
      </c>
      <c r="Y745">
        <v>33</v>
      </c>
      <c r="Z745">
        <v>6015</v>
      </c>
      <c r="AA745">
        <v>3532</v>
      </c>
      <c r="AB745">
        <v>36394</v>
      </c>
      <c r="AC745">
        <v>5813</v>
      </c>
      <c r="AD745">
        <v>3392</v>
      </c>
      <c r="AE745">
        <v>34944</v>
      </c>
      <c r="AF745">
        <v>85</v>
      </c>
      <c r="AG745">
        <v>56</v>
      </c>
      <c r="AH745">
        <v>498</v>
      </c>
      <c r="AI745">
        <f>Z745-AC745-AF745</f>
        <v>117</v>
      </c>
      <c r="AJ745">
        <f t="shared" ref="AJ745" si="6871">AA745-AD745-AG745</f>
        <v>84</v>
      </c>
      <c r="AK745">
        <f t="shared" ref="AK745" si="6872">AB745-AE745-AH745</f>
        <v>952</v>
      </c>
      <c r="BK745"/>
      <c r="BL745"/>
      <c r="BM745"/>
    </row>
    <row r="746" spans="1:65" x14ac:dyDescent="0.35">
      <c r="A746" s="1">
        <v>44805</v>
      </c>
      <c r="F746">
        <v>274</v>
      </c>
      <c r="G746">
        <v>59</v>
      </c>
      <c r="H746">
        <v>21</v>
      </c>
      <c r="I746">
        <v>88</v>
      </c>
      <c r="BK746"/>
      <c r="BL746"/>
      <c r="BM746"/>
    </row>
    <row r="747" spans="1:65" x14ac:dyDescent="0.35">
      <c r="A747" s="1">
        <v>44806</v>
      </c>
      <c r="F747">
        <v>236</v>
      </c>
      <c r="G747">
        <v>38</v>
      </c>
      <c r="H747">
        <v>26</v>
      </c>
      <c r="I747">
        <v>49</v>
      </c>
      <c r="BK747"/>
      <c r="BL747"/>
      <c r="BM747"/>
    </row>
    <row r="748" spans="1:65" x14ac:dyDescent="0.35">
      <c r="A748" s="1">
        <v>44807</v>
      </c>
      <c r="F748">
        <v>226</v>
      </c>
      <c r="G748">
        <v>45</v>
      </c>
      <c r="H748">
        <v>26</v>
      </c>
      <c r="I748">
        <v>61</v>
      </c>
      <c r="BK748"/>
      <c r="BL748"/>
      <c r="BM748"/>
    </row>
    <row r="749" spans="1:65" x14ac:dyDescent="0.35">
      <c r="A749" s="1">
        <v>44808</v>
      </c>
      <c r="F749">
        <v>238</v>
      </c>
      <c r="G749">
        <v>51</v>
      </c>
      <c r="H749">
        <v>25</v>
      </c>
      <c r="I749">
        <v>70</v>
      </c>
      <c r="BK749"/>
      <c r="BL749"/>
      <c r="BM749"/>
    </row>
    <row r="750" spans="1:65" x14ac:dyDescent="0.35">
      <c r="A750" s="1">
        <v>44809</v>
      </c>
      <c r="F750">
        <v>227</v>
      </c>
      <c r="G750">
        <v>40</v>
      </c>
      <c r="H750">
        <v>25</v>
      </c>
      <c r="I750">
        <v>58</v>
      </c>
      <c r="BK750"/>
      <c r="BL750"/>
      <c r="BM750"/>
    </row>
    <row r="751" spans="1:65" x14ac:dyDescent="0.35">
      <c r="A751" s="1">
        <v>44810</v>
      </c>
      <c r="F751">
        <v>225</v>
      </c>
      <c r="G751">
        <v>43</v>
      </c>
      <c r="H751">
        <v>23</v>
      </c>
      <c r="I751">
        <v>61</v>
      </c>
      <c r="BK751"/>
      <c r="BL751"/>
      <c r="BM751"/>
    </row>
    <row r="752" spans="1:65" x14ac:dyDescent="0.35">
      <c r="A752" s="1">
        <v>44811</v>
      </c>
      <c r="C752">
        <v>846823</v>
      </c>
      <c r="D752">
        <v>818166</v>
      </c>
      <c r="E752">
        <v>9968</v>
      </c>
      <c r="F752">
        <v>270</v>
      </c>
      <c r="G752">
        <v>53</v>
      </c>
      <c r="H752">
        <v>26</v>
      </c>
      <c r="I752">
        <v>68</v>
      </c>
      <c r="W752">
        <f>C752-D752-E752</f>
        <v>18689</v>
      </c>
      <c r="Y752">
        <v>28</v>
      </c>
      <c r="Z752">
        <v>6038</v>
      </c>
      <c r="AA752">
        <v>3556</v>
      </c>
      <c r="AB752">
        <v>36540</v>
      </c>
      <c r="AC752">
        <v>5854</v>
      </c>
      <c r="AD752">
        <v>3421</v>
      </c>
      <c r="AE752">
        <v>35229</v>
      </c>
      <c r="AF752">
        <v>85</v>
      </c>
      <c r="AG752">
        <v>56</v>
      </c>
      <c r="AH752">
        <v>498</v>
      </c>
      <c r="AI752">
        <f>Z752-AC752-AF752</f>
        <v>99</v>
      </c>
      <c r="AJ752">
        <f t="shared" ref="AJ752" si="6873">AA752-AD752-AG752</f>
        <v>79</v>
      </c>
      <c r="AK752">
        <f t="shared" ref="AK752" si="6874">AB752-AE752-AH752</f>
        <v>813</v>
      </c>
      <c r="BK752"/>
      <c r="BL752"/>
      <c r="BM752"/>
    </row>
    <row r="753" spans="1:65" x14ac:dyDescent="0.35">
      <c r="A753" s="1">
        <v>44812</v>
      </c>
      <c r="F753">
        <v>283</v>
      </c>
      <c r="G753">
        <v>70</v>
      </c>
      <c r="H753">
        <v>27</v>
      </c>
      <c r="I753">
        <v>117</v>
      </c>
      <c r="BK753"/>
      <c r="BL753"/>
      <c r="BM753"/>
    </row>
    <row r="754" spans="1:65" x14ac:dyDescent="0.35">
      <c r="A754" s="1">
        <v>44813</v>
      </c>
      <c r="F754">
        <v>275</v>
      </c>
      <c r="G754">
        <v>55</v>
      </c>
      <c r="H754">
        <v>26</v>
      </c>
      <c r="I754">
        <v>67</v>
      </c>
      <c r="BK754"/>
      <c r="BL754"/>
      <c r="BM754"/>
    </row>
    <row r="755" spans="1:65" x14ac:dyDescent="0.35">
      <c r="A755" s="1">
        <v>44814</v>
      </c>
      <c r="F755">
        <v>252</v>
      </c>
      <c r="G755">
        <v>42</v>
      </c>
      <c r="H755">
        <v>30</v>
      </c>
      <c r="I755">
        <v>63</v>
      </c>
      <c r="BK755"/>
      <c r="BL755"/>
      <c r="BM755"/>
    </row>
    <row r="756" spans="1:65" x14ac:dyDescent="0.35">
      <c r="A756" s="1">
        <v>44815</v>
      </c>
      <c r="F756">
        <v>266</v>
      </c>
      <c r="G756">
        <v>48</v>
      </c>
      <c r="H756">
        <v>28</v>
      </c>
      <c r="I756">
        <v>70</v>
      </c>
      <c r="BK756"/>
      <c r="BL756"/>
      <c r="BM756"/>
    </row>
    <row r="757" spans="1:65" x14ac:dyDescent="0.35">
      <c r="A757" s="1">
        <v>44816</v>
      </c>
      <c r="F757">
        <v>264</v>
      </c>
      <c r="G757">
        <v>47</v>
      </c>
      <c r="H757">
        <v>29</v>
      </c>
      <c r="I757">
        <v>70</v>
      </c>
      <c r="BK757"/>
      <c r="BL757"/>
      <c r="BM757"/>
    </row>
    <row r="758" spans="1:65" x14ac:dyDescent="0.35">
      <c r="A758" s="1">
        <v>44817</v>
      </c>
      <c r="F758">
        <v>228</v>
      </c>
      <c r="G758">
        <v>25</v>
      </c>
      <c r="H758">
        <v>22</v>
      </c>
      <c r="I758">
        <v>41</v>
      </c>
      <c r="BK758"/>
      <c r="BL758"/>
      <c r="BM758"/>
    </row>
    <row r="759" spans="1:65" x14ac:dyDescent="0.35">
      <c r="A759" s="1">
        <v>44818</v>
      </c>
      <c r="C759">
        <v>850932</v>
      </c>
      <c r="D759">
        <v>823055</v>
      </c>
      <c r="E759">
        <v>9994</v>
      </c>
      <c r="W759">
        <f>C759-D759-E759</f>
        <v>17883</v>
      </c>
      <c r="Y759">
        <v>26</v>
      </c>
      <c r="Z759">
        <v>6061</v>
      </c>
      <c r="AA759">
        <v>3577</v>
      </c>
      <c r="AB759">
        <v>36708</v>
      </c>
      <c r="AC759">
        <v>5884</v>
      </c>
      <c r="AD759">
        <v>3439</v>
      </c>
      <c r="AE759">
        <v>35486</v>
      </c>
      <c r="AF759">
        <v>85</v>
      </c>
      <c r="AG759">
        <v>56</v>
      </c>
      <c r="AH759">
        <v>499</v>
      </c>
      <c r="AI759">
        <f>Z759-AC759-AF759</f>
        <v>92</v>
      </c>
      <c r="AJ759">
        <f t="shared" ref="AJ759" si="6875">AA759-AD759-AG759</f>
        <v>82</v>
      </c>
      <c r="AK759">
        <f t="shared" ref="AK759" si="6876">AB759-AE759-AH759</f>
        <v>723</v>
      </c>
      <c r="BK759"/>
      <c r="BL759"/>
      <c r="BM759"/>
    </row>
    <row r="760" spans="1:65" x14ac:dyDescent="0.35">
      <c r="A760" s="1">
        <v>44819</v>
      </c>
      <c r="F760">
        <v>238</v>
      </c>
      <c r="G760">
        <v>52</v>
      </c>
      <c r="H760">
        <v>30</v>
      </c>
      <c r="I760">
        <v>56</v>
      </c>
      <c r="BK760"/>
      <c r="BL760"/>
      <c r="BM760"/>
    </row>
    <row r="761" spans="1:65" x14ac:dyDescent="0.35">
      <c r="A761" s="1">
        <v>44820</v>
      </c>
      <c r="F761">
        <v>235</v>
      </c>
      <c r="G761">
        <v>38</v>
      </c>
      <c r="H761">
        <v>30</v>
      </c>
      <c r="I761">
        <v>44</v>
      </c>
      <c r="BK761"/>
      <c r="BL761"/>
      <c r="BM761"/>
    </row>
    <row r="762" spans="1:65" x14ac:dyDescent="0.35">
      <c r="A762" s="1">
        <v>44821</v>
      </c>
      <c r="F762">
        <v>224</v>
      </c>
      <c r="G762">
        <v>42</v>
      </c>
      <c r="H762">
        <v>27</v>
      </c>
      <c r="I762">
        <v>50</v>
      </c>
      <c r="BK762"/>
      <c r="BL762"/>
      <c r="BM762"/>
    </row>
    <row r="763" spans="1:65" x14ac:dyDescent="0.35">
      <c r="A763" s="1">
        <v>44822</v>
      </c>
      <c r="F763">
        <v>227</v>
      </c>
      <c r="G763">
        <v>38</v>
      </c>
      <c r="H763">
        <v>24</v>
      </c>
      <c r="I763">
        <v>46</v>
      </c>
      <c r="BK763"/>
      <c r="BL763"/>
      <c r="BM763"/>
    </row>
    <row r="764" spans="1:65" x14ac:dyDescent="0.35">
      <c r="A764" s="1">
        <v>44823</v>
      </c>
      <c r="F764">
        <v>222</v>
      </c>
      <c r="G764">
        <v>34</v>
      </c>
      <c r="H764">
        <v>25</v>
      </c>
      <c r="I764">
        <v>43</v>
      </c>
      <c r="BK764"/>
      <c r="BL764"/>
      <c r="BM764"/>
    </row>
    <row r="765" spans="1:65" x14ac:dyDescent="0.35">
      <c r="A765" s="1">
        <v>44824</v>
      </c>
      <c r="F765">
        <v>222</v>
      </c>
      <c r="G765">
        <v>34</v>
      </c>
      <c r="H765">
        <v>20</v>
      </c>
      <c r="I765">
        <v>47</v>
      </c>
      <c r="BK765"/>
      <c r="BL765"/>
      <c r="BM765"/>
    </row>
    <row r="766" spans="1:65" x14ac:dyDescent="0.35">
      <c r="A766" s="1">
        <v>44825</v>
      </c>
      <c r="C766">
        <v>853840</v>
      </c>
      <c r="D766">
        <v>827832</v>
      </c>
      <c r="E766">
        <v>10051</v>
      </c>
      <c r="F766">
        <v>219</v>
      </c>
      <c r="G766">
        <v>49</v>
      </c>
      <c r="H766">
        <v>18</v>
      </c>
      <c r="I766">
        <v>66</v>
      </c>
      <c r="W766">
        <f>C766-D766-E766</f>
        <v>15957</v>
      </c>
      <c r="Y766">
        <v>57</v>
      </c>
      <c r="Z766">
        <v>6084</v>
      </c>
      <c r="AA766">
        <v>3594</v>
      </c>
      <c r="AB766">
        <v>36803</v>
      </c>
      <c r="AC766">
        <v>5907</v>
      </c>
      <c r="AD766">
        <v>3455</v>
      </c>
      <c r="AE766">
        <v>35696</v>
      </c>
      <c r="AF766">
        <v>85</v>
      </c>
      <c r="AG766">
        <v>56</v>
      </c>
      <c r="AH766">
        <v>500</v>
      </c>
      <c r="AI766">
        <v>92</v>
      </c>
      <c r="AJ766">
        <v>139</v>
      </c>
      <c r="AK766">
        <v>607</v>
      </c>
      <c r="BK766"/>
      <c r="BL766"/>
      <c r="BM766"/>
    </row>
    <row r="767" spans="1:65" x14ac:dyDescent="0.35">
      <c r="A767" s="1">
        <v>44826</v>
      </c>
      <c r="F767">
        <v>226</v>
      </c>
      <c r="G767">
        <v>35</v>
      </c>
      <c r="H767">
        <v>24</v>
      </c>
      <c r="I767">
        <v>49</v>
      </c>
      <c r="BK767"/>
      <c r="BL767"/>
      <c r="BM767"/>
    </row>
    <row r="768" spans="1:65" x14ac:dyDescent="0.35">
      <c r="A768" s="1">
        <v>44827</v>
      </c>
      <c r="F768">
        <v>211</v>
      </c>
      <c r="G768">
        <v>29</v>
      </c>
      <c r="H768">
        <v>19</v>
      </c>
      <c r="I768">
        <v>42</v>
      </c>
      <c r="BK768"/>
      <c r="BL768"/>
      <c r="BM768"/>
    </row>
    <row r="769" spans="1:65" x14ac:dyDescent="0.35">
      <c r="A769" s="1">
        <v>44828</v>
      </c>
      <c r="F769">
        <v>188</v>
      </c>
      <c r="G769">
        <v>30</v>
      </c>
      <c r="H769">
        <v>22</v>
      </c>
      <c r="I769">
        <v>41</v>
      </c>
      <c r="BK769"/>
      <c r="BL769"/>
      <c r="BM769"/>
    </row>
    <row r="770" spans="1:65" x14ac:dyDescent="0.35">
      <c r="A770" s="1">
        <v>44829</v>
      </c>
      <c r="F770">
        <v>188</v>
      </c>
      <c r="G770">
        <v>27</v>
      </c>
      <c r="H770">
        <v>25</v>
      </c>
      <c r="I770">
        <v>39</v>
      </c>
      <c r="BK770"/>
      <c r="BL770"/>
      <c r="BM770"/>
    </row>
    <row r="771" spans="1:65" x14ac:dyDescent="0.35">
      <c r="A771" s="1">
        <v>44830</v>
      </c>
      <c r="F771">
        <v>193</v>
      </c>
      <c r="G771">
        <v>27</v>
      </c>
      <c r="H771">
        <v>24</v>
      </c>
      <c r="I771">
        <v>39</v>
      </c>
      <c r="BK771"/>
      <c r="BL771"/>
      <c r="BM771"/>
    </row>
    <row r="772" spans="1:65" x14ac:dyDescent="0.35">
      <c r="A772" s="1">
        <v>44831</v>
      </c>
      <c r="F772">
        <v>175</v>
      </c>
      <c r="G772">
        <v>26</v>
      </c>
      <c r="H772">
        <v>25</v>
      </c>
      <c r="I772">
        <v>38</v>
      </c>
      <c r="BK772"/>
      <c r="BL772"/>
      <c r="BM772"/>
    </row>
    <row r="773" spans="1:65" x14ac:dyDescent="0.35">
      <c r="A773" s="1">
        <v>44832</v>
      </c>
      <c r="C773">
        <v>855931</v>
      </c>
      <c r="D773">
        <v>832707</v>
      </c>
      <c r="E773">
        <v>10077</v>
      </c>
      <c r="F773">
        <v>179</v>
      </c>
      <c r="G773">
        <v>36</v>
      </c>
      <c r="H773">
        <v>29</v>
      </c>
      <c r="I773">
        <v>50</v>
      </c>
      <c r="W773">
        <f>C773-D773-E773</f>
        <v>13147</v>
      </c>
      <c r="Y773">
        <v>26</v>
      </c>
      <c r="Z773">
        <v>6098</v>
      </c>
      <c r="AA773">
        <v>3600</v>
      </c>
      <c r="AB773">
        <v>36862</v>
      </c>
      <c r="AC773">
        <v>5930</v>
      </c>
      <c r="AD773">
        <v>3475</v>
      </c>
      <c r="AE773">
        <v>35893</v>
      </c>
      <c r="AF773">
        <v>85</v>
      </c>
      <c r="AG773">
        <v>57</v>
      </c>
      <c r="AH773">
        <v>501</v>
      </c>
      <c r="AI773">
        <v>83</v>
      </c>
      <c r="AJ773">
        <v>125</v>
      </c>
      <c r="AK773">
        <v>468</v>
      </c>
      <c r="BK773"/>
      <c r="BL773"/>
      <c r="BM773"/>
    </row>
    <row r="774" spans="1:65" x14ac:dyDescent="0.35">
      <c r="A774" s="1">
        <v>44834</v>
      </c>
      <c r="F774">
        <v>191</v>
      </c>
      <c r="G774">
        <v>33</v>
      </c>
      <c r="H774">
        <v>26</v>
      </c>
      <c r="I774">
        <v>47</v>
      </c>
      <c r="BK774"/>
      <c r="BL774"/>
      <c r="BM774"/>
    </row>
    <row r="775" spans="1:65" x14ac:dyDescent="0.35">
      <c r="A775" s="1">
        <v>44835</v>
      </c>
      <c r="F775">
        <v>207</v>
      </c>
      <c r="G775">
        <v>39</v>
      </c>
      <c r="H775">
        <v>24</v>
      </c>
      <c r="I775">
        <v>56</v>
      </c>
      <c r="BK775"/>
      <c r="BL775"/>
      <c r="BM775"/>
    </row>
    <row r="776" spans="1:65" x14ac:dyDescent="0.35">
      <c r="A776" s="1">
        <v>44836</v>
      </c>
      <c r="F776">
        <v>203</v>
      </c>
      <c r="G776">
        <v>35</v>
      </c>
      <c r="H776">
        <v>22</v>
      </c>
      <c r="I776">
        <v>51</v>
      </c>
      <c r="BK776"/>
      <c r="BL776"/>
      <c r="BM776"/>
    </row>
    <row r="777" spans="1:65" x14ac:dyDescent="0.35">
      <c r="A777" s="1">
        <v>44837</v>
      </c>
      <c r="F777">
        <v>195</v>
      </c>
      <c r="G777">
        <v>33</v>
      </c>
      <c r="H777">
        <v>21</v>
      </c>
      <c r="I777">
        <v>49</v>
      </c>
      <c r="BK777"/>
      <c r="BL777"/>
      <c r="BM777"/>
    </row>
    <row r="778" spans="1:65" x14ac:dyDescent="0.35">
      <c r="A778" s="1">
        <v>44838</v>
      </c>
      <c r="F778">
        <v>181</v>
      </c>
      <c r="G778">
        <v>23</v>
      </c>
      <c r="H778">
        <v>19</v>
      </c>
      <c r="I778">
        <v>28</v>
      </c>
      <c r="BK778"/>
      <c r="BL778"/>
      <c r="BM778"/>
    </row>
    <row r="779" spans="1:65" x14ac:dyDescent="0.35">
      <c r="A779" s="1">
        <v>44839</v>
      </c>
      <c r="C779">
        <v>857784</v>
      </c>
      <c r="D779">
        <v>836855</v>
      </c>
      <c r="E779">
        <v>10097</v>
      </c>
      <c r="F779">
        <v>181</v>
      </c>
      <c r="G779">
        <v>23</v>
      </c>
      <c r="H779">
        <v>19</v>
      </c>
      <c r="I779">
        <v>28</v>
      </c>
      <c r="W779">
        <f>C779-D779-E779</f>
        <v>10832</v>
      </c>
      <c r="Y779">
        <v>20</v>
      </c>
      <c r="Z779">
        <v>6104</v>
      </c>
      <c r="AA779">
        <v>3609</v>
      </c>
      <c r="AB779">
        <v>36924</v>
      </c>
      <c r="AC779">
        <v>5953</v>
      </c>
      <c r="AD779">
        <v>3500</v>
      </c>
      <c r="AE779">
        <v>36037</v>
      </c>
      <c r="AF779">
        <v>85</v>
      </c>
      <c r="AG779">
        <v>56</v>
      </c>
      <c r="AH779">
        <v>503</v>
      </c>
      <c r="AI779">
        <v>66</v>
      </c>
      <c r="AJ779">
        <v>109</v>
      </c>
      <c r="AK779">
        <v>384</v>
      </c>
      <c r="BK779"/>
      <c r="BL779"/>
      <c r="BM779"/>
    </row>
    <row r="780" spans="1:65" x14ac:dyDescent="0.35">
      <c r="A780" s="1">
        <v>44840</v>
      </c>
      <c r="F780">
        <v>204</v>
      </c>
      <c r="G780">
        <v>51</v>
      </c>
      <c r="H780">
        <v>16</v>
      </c>
      <c r="I780">
        <v>52</v>
      </c>
      <c r="BK780"/>
      <c r="BL780"/>
      <c r="BM780"/>
    </row>
    <row r="781" spans="1:65" x14ac:dyDescent="0.35">
      <c r="A781" s="1">
        <v>44842</v>
      </c>
      <c r="F781">
        <v>178</v>
      </c>
      <c r="G781">
        <v>30</v>
      </c>
      <c r="H781">
        <v>17</v>
      </c>
      <c r="I781">
        <v>35</v>
      </c>
      <c r="BK781"/>
      <c r="BL781"/>
      <c r="BM781"/>
    </row>
    <row r="782" spans="1:65" x14ac:dyDescent="0.35">
      <c r="A782" s="1">
        <v>44843</v>
      </c>
      <c r="F782">
        <v>179</v>
      </c>
      <c r="G782">
        <v>31</v>
      </c>
      <c r="H782">
        <v>16</v>
      </c>
      <c r="I782">
        <v>34</v>
      </c>
      <c r="BK782"/>
      <c r="BL782"/>
      <c r="BM782"/>
    </row>
    <row r="783" spans="1:65" x14ac:dyDescent="0.35">
      <c r="A783" s="1">
        <v>44844</v>
      </c>
      <c r="F783">
        <v>185</v>
      </c>
      <c r="G783">
        <v>29</v>
      </c>
      <c r="H783">
        <v>17</v>
      </c>
      <c r="I783">
        <v>33</v>
      </c>
      <c r="BK783"/>
      <c r="BL783"/>
      <c r="BM783"/>
    </row>
    <row r="784" spans="1:65" x14ac:dyDescent="0.35">
      <c r="A784" s="1">
        <v>44845</v>
      </c>
      <c r="F784">
        <v>181</v>
      </c>
      <c r="G784">
        <v>28</v>
      </c>
      <c r="H784">
        <v>27</v>
      </c>
      <c r="I784">
        <v>32</v>
      </c>
      <c r="BK784"/>
      <c r="BL784"/>
      <c r="BM784"/>
    </row>
    <row r="785" spans="1:65" x14ac:dyDescent="0.35">
      <c r="A785" s="1">
        <v>44846</v>
      </c>
      <c r="C785">
        <v>859502</v>
      </c>
      <c r="D785">
        <v>840938</v>
      </c>
      <c r="E785">
        <v>10125</v>
      </c>
      <c r="F785">
        <v>174</v>
      </c>
      <c r="G785">
        <v>27</v>
      </c>
      <c r="H785">
        <v>31</v>
      </c>
      <c r="I785">
        <v>46</v>
      </c>
      <c r="W785">
        <f>C785-D785-E785</f>
        <v>8439</v>
      </c>
      <c r="Y785">
        <v>28</v>
      </c>
      <c r="Z785">
        <v>6113</v>
      </c>
      <c r="AA785">
        <v>3614</v>
      </c>
      <c r="AB785">
        <v>36984</v>
      </c>
      <c r="AC785">
        <v>5976</v>
      </c>
      <c r="AD785">
        <v>3520</v>
      </c>
      <c r="AE785">
        <v>36204</v>
      </c>
      <c r="AF785">
        <v>85</v>
      </c>
      <c r="AG785">
        <v>57</v>
      </c>
      <c r="AH785">
        <v>504</v>
      </c>
      <c r="AI785">
        <v>52</v>
      </c>
      <c r="AJ785">
        <v>94</v>
      </c>
      <c r="AK785">
        <v>276</v>
      </c>
      <c r="BK785"/>
      <c r="BL785"/>
      <c r="BM785"/>
    </row>
    <row r="786" spans="1:65" x14ac:dyDescent="0.35">
      <c r="A786" s="1">
        <v>44847</v>
      </c>
      <c r="F786">
        <v>163</v>
      </c>
      <c r="G786">
        <v>27</v>
      </c>
      <c r="H786">
        <v>23</v>
      </c>
      <c r="I786">
        <v>45</v>
      </c>
      <c r="BK786"/>
      <c r="BL786"/>
      <c r="BM786"/>
    </row>
    <row r="787" spans="1:65" x14ac:dyDescent="0.35">
      <c r="A787" s="1">
        <v>44848</v>
      </c>
      <c r="F787">
        <v>158</v>
      </c>
      <c r="G787">
        <v>24</v>
      </c>
      <c r="H787">
        <v>21</v>
      </c>
      <c r="I787">
        <v>74</v>
      </c>
      <c r="BK787"/>
      <c r="BL787"/>
      <c r="BM787"/>
    </row>
    <row r="788" spans="1:65" x14ac:dyDescent="0.35">
      <c r="A788" s="1">
        <v>44849</v>
      </c>
      <c r="F788">
        <v>153</v>
      </c>
      <c r="G788">
        <v>37</v>
      </c>
      <c r="H788">
        <v>18</v>
      </c>
      <c r="I788">
        <v>54</v>
      </c>
      <c r="BK788"/>
      <c r="BL788"/>
      <c r="BM788"/>
    </row>
    <row r="789" spans="1:65" x14ac:dyDescent="0.35">
      <c r="A789" s="1">
        <v>44850</v>
      </c>
      <c r="F789">
        <v>157</v>
      </c>
      <c r="G789">
        <v>37</v>
      </c>
      <c r="H789">
        <v>16</v>
      </c>
      <c r="I789">
        <v>55</v>
      </c>
      <c r="BK789"/>
      <c r="BL789"/>
      <c r="BM789"/>
    </row>
    <row r="790" spans="1:65" x14ac:dyDescent="0.35">
      <c r="A790" s="1">
        <v>44851</v>
      </c>
      <c r="F790">
        <v>159</v>
      </c>
      <c r="G790">
        <v>32</v>
      </c>
      <c r="H790">
        <v>16</v>
      </c>
      <c r="I790">
        <v>50</v>
      </c>
      <c r="BK790"/>
      <c r="BL790"/>
      <c r="BM790"/>
    </row>
    <row r="791" spans="1:65" x14ac:dyDescent="0.35">
      <c r="A791" s="1">
        <v>44852</v>
      </c>
      <c r="F791">
        <v>148</v>
      </c>
      <c r="G791">
        <v>20</v>
      </c>
      <c r="H791">
        <v>13</v>
      </c>
      <c r="I791">
        <v>27</v>
      </c>
      <c r="BK791"/>
      <c r="BL791"/>
      <c r="BM791"/>
    </row>
    <row r="792" spans="1:65" x14ac:dyDescent="0.35">
      <c r="A792" s="1">
        <v>44853</v>
      </c>
      <c r="C792">
        <v>861010</v>
      </c>
      <c r="D792">
        <v>843789</v>
      </c>
      <c r="E792">
        <v>10152</v>
      </c>
      <c r="F792">
        <v>144</v>
      </c>
      <c r="G792">
        <v>24</v>
      </c>
      <c r="H792">
        <v>12</v>
      </c>
      <c r="I792">
        <v>34</v>
      </c>
      <c r="W792">
        <f>C792-D792-E792</f>
        <v>7069</v>
      </c>
      <c r="Y792">
        <v>27</v>
      </c>
      <c r="Z792">
        <v>6119</v>
      </c>
      <c r="AA792">
        <v>3616</v>
      </c>
      <c r="AB792">
        <v>37049</v>
      </c>
      <c r="AC792">
        <v>5999</v>
      </c>
      <c r="AD792">
        <v>3538</v>
      </c>
      <c r="AE792">
        <v>36298</v>
      </c>
      <c r="AF792">
        <v>85</v>
      </c>
      <c r="AG792">
        <v>56</v>
      </c>
      <c r="AH792">
        <v>505</v>
      </c>
      <c r="AI792">
        <v>35</v>
      </c>
      <c r="AJ792">
        <v>78</v>
      </c>
      <c r="AK792">
        <v>246</v>
      </c>
      <c r="BK792"/>
      <c r="BL792"/>
      <c r="BM792"/>
    </row>
    <row r="793" spans="1:65" x14ac:dyDescent="0.35">
      <c r="A793" s="1">
        <v>44854</v>
      </c>
      <c r="F793">
        <v>146</v>
      </c>
      <c r="G793">
        <v>33</v>
      </c>
      <c r="H793">
        <v>8</v>
      </c>
      <c r="I793">
        <v>50</v>
      </c>
      <c r="BK793"/>
      <c r="BL793"/>
      <c r="BM793"/>
    </row>
    <row r="794" spans="1:65" x14ac:dyDescent="0.35">
      <c r="A794" s="1">
        <v>44855</v>
      </c>
      <c r="F794">
        <v>123</v>
      </c>
      <c r="G794">
        <v>22</v>
      </c>
      <c r="H794">
        <v>12</v>
      </c>
      <c r="I794">
        <v>35</v>
      </c>
      <c r="BK794"/>
      <c r="BL794"/>
      <c r="BM794"/>
    </row>
    <row r="795" spans="1:65" x14ac:dyDescent="0.35">
      <c r="A795" s="1">
        <v>44856</v>
      </c>
      <c r="F795">
        <v>128</v>
      </c>
      <c r="G795">
        <v>28</v>
      </c>
      <c r="H795">
        <v>12</v>
      </c>
      <c r="I795">
        <v>40</v>
      </c>
      <c r="BK795"/>
      <c r="BL795"/>
      <c r="BM795"/>
    </row>
    <row r="796" spans="1:65" x14ac:dyDescent="0.35">
      <c r="A796" s="1">
        <v>44857</v>
      </c>
      <c r="F796">
        <v>129</v>
      </c>
      <c r="G796">
        <v>29</v>
      </c>
      <c r="H796">
        <v>12</v>
      </c>
      <c r="I796">
        <v>39</v>
      </c>
      <c r="BK796"/>
      <c r="BL796"/>
      <c r="BM796"/>
    </row>
    <row r="797" spans="1:65" x14ac:dyDescent="0.35">
      <c r="A797" s="1">
        <v>44858</v>
      </c>
      <c r="F797">
        <v>132</v>
      </c>
      <c r="G797">
        <v>35</v>
      </c>
      <c r="H797">
        <v>13</v>
      </c>
      <c r="I797">
        <v>45</v>
      </c>
      <c r="BK797"/>
      <c r="BL797"/>
      <c r="BM797"/>
    </row>
    <row r="798" spans="1:65" x14ac:dyDescent="0.35">
      <c r="A798" s="1">
        <v>44859</v>
      </c>
      <c r="F798">
        <v>148</v>
      </c>
      <c r="G798">
        <v>34</v>
      </c>
      <c r="H798">
        <v>19</v>
      </c>
      <c r="I798">
        <v>50</v>
      </c>
      <c r="BK798"/>
      <c r="BL798"/>
      <c r="BM798"/>
    </row>
    <row r="799" spans="1:65" x14ac:dyDescent="0.35">
      <c r="A799" s="1">
        <v>44860</v>
      </c>
      <c r="C799">
        <v>862925</v>
      </c>
      <c r="D799">
        <v>845854</v>
      </c>
      <c r="E799">
        <v>10177</v>
      </c>
      <c r="F799">
        <v>153</v>
      </c>
      <c r="G799">
        <v>29</v>
      </c>
      <c r="H799">
        <v>18</v>
      </c>
      <c r="I799">
        <v>47</v>
      </c>
      <c r="W799">
        <f>C799-D799-E799</f>
        <v>6894</v>
      </c>
      <c r="Y799">
        <v>25</v>
      </c>
      <c r="Z799">
        <v>6127</v>
      </c>
      <c r="AA799">
        <v>3624</v>
      </c>
      <c r="AB799">
        <v>37119</v>
      </c>
      <c r="AC799">
        <v>6013</v>
      </c>
      <c r="AD799">
        <v>3544</v>
      </c>
      <c r="AE799">
        <v>36355</v>
      </c>
      <c r="AF799">
        <v>85</v>
      </c>
      <c r="AG799">
        <v>56</v>
      </c>
      <c r="AH799">
        <v>507</v>
      </c>
      <c r="AI799">
        <v>29</v>
      </c>
      <c r="AJ799">
        <v>80</v>
      </c>
      <c r="AK799">
        <v>257</v>
      </c>
      <c r="BK799"/>
      <c r="BL799"/>
      <c r="BM799"/>
    </row>
    <row r="800" spans="1:65" x14ac:dyDescent="0.35">
      <c r="A800" s="1">
        <v>44862</v>
      </c>
      <c r="F800">
        <v>143</v>
      </c>
      <c r="G800">
        <v>38</v>
      </c>
      <c r="H800">
        <v>11</v>
      </c>
      <c r="I800">
        <v>42</v>
      </c>
      <c r="BK800"/>
      <c r="BL800"/>
      <c r="BM800"/>
    </row>
    <row r="801" spans="1:65" x14ac:dyDescent="0.35">
      <c r="A801" s="1">
        <v>44863</v>
      </c>
      <c r="F801">
        <v>153</v>
      </c>
      <c r="G801">
        <v>23</v>
      </c>
      <c r="H801">
        <v>10</v>
      </c>
      <c r="I801">
        <v>30</v>
      </c>
      <c r="BK801"/>
      <c r="BL801"/>
      <c r="BM801"/>
    </row>
    <row r="802" spans="1:65" x14ac:dyDescent="0.35">
      <c r="A802" s="1">
        <v>44864</v>
      </c>
      <c r="F802">
        <v>147</v>
      </c>
      <c r="G802">
        <v>23</v>
      </c>
      <c r="H802">
        <v>9</v>
      </c>
      <c r="I802">
        <v>32</v>
      </c>
      <c r="BK802"/>
      <c r="BL802"/>
      <c r="BM802"/>
    </row>
    <row r="803" spans="1:65" x14ac:dyDescent="0.35">
      <c r="A803" s="1">
        <v>44865</v>
      </c>
      <c r="F803">
        <v>148</v>
      </c>
      <c r="G803">
        <v>27</v>
      </c>
      <c r="H803">
        <v>10</v>
      </c>
      <c r="I803">
        <v>34</v>
      </c>
      <c r="BK803"/>
      <c r="BL803"/>
      <c r="BM803"/>
    </row>
    <row r="804" spans="1:65" x14ac:dyDescent="0.35">
      <c r="A804" s="1">
        <v>44866</v>
      </c>
      <c r="F804">
        <v>140</v>
      </c>
      <c r="G804">
        <v>52</v>
      </c>
      <c r="H804">
        <v>10</v>
      </c>
      <c r="I804">
        <v>59</v>
      </c>
      <c r="BK804"/>
      <c r="BL804"/>
      <c r="BM804"/>
    </row>
    <row r="805" spans="1:65" x14ac:dyDescent="0.35">
      <c r="A805" s="1">
        <v>44867</v>
      </c>
      <c r="F805">
        <v>161</v>
      </c>
      <c r="G805">
        <v>31</v>
      </c>
      <c r="H805">
        <v>8</v>
      </c>
      <c r="I805">
        <v>36</v>
      </c>
      <c r="BK805"/>
      <c r="BL805"/>
      <c r="BM805"/>
    </row>
    <row r="806" spans="1:65" x14ac:dyDescent="0.35">
      <c r="A806" s="1">
        <v>44867</v>
      </c>
      <c r="C806">
        <v>864752</v>
      </c>
      <c r="D806">
        <v>847687</v>
      </c>
      <c r="E806">
        <v>10207</v>
      </c>
      <c r="F806">
        <v>161</v>
      </c>
      <c r="G806">
        <v>31</v>
      </c>
      <c r="H806">
        <v>8</v>
      </c>
      <c r="I806">
        <v>36</v>
      </c>
      <c r="W806">
        <f>C806-D806-E806</f>
        <v>6858</v>
      </c>
      <c r="Y806">
        <v>30</v>
      </c>
      <c r="Z806">
        <v>6135</v>
      </c>
      <c r="AA806">
        <v>3640</v>
      </c>
      <c r="AB806">
        <v>37211</v>
      </c>
      <c r="AC806">
        <v>6019</v>
      </c>
      <c r="AD806">
        <v>3553</v>
      </c>
      <c r="AE806">
        <v>36417</v>
      </c>
      <c r="AF806">
        <v>85</v>
      </c>
      <c r="AG806">
        <v>56</v>
      </c>
      <c r="AH806">
        <v>507</v>
      </c>
      <c r="AI806">
        <v>31</v>
      </c>
      <c r="AJ806">
        <v>87</v>
      </c>
      <c r="AK806">
        <v>287</v>
      </c>
      <c r="BK806"/>
      <c r="BL806"/>
      <c r="BM806"/>
    </row>
    <row r="807" spans="1:65" x14ac:dyDescent="0.35">
      <c r="A807" s="1">
        <v>44868</v>
      </c>
      <c r="F807">
        <v>157</v>
      </c>
      <c r="G807">
        <v>30</v>
      </c>
      <c r="H807">
        <v>12</v>
      </c>
      <c r="I807">
        <v>42</v>
      </c>
      <c r="BK807"/>
      <c r="BL807"/>
      <c r="BM807"/>
    </row>
    <row r="808" spans="1:65" x14ac:dyDescent="0.35">
      <c r="A808" s="1">
        <v>44869</v>
      </c>
      <c r="F808">
        <v>161</v>
      </c>
      <c r="G808">
        <v>39</v>
      </c>
      <c r="H808">
        <v>12</v>
      </c>
      <c r="I808">
        <v>50</v>
      </c>
      <c r="BK808"/>
      <c r="BL808"/>
      <c r="BM808"/>
    </row>
    <row r="809" spans="1:65" x14ac:dyDescent="0.35">
      <c r="A809" s="1">
        <v>44870</v>
      </c>
      <c r="F809">
        <v>173</v>
      </c>
      <c r="G809">
        <v>34</v>
      </c>
      <c r="H809">
        <v>10</v>
      </c>
      <c r="I809">
        <v>54</v>
      </c>
      <c r="BK809"/>
      <c r="BL809"/>
      <c r="BM809"/>
    </row>
    <row r="810" spans="1:65" x14ac:dyDescent="0.35">
      <c r="A810" s="1">
        <v>44871</v>
      </c>
      <c r="F810">
        <v>174</v>
      </c>
      <c r="G810">
        <v>34</v>
      </c>
      <c r="H810">
        <v>12</v>
      </c>
      <c r="I810">
        <v>56</v>
      </c>
      <c r="BK810"/>
      <c r="BL810"/>
      <c r="BM810"/>
    </row>
    <row r="811" spans="1:65" x14ac:dyDescent="0.35">
      <c r="A811" s="1">
        <v>44872</v>
      </c>
      <c r="F811">
        <v>179</v>
      </c>
      <c r="G811">
        <v>31</v>
      </c>
      <c r="H811">
        <v>13</v>
      </c>
      <c r="I811">
        <v>51</v>
      </c>
      <c r="BK811"/>
      <c r="BL811"/>
      <c r="BM811"/>
    </row>
    <row r="812" spans="1:65" x14ac:dyDescent="0.35">
      <c r="A812" s="1">
        <v>44873</v>
      </c>
      <c r="F812">
        <v>183</v>
      </c>
      <c r="G812">
        <v>21</v>
      </c>
      <c r="H812">
        <v>11</v>
      </c>
      <c r="I812">
        <v>34</v>
      </c>
      <c r="BK812"/>
      <c r="BL812"/>
      <c r="BM812"/>
    </row>
    <row r="813" spans="1:65" x14ac:dyDescent="0.35">
      <c r="A813" s="1">
        <v>44874</v>
      </c>
      <c r="C813">
        <v>866615</v>
      </c>
      <c r="D813">
        <v>849377</v>
      </c>
      <c r="E813">
        <v>10229</v>
      </c>
      <c r="F813">
        <v>180</v>
      </c>
      <c r="G813">
        <v>30</v>
      </c>
      <c r="H813">
        <v>19</v>
      </c>
      <c r="I813">
        <v>39</v>
      </c>
      <c r="W813">
        <f>C813-D813-E813</f>
        <v>7009</v>
      </c>
      <c r="Y813">
        <v>22</v>
      </c>
      <c r="Z813">
        <v>6147</v>
      </c>
      <c r="AA813">
        <v>3653</v>
      </c>
      <c r="AB813">
        <v>37299</v>
      </c>
      <c r="AC813">
        <v>6028</v>
      </c>
      <c r="AD813">
        <v>3558</v>
      </c>
      <c r="AE813">
        <v>36475</v>
      </c>
      <c r="AF813">
        <v>85</v>
      </c>
      <c r="AG813">
        <v>56</v>
      </c>
      <c r="AH813">
        <v>509</v>
      </c>
      <c r="AI813">
        <v>34</v>
      </c>
      <c r="AJ813">
        <v>95</v>
      </c>
      <c r="AK813">
        <v>315</v>
      </c>
      <c r="BK813"/>
      <c r="BL813"/>
      <c r="BM813"/>
    </row>
  </sheetData>
  <conditionalFormatting sqref="AH228">
    <cfRule type="cellIs" dxfId="188" priority="190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98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R228:R477 R497:R501 R493 R484:R485</xm:sqref>
        </x14:conditionalFormatting>
        <x14:conditionalFormatting xmlns:xm="http://schemas.microsoft.com/office/excel/2006/main">
          <x14:cfRule type="cellIs" priority="197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Y228:Y477 Y497:Y501 Y493 Y484:Y485</xm:sqref>
        </x14:conditionalFormatting>
        <x14:conditionalFormatting xmlns:xm="http://schemas.microsoft.com/office/excel/2006/main">
          <x14:cfRule type="cellIs" priority="196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F228:F484</xm:sqref>
        </x14:conditionalFormatting>
        <x14:conditionalFormatting xmlns:xm="http://schemas.microsoft.com/office/excel/2006/main">
          <x14:cfRule type="cellIs" priority="195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H1:H488 I499:L499 I502:L506 J509:L510 J513:L513 J516:L517 J525:L527 H524:L526 H520:L521 J529:L530 J533:L533 J536:L537 H490:H563 J539:L540 J543:L544 J547:L548 J551:L552 J555:L556 J559:L562 I507:I563 H565:H1048576 J564:L564 I565:L565 J569:L569 J572:L573 J576:L577 J580:L581 J584:L585 J588:L589 J592:L593 I566:I598 J596:L597 I695</xm:sqref>
        </x14:conditionalFormatting>
        <x14:conditionalFormatting xmlns:xm="http://schemas.microsoft.com/office/excel/2006/main">
          <x14:cfRule type="cellIs" priority="194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J228:J452 J454:J480</xm:sqref>
        </x14:conditionalFormatting>
        <x14:conditionalFormatting xmlns:xm="http://schemas.microsoft.com/office/excel/2006/main">
          <x14:cfRule type="cellIs" priority="193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K228:K480 L453:L480</xm:sqref>
        </x14:conditionalFormatting>
        <x14:conditionalFormatting xmlns:xm="http://schemas.microsoft.com/office/excel/2006/main">
          <x14:cfRule type="cellIs" priority="192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 AF517:AF551 AF553:AF1048576</xm:sqref>
        </x14:conditionalFormatting>
        <x14:conditionalFormatting xmlns:xm="http://schemas.microsoft.com/office/excel/2006/main">
          <x14:cfRule type="cellIs" priority="191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 AG517:AG551 AG553:AG1048576</xm:sqref>
        </x14:conditionalFormatting>
        <x14:conditionalFormatting xmlns:xm="http://schemas.microsoft.com/office/excel/2006/main">
          <x14:cfRule type="cellIs" priority="189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 AH517:AH551 AH553:AH1048576</xm:sqref>
        </x14:conditionalFormatting>
        <x14:conditionalFormatting xmlns:xm="http://schemas.microsoft.com/office/excel/2006/main">
          <x14:cfRule type="cellIs" priority="188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 AI522:AI524 AI527:AI529 AI531:AI532 AI534:AI536 AI538:AI539 AI541:AI543 AI603:AI634 AI642:AI654 AI656:AI661 AI663:AI675 AJ648:AK648 AI677:AI682 AI684:AI688 AI690:AI695 AI697:AI702 AI704:AI709 AI711:AI716 AI718:AI723 AI725:AI730 AI732:AI737 AI739:AI744 AI746:AI751 AI753:AI758 AI760:AI1048576</xm:sqref>
        </x14:conditionalFormatting>
        <x14:conditionalFormatting xmlns:xm="http://schemas.microsoft.com/office/excel/2006/main">
          <x14:cfRule type="cellIs" priority="187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 AJ522:AJ524 AJ527:AJ529 AJ531:AJ532 AJ534:AJ536 AJ538:AJ539 AJ541:AJ543 AJ603:AJ634 AJ649:AJ654 AJ642:AJ647 AJ656:AJ661 AJ663:AJ675 AJ677:AJ682 AJ684:AJ688 AJ690:AJ695 AJ697:AJ702 AJ704:AJ709 AJ711:AJ716 AJ718:AJ723 AJ725:AJ730 AJ732:AJ737 AJ739:AJ744 AJ746:AJ751 AJ753:AJ758 AJ760:AJ1048576</xm:sqref>
        </x14:conditionalFormatting>
        <x14:conditionalFormatting xmlns:xm="http://schemas.microsoft.com/office/excel/2006/main">
          <x14:cfRule type="cellIs" priority="186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AF1:AF511 AF513:AF515</xm:sqref>
        </x14:conditionalFormatting>
        <x14:conditionalFormatting xmlns:xm="http://schemas.microsoft.com/office/excel/2006/main">
          <x14:cfRule type="cellIs" priority="185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AG1:AG515</xm:sqref>
        </x14:conditionalFormatting>
        <x14:conditionalFormatting xmlns:xm="http://schemas.microsoft.com/office/excel/2006/main">
          <x14:cfRule type="cellIs" priority="184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AH1:AH515</xm:sqref>
        </x14:conditionalFormatting>
        <x14:conditionalFormatting xmlns:xm="http://schemas.microsoft.com/office/excel/2006/main">
          <x14:cfRule type="cellIs" priority="183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AI1:AI493 AI507:AI509 AI511 AI513:AI515 AI518:AI520</xm:sqref>
        </x14:conditionalFormatting>
        <x14:conditionalFormatting xmlns:xm="http://schemas.microsoft.com/office/excel/2006/main">
          <x14:cfRule type="cellIs" priority="182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AJ1:AJ493 AJ507:AJ509 AJ511 AJ513:AJ515 AJ518:AJ520</xm:sqref>
        </x14:conditionalFormatting>
        <x14:conditionalFormatting xmlns:xm="http://schemas.microsoft.com/office/excel/2006/main">
          <x14:cfRule type="cellIs" priority="181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AK1:AK493 AK507:AK509 AK511 AK513:AK515 AK518:AK520 AK522:AK524 AK527:AK529 AK531:AK532 AK534:AK536 AK538:AK539 AK541:AK543 AK603:AK634 AK649:AK654 AK642:AK647 AK656:AK661 AK663:AK675 AK677:AK682 AK684:AK688 AK690:AK695 AK697:AK702 AK704:AK709 AK711:AK716 AK718:AK723 AK725:AK730 AK732:AK737 AK739:AK744 AK746:AK751 AK753:AK758 AK760:AK1048576</xm:sqref>
        </x14:conditionalFormatting>
        <x14:conditionalFormatting xmlns:xm="http://schemas.microsoft.com/office/excel/2006/main">
          <x14:cfRule type="cellIs" priority="180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AL1:AL504 AL506:AL1048576</xm:sqref>
        </x14:conditionalFormatting>
        <x14:conditionalFormatting xmlns:xm="http://schemas.microsoft.com/office/excel/2006/main">
          <x14:cfRule type="cellIs" priority="179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AM1:AM504 AM506:AM1048576</xm:sqref>
        </x14:conditionalFormatting>
        <x14:conditionalFormatting xmlns:xm="http://schemas.microsoft.com/office/excel/2006/main">
          <x14:cfRule type="cellIs" priority="178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AN1:AN504 AN506:AN1048576</xm:sqref>
        </x14:conditionalFormatting>
        <x14:conditionalFormatting xmlns:xm="http://schemas.microsoft.com/office/excel/2006/main">
          <x14:cfRule type="cellIs" priority="177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I229:I484 J484:L484</xm:sqref>
        </x14:conditionalFormatting>
        <x14:conditionalFormatting xmlns:xm="http://schemas.microsoft.com/office/excel/2006/main">
          <x14:cfRule type="cellIs" priority="176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W229:W477 W497:W501 W493 W484:W485</xm:sqref>
        </x14:conditionalFormatting>
        <x14:conditionalFormatting xmlns:xm="http://schemas.microsoft.com/office/excel/2006/main">
          <x14:cfRule type="cellIs" priority="175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174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173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72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  <x14:conditionalFormatting xmlns:xm="http://schemas.microsoft.com/office/excel/2006/main">
          <x14:cfRule type="cellIs" priority="170" operator="equal" id="{2F493E16-C635-4F83-8FFA-858C5C502A6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AI494:AI501</xm:sqref>
        </x14:conditionalFormatting>
        <x14:conditionalFormatting xmlns:xm="http://schemas.microsoft.com/office/excel/2006/main">
          <x14:cfRule type="cellIs" priority="169" operator="equal" id="{E71BC850-DCAD-4EA2-A946-48E2CC80FA9C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AJ494:AJ501</xm:sqref>
        </x14:conditionalFormatting>
        <x14:conditionalFormatting xmlns:xm="http://schemas.microsoft.com/office/excel/2006/main">
          <x14:cfRule type="cellIs" priority="168" operator="equal" id="{C5276114-F150-46F9-8A00-21A162A278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AK494:AK501</xm:sqref>
        </x14:conditionalFormatting>
        <x14:conditionalFormatting xmlns:xm="http://schemas.microsoft.com/office/excel/2006/main">
          <x14:cfRule type="cellIs" priority="167" operator="equal" id="{E590ED47-723D-42FE-AD81-06C48C2B5F30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R496</xm:sqref>
        </x14:conditionalFormatting>
        <x14:conditionalFormatting xmlns:xm="http://schemas.microsoft.com/office/excel/2006/main">
          <x14:cfRule type="cellIs" priority="166" operator="equal" id="{219B2DDA-042A-4F24-9695-1F207A55813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Y496</xm:sqref>
        </x14:conditionalFormatting>
        <x14:conditionalFormatting xmlns:xm="http://schemas.microsoft.com/office/excel/2006/main">
          <x14:cfRule type="cellIs" priority="165" operator="equal" id="{1BC8B2C5-5261-4A16-9E03-3DBD5860C6A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W496</xm:sqref>
        </x14:conditionalFormatting>
        <x14:conditionalFormatting xmlns:xm="http://schemas.microsoft.com/office/excel/2006/main">
          <x14:cfRule type="cellIs" priority="164" operator="equal" id="{33498BDD-0E43-45C6-A34E-E39FB00D5C8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R495</xm:sqref>
        </x14:conditionalFormatting>
        <x14:conditionalFormatting xmlns:xm="http://schemas.microsoft.com/office/excel/2006/main">
          <x14:cfRule type="cellIs" priority="163" operator="equal" id="{4F274853-2016-494A-810A-BB805A5925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Y495</xm:sqref>
        </x14:conditionalFormatting>
        <x14:conditionalFormatting xmlns:xm="http://schemas.microsoft.com/office/excel/2006/main">
          <x14:cfRule type="cellIs" priority="162" operator="equal" id="{77A05255-0F88-4CC1-AEFC-58D9AA80A0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W495</xm:sqref>
        </x14:conditionalFormatting>
        <x14:conditionalFormatting xmlns:xm="http://schemas.microsoft.com/office/excel/2006/main">
          <x14:cfRule type="cellIs" priority="161" operator="equal" id="{3AAF3141-822F-4CB0-8BDE-45912DC2A42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R494</xm:sqref>
        </x14:conditionalFormatting>
        <x14:conditionalFormatting xmlns:xm="http://schemas.microsoft.com/office/excel/2006/main">
          <x14:cfRule type="cellIs" priority="160" operator="equal" id="{D1AC4BB0-E20F-452C-AD1D-E55F7D331CFF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Y494</xm:sqref>
        </x14:conditionalFormatting>
        <x14:conditionalFormatting xmlns:xm="http://schemas.microsoft.com/office/excel/2006/main">
          <x14:cfRule type="cellIs" priority="159" operator="equal" id="{31E6B7B1-C5B1-4DF0-BC8C-0407CD556C8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W494</xm:sqref>
        </x14:conditionalFormatting>
        <x14:conditionalFormatting xmlns:xm="http://schemas.microsoft.com/office/excel/2006/main">
          <x14:cfRule type="cellIs" priority="158" operator="equal" id="{A7B1985D-7B66-4EF9-A9C3-A57C41CDE50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R492</xm:sqref>
        </x14:conditionalFormatting>
        <x14:conditionalFormatting xmlns:xm="http://schemas.microsoft.com/office/excel/2006/main">
          <x14:cfRule type="cellIs" priority="157" operator="equal" id="{4C831D40-5F13-402E-AFE9-CA2D6D4EC69D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Y492</xm:sqref>
        </x14:conditionalFormatting>
        <x14:conditionalFormatting xmlns:xm="http://schemas.microsoft.com/office/excel/2006/main">
          <x14:cfRule type="cellIs" priority="156" operator="equal" id="{7DC889A5-B926-4FAA-BE2A-8976B8B00AA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W492</xm:sqref>
        </x14:conditionalFormatting>
        <x14:conditionalFormatting xmlns:xm="http://schemas.microsoft.com/office/excel/2006/main">
          <x14:cfRule type="cellIs" priority="155" operator="equal" id="{CC87D449-B3F5-49B3-863F-AC04F826E3A2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R491</xm:sqref>
        </x14:conditionalFormatting>
        <x14:conditionalFormatting xmlns:xm="http://schemas.microsoft.com/office/excel/2006/main">
          <x14:cfRule type="cellIs" priority="154" operator="equal" id="{7488CBF1-D74F-4758-ADC2-EB0E972949D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Y491</xm:sqref>
        </x14:conditionalFormatting>
        <x14:conditionalFormatting xmlns:xm="http://schemas.microsoft.com/office/excel/2006/main">
          <x14:cfRule type="cellIs" priority="153" operator="equal" id="{5652B1C5-7890-4F57-9FA7-34A8B4A1823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W491</xm:sqref>
        </x14:conditionalFormatting>
        <x14:conditionalFormatting xmlns:xm="http://schemas.microsoft.com/office/excel/2006/main">
          <x14:cfRule type="cellIs" priority="152" operator="equal" id="{5185D04B-6AE5-4CCF-B1B6-387E93FC0CC3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R490</xm:sqref>
        </x14:conditionalFormatting>
        <x14:conditionalFormatting xmlns:xm="http://schemas.microsoft.com/office/excel/2006/main">
          <x14:cfRule type="cellIs" priority="151" operator="equal" id="{F8221F4A-4C14-4956-A419-8BD57CEC328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Y490</xm:sqref>
        </x14:conditionalFormatting>
        <x14:conditionalFormatting xmlns:xm="http://schemas.microsoft.com/office/excel/2006/main">
          <x14:cfRule type="cellIs" priority="150" operator="equal" id="{09F7A587-6FCC-4E67-8189-33458F825A7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W490</xm:sqref>
        </x14:conditionalFormatting>
        <x14:conditionalFormatting xmlns:xm="http://schemas.microsoft.com/office/excel/2006/main">
          <x14:cfRule type="cellIs" priority="149" operator="equal" id="{C9337562-4AFB-4398-B0CA-07B1E2637CB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R489</xm:sqref>
        </x14:conditionalFormatting>
        <x14:conditionalFormatting xmlns:xm="http://schemas.microsoft.com/office/excel/2006/main">
          <x14:cfRule type="cellIs" priority="148" operator="equal" id="{CCE820C6-2191-447A-AF24-34373F442F7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Y489</xm:sqref>
        </x14:conditionalFormatting>
        <x14:conditionalFormatting xmlns:xm="http://schemas.microsoft.com/office/excel/2006/main">
          <x14:cfRule type="cellIs" priority="147" operator="equal" id="{03063E60-1CBB-4AF4-AF47-1E9EFE38666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W489</xm:sqref>
        </x14:conditionalFormatting>
        <x14:conditionalFormatting xmlns:xm="http://schemas.microsoft.com/office/excel/2006/main">
          <x14:cfRule type="cellIs" priority="146" operator="equal" id="{BE109EEC-25E9-4B8E-AA9B-4A1FCDEC6B0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R488</xm:sqref>
        </x14:conditionalFormatting>
        <x14:conditionalFormatting xmlns:xm="http://schemas.microsoft.com/office/excel/2006/main">
          <x14:cfRule type="cellIs" priority="145" operator="equal" id="{D175693E-7A24-47A6-B872-24F83457D04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Y488</xm:sqref>
        </x14:conditionalFormatting>
        <x14:conditionalFormatting xmlns:xm="http://schemas.microsoft.com/office/excel/2006/main">
          <x14:cfRule type="cellIs" priority="144" operator="equal" id="{86AF7502-4C3B-44AA-97B9-0381477B207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W488</xm:sqref>
        </x14:conditionalFormatting>
        <x14:conditionalFormatting xmlns:xm="http://schemas.microsoft.com/office/excel/2006/main">
          <x14:cfRule type="cellIs" priority="143" operator="equal" id="{3BBA500A-BA96-4C18-9300-0F92D8BF970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R487</xm:sqref>
        </x14:conditionalFormatting>
        <x14:conditionalFormatting xmlns:xm="http://schemas.microsoft.com/office/excel/2006/main">
          <x14:cfRule type="cellIs" priority="142" operator="equal" id="{09B4BF78-1598-4C39-888C-18FDE6EA3F0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Y487</xm:sqref>
        </x14:conditionalFormatting>
        <x14:conditionalFormatting xmlns:xm="http://schemas.microsoft.com/office/excel/2006/main">
          <x14:cfRule type="cellIs" priority="141" operator="equal" id="{6AC7CBE7-5D45-434F-B565-0A94085D025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W487</xm:sqref>
        </x14:conditionalFormatting>
        <x14:conditionalFormatting xmlns:xm="http://schemas.microsoft.com/office/excel/2006/main">
          <x14:cfRule type="cellIs" priority="140" operator="equal" id="{F01919B2-64B8-4E95-810B-3E7258AA6BE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R486</xm:sqref>
        </x14:conditionalFormatting>
        <x14:conditionalFormatting xmlns:xm="http://schemas.microsoft.com/office/excel/2006/main">
          <x14:cfRule type="cellIs" priority="139" operator="equal" id="{ACCF3F3E-3883-4BF3-AA6E-81A559585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Y486</xm:sqref>
        </x14:conditionalFormatting>
        <x14:conditionalFormatting xmlns:xm="http://schemas.microsoft.com/office/excel/2006/main">
          <x14:cfRule type="cellIs" priority="138" operator="equal" id="{F2AF033F-159E-4C84-872D-22D48DE7746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W486</xm:sqref>
        </x14:conditionalFormatting>
        <x14:conditionalFormatting xmlns:xm="http://schemas.microsoft.com/office/excel/2006/main">
          <x14:cfRule type="cellIs" priority="137" operator="equal" id="{0918E30C-0835-46DB-9C3E-6B6CC382717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R483</xm:sqref>
        </x14:conditionalFormatting>
        <x14:conditionalFormatting xmlns:xm="http://schemas.microsoft.com/office/excel/2006/main">
          <x14:cfRule type="cellIs" priority="136" operator="equal" id="{35CF6169-30E9-4166-AEB1-76DD4B91804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Y483</xm:sqref>
        </x14:conditionalFormatting>
        <x14:conditionalFormatting xmlns:xm="http://schemas.microsoft.com/office/excel/2006/main">
          <x14:cfRule type="cellIs" priority="135" operator="equal" id="{8340ECCA-7CFD-447C-8B98-0D515B62A7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W483</xm:sqref>
        </x14:conditionalFormatting>
        <x14:conditionalFormatting xmlns:xm="http://schemas.microsoft.com/office/excel/2006/main">
          <x14:cfRule type="cellIs" priority="134" operator="equal" id="{56B5AD2D-C711-453B-AD28-211D9488009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R482</xm:sqref>
        </x14:conditionalFormatting>
        <x14:conditionalFormatting xmlns:xm="http://schemas.microsoft.com/office/excel/2006/main">
          <x14:cfRule type="cellIs" priority="133" operator="equal" id="{4E8EE1CE-289E-4AAF-9DCB-00480AE7CB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Y482</xm:sqref>
        </x14:conditionalFormatting>
        <x14:conditionalFormatting xmlns:xm="http://schemas.microsoft.com/office/excel/2006/main">
          <x14:cfRule type="cellIs" priority="132" operator="equal" id="{702D9152-2E90-4A17-AE67-504AD122EC6A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W482</xm:sqref>
        </x14:conditionalFormatting>
        <x14:conditionalFormatting xmlns:xm="http://schemas.microsoft.com/office/excel/2006/main">
          <x14:cfRule type="cellIs" priority="131" operator="equal" id="{8174968A-33D9-4AE9-BFD2-1C6CCE6AAD8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R481</xm:sqref>
        </x14:conditionalFormatting>
        <x14:conditionalFormatting xmlns:xm="http://schemas.microsoft.com/office/excel/2006/main">
          <x14:cfRule type="cellIs" priority="130" operator="equal" id="{136614DF-E7FB-468B-B4EF-150D41B4908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Y481</xm:sqref>
        </x14:conditionalFormatting>
        <x14:conditionalFormatting xmlns:xm="http://schemas.microsoft.com/office/excel/2006/main">
          <x14:cfRule type="cellIs" priority="129" operator="equal" id="{C5F68D92-3A54-4BB3-ADDA-9C20A67B7C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W481</xm:sqref>
        </x14:conditionalFormatting>
        <x14:conditionalFormatting xmlns:xm="http://schemas.microsoft.com/office/excel/2006/main">
          <x14:cfRule type="cellIs" priority="128" operator="equal" id="{D9D7939D-6661-40CB-AEA2-E4D74B52951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R480</xm:sqref>
        </x14:conditionalFormatting>
        <x14:conditionalFormatting xmlns:xm="http://schemas.microsoft.com/office/excel/2006/main">
          <x14:cfRule type="cellIs" priority="127" operator="equal" id="{FA10CECB-7323-4EA6-BEB3-E8974780FE6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Y480</xm:sqref>
        </x14:conditionalFormatting>
        <x14:conditionalFormatting xmlns:xm="http://schemas.microsoft.com/office/excel/2006/main">
          <x14:cfRule type="cellIs" priority="126" operator="equal" id="{6465FA2D-E643-4C30-8BC6-B544485500F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W480</xm:sqref>
        </x14:conditionalFormatting>
        <x14:conditionalFormatting xmlns:xm="http://schemas.microsoft.com/office/excel/2006/main">
          <x14:cfRule type="cellIs" priority="125" operator="equal" id="{B8B5B544-A96B-4257-8D0F-75BB69A69E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R479</xm:sqref>
        </x14:conditionalFormatting>
        <x14:conditionalFormatting xmlns:xm="http://schemas.microsoft.com/office/excel/2006/main">
          <x14:cfRule type="cellIs" priority="124" operator="equal" id="{902A5566-DB82-47A7-9ECE-8703F75584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Y479</xm:sqref>
        </x14:conditionalFormatting>
        <x14:conditionalFormatting xmlns:xm="http://schemas.microsoft.com/office/excel/2006/main">
          <x14:cfRule type="cellIs" priority="123" operator="equal" id="{7D556943-6C39-4996-B296-651C96BD5BB2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W479</xm:sqref>
        </x14:conditionalFormatting>
        <x14:conditionalFormatting xmlns:xm="http://schemas.microsoft.com/office/excel/2006/main">
          <x14:cfRule type="cellIs" priority="122" operator="equal" id="{05519993-E8EA-4743-89FF-6307C138427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R478</xm:sqref>
        </x14:conditionalFormatting>
        <x14:conditionalFormatting xmlns:xm="http://schemas.microsoft.com/office/excel/2006/main">
          <x14:cfRule type="cellIs" priority="121" operator="equal" id="{4701A8E0-0102-4863-A416-84B1D73115C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Y478</xm:sqref>
        </x14:conditionalFormatting>
        <x14:conditionalFormatting xmlns:xm="http://schemas.microsoft.com/office/excel/2006/main">
          <x14:cfRule type="cellIs" priority="120" operator="equal" id="{0A9D4179-21AA-49E5-9983-14F3299C867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W478</xm:sqref>
        </x14:conditionalFormatting>
        <x14:conditionalFormatting xmlns:xm="http://schemas.microsoft.com/office/excel/2006/main">
          <x14:cfRule type="cellIs" priority="119" operator="equal" id="{63DAE30D-C9D2-46F8-9B5F-73993BB21436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R502:R503</xm:sqref>
        </x14:conditionalFormatting>
        <x14:conditionalFormatting xmlns:xm="http://schemas.microsoft.com/office/excel/2006/main">
          <x14:cfRule type="cellIs" priority="118" operator="equal" id="{F5013B17-7FF4-4BE3-BA91-B5F78A7E0CA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Y502:Y503</xm:sqref>
        </x14:conditionalFormatting>
        <x14:conditionalFormatting xmlns:xm="http://schemas.microsoft.com/office/excel/2006/main">
          <x14:cfRule type="cellIs" priority="117" operator="equal" id="{96514921-AF2F-47E4-9E8D-98DD2F67C028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W502:W503</xm:sqref>
        </x14:conditionalFormatting>
        <x14:conditionalFormatting xmlns:xm="http://schemas.microsoft.com/office/excel/2006/main">
          <x14:cfRule type="cellIs" priority="116" operator="equal" id="{9FFE4A92-3B18-4862-A918-C49ACBB863E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AI502:AI503</xm:sqref>
        </x14:conditionalFormatting>
        <x14:conditionalFormatting xmlns:xm="http://schemas.microsoft.com/office/excel/2006/main">
          <x14:cfRule type="cellIs" priority="115" operator="equal" id="{1D7CFC30-952A-4DD4-A816-0844A712417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AJ502:AJ503</xm:sqref>
        </x14:conditionalFormatting>
        <x14:conditionalFormatting xmlns:xm="http://schemas.microsoft.com/office/excel/2006/main">
          <x14:cfRule type="cellIs" priority="114" operator="equal" id="{B3983114-391C-4DCE-B679-862FF80A586B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AK502:AK503</xm:sqref>
        </x14:conditionalFormatting>
        <x14:conditionalFormatting xmlns:xm="http://schemas.microsoft.com/office/excel/2006/main">
          <x14:cfRule type="cellIs" priority="113" operator="equal" id="{61512004-6965-4D06-8745-6BE945874E3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R504:R505</xm:sqref>
        </x14:conditionalFormatting>
        <x14:conditionalFormatting xmlns:xm="http://schemas.microsoft.com/office/excel/2006/main">
          <x14:cfRule type="cellIs" priority="112" operator="equal" id="{7E96C716-074E-4363-AA25-C5937B94F21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Y504:Y506</xm:sqref>
        </x14:conditionalFormatting>
        <x14:conditionalFormatting xmlns:xm="http://schemas.microsoft.com/office/excel/2006/main">
          <x14:cfRule type="cellIs" priority="111" operator="equal" id="{72CD2E84-621D-47D4-8D46-445CC092402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W504:W505</xm:sqref>
        </x14:conditionalFormatting>
        <x14:conditionalFormatting xmlns:xm="http://schemas.microsoft.com/office/excel/2006/main">
          <x14:cfRule type="cellIs" priority="110" operator="equal" id="{31B4988A-AAC4-47DE-9FFA-EE051A50BE8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AI504:AI506</xm:sqref>
        </x14:conditionalFormatting>
        <x14:conditionalFormatting xmlns:xm="http://schemas.microsoft.com/office/excel/2006/main">
          <x14:cfRule type="cellIs" priority="109" operator="equal" id="{5246CBD1-6566-4392-82F3-29EAB581C8E2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AJ504:AJ506</xm:sqref>
        </x14:conditionalFormatting>
        <x14:conditionalFormatting xmlns:xm="http://schemas.microsoft.com/office/excel/2006/main">
          <x14:cfRule type="cellIs" priority="108" operator="equal" id="{65B28CF5-67E2-4A8E-A1C2-EF833D514507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AK504:AK506</xm:sqref>
        </x14:conditionalFormatting>
        <x14:conditionalFormatting xmlns:xm="http://schemas.microsoft.com/office/excel/2006/main">
          <x14:cfRule type="cellIs" priority="107" operator="equal" id="{07864D1C-A29E-4FAE-9815-85EDF4DBCC5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R506</xm:sqref>
        </x14:conditionalFormatting>
        <x14:conditionalFormatting xmlns:xm="http://schemas.microsoft.com/office/excel/2006/main">
          <x14:cfRule type="cellIs" priority="106" operator="equal" id="{2FD2B8EF-8121-4FB9-8DEE-798B1D2DA64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W506</xm:sqref>
        </x14:conditionalFormatting>
        <x14:conditionalFormatting xmlns:xm="http://schemas.microsoft.com/office/excel/2006/main">
          <x14:cfRule type="cellIs" priority="105" operator="equal" id="{34176662-D784-4BE3-84E3-2792131380B8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AL505</xm:sqref>
        </x14:conditionalFormatting>
        <x14:conditionalFormatting xmlns:xm="http://schemas.microsoft.com/office/excel/2006/main">
          <x14:cfRule type="cellIs" priority="104" operator="equal" id="{6ABE5F9D-A529-4D6A-A9F8-F34FB32992C8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AM505</xm:sqref>
        </x14:conditionalFormatting>
        <x14:conditionalFormatting xmlns:xm="http://schemas.microsoft.com/office/excel/2006/main">
          <x14:cfRule type="cellIs" priority="103" operator="equal" id="{16FE06C0-085D-46A8-B88C-B9C6CB40052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AN505</xm:sqref>
        </x14:conditionalFormatting>
        <x14:conditionalFormatting xmlns:xm="http://schemas.microsoft.com/office/excel/2006/main">
          <x14:cfRule type="cellIs" priority="102" operator="equal" id="{BDA04098-6D64-4397-BE62-94D6D7F0EAD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Y510</xm:sqref>
        </x14:conditionalFormatting>
        <x14:conditionalFormatting xmlns:xm="http://schemas.microsoft.com/office/excel/2006/main">
          <x14:cfRule type="cellIs" priority="101" operator="equal" id="{D821E047-78CD-43F7-B3A8-9C8F341A14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R510</xm:sqref>
        </x14:conditionalFormatting>
        <x14:conditionalFormatting xmlns:xm="http://schemas.microsoft.com/office/excel/2006/main">
          <x14:cfRule type="cellIs" priority="100" operator="equal" id="{31A0A5D2-6F69-4AF0-8A1E-29E938F6088D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W510</xm:sqref>
        </x14:conditionalFormatting>
        <x14:conditionalFormatting xmlns:xm="http://schemas.microsoft.com/office/excel/2006/main">
          <x14:cfRule type="cellIs" priority="99" operator="equal" id="{748F5670-7375-4161-8806-1557B902A7F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AI510</xm:sqref>
        </x14:conditionalFormatting>
        <x14:conditionalFormatting xmlns:xm="http://schemas.microsoft.com/office/excel/2006/main">
          <x14:cfRule type="cellIs" priority="98" operator="equal" id="{BBB8B97F-F3D6-400F-B824-369771C86305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AJ510</xm:sqref>
        </x14:conditionalFormatting>
        <x14:conditionalFormatting xmlns:xm="http://schemas.microsoft.com/office/excel/2006/main">
          <x14:cfRule type="cellIs" priority="97" operator="equal" id="{7BCA0888-E2DE-42F9-9CCE-42E33F96EA2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AK510</xm:sqref>
        </x14:conditionalFormatting>
        <x14:conditionalFormatting xmlns:xm="http://schemas.microsoft.com/office/excel/2006/main">
          <x14:cfRule type="cellIs" priority="96" operator="equal" id="{27181DAC-5623-46EE-BFD8-C1E1454D0EB9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AF512</xm:sqref>
        </x14:conditionalFormatting>
        <x14:conditionalFormatting xmlns:xm="http://schemas.microsoft.com/office/excel/2006/main">
          <x14:cfRule type="cellIs" priority="95" operator="equal" id="{72E217B3-AE34-4EEF-BDB9-6D37CCD516D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Y512</xm:sqref>
        </x14:conditionalFormatting>
        <x14:conditionalFormatting xmlns:xm="http://schemas.microsoft.com/office/excel/2006/main">
          <x14:cfRule type="cellIs" priority="94" operator="equal" id="{2FC9DF9E-9C02-446E-9F54-04371B84A1C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R512</xm:sqref>
        </x14:conditionalFormatting>
        <x14:conditionalFormatting xmlns:xm="http://schemas.microsoft.com/office/excel/2006/main">
          <x14:cfRule type="cellIs" priority="93" operator="equal" id="{4A356A2A-C33C-4E1C-BE6E-58A4B6F140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W512</xm:sqref>
        </x14:conditionalFormatting>
        <x14:conditionalFormatting xmlns:xm="http://schemas.microsoft.com/office/excel/2006/main">
          <x14:cfRule type="cellIs" priority="92" operator="equal" id="{99D41F2B-A5A5-4DFE-BF90-281659DC69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AI512</xm:sqref>
        </x14:conditionalFormatting>
        <x14:conditionalFormatting xmlns:xm="http://schemas.microsoft.com/office/excel/2006/main">
          <x14:cfRule type="cellIs" priority="91" operator="equal" id="{BD5C422B-A50C-413C-9A67-80FF256AAE4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AJ512</xm:sqref>
        </x14:conditionalFormatting>
        <x14:conditionalFormatting xmlns:xm="http://schemas.microsoft.com/office/excel/2006/main">
          <x14:cfRule type="cellIs" priority="90" operator="equal" id="{FD4F5B94-4B0F-4C20-9BF5-0F0BE9CB0BF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AK512</xm:sqref>
        </x14:conditionalFormatting>
        <x14:conditionalFormatting xmlns:xm="http://schemas.microsoft.com/office/excel/2006/main">
          <x14:cfRule type="cellIs" priority="89" operator="equal" id="{6FF1ACFA-6282-4821-AE88-67D649A689C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Y517</xm:sqref>
        </x14:conditionalFormatting>
        <x14:conditionalFormatting xmlns:xm="http://schemas.microsoft.com/office/excel/2006/main">
          <x14:cfRule type="cellIs" priority="88" operator="equal" id="{1CAC744D-7494-4295-AD62-7F934FB5378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AI517</xm:sqref>
        </x14:conditionalFormatting>
        <x14:conditionalFormatting xmlns:xm="http://schemas.microsoft.com/office/excel/2006/main">
          <x14:cfRule type="cellIs" priority="87" operator="equal" id="{0C5393C8-7558-4DC0-A505-32EEB976C7A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AJ517</xm:sqref>
        </x14:conditionalFormatting>
        <x14:conditionalFormatting xmlns:xm="http://schemas.microsoft.com/office/excel/2006/main">
          <x14:cfRule type="cellIs" priority="86" operator="equal" id="{DB5E9E33-E6F8-4946-93C4-1422AF41654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AK517</xm:sqref>
        </x14:conditionalFormatting>
        <x14:conditionalFormatting xmlns:xm="http://schemas.microsoft.com/office/excel/2006/main">
          <x14:cfRule type="cellIs" priority="85" operator="equal" id="{DB7B669D-8684-4FC3-A10F-CD4931C5BC9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R516</xm:sqref>
        </x14:conditionalFormatting>
        <x14:conditionalFormatting xmlns:xm="http://schemas.microsoft.com/office/excel/2006/main">
          <x14:cfRule type="cellIs" priority="84" operator="equal" id="{E0C9EBEC-1496-4420-B148-FDC4B114A3C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W516</xm:sqref>
        </x14:conditionalFormatting>
        <x14:conditionalFormatting xmlns:xm="http://schemas.microsoft.com/office/excel/2006/main">
          <x14:cfRule type="cellIs" priority="83" operator="equal" id="{18936B8B-6913-4B7E-959F-BBA21E7CEFDB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AF516</xm:sqref>
        </x14:conditionalFormatting>
        <x14:conditionalFormatting xmlns:xm="http://schemas.microsoft.com/office/excel/2006/main">
          <x14:cfRule type="cellIs" priority="82" operator="equal" id="{E2BD5882-7040-4C38-AA9D-F61E91B186D8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AG516</xm:sqref>
        </x14:conditionalFormatting>
        <x14:conditionalFormatting xmlns:xm="http://schemas.microsoft.com/office/excel/2006/main">
          <x14:cfRule type="cellIs" priority="81" operator="equal" id="{45C39DD0-6057-44C4-A8AC-C0AC248B9327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AH516</xm:sqref>
        </x14:conditionalFormatting>
        <x14:conditionalFormatting xmlns:xm="http://schemas.microsoft.com/office/excel/2006/main">
          <x14:cfRule type="cellIs" priority="80" operator="equal" id="{5F0BF006-AA18-4ECF-A744-97AC26A8EBF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Y516</xm:sqref>
        </x14:conditionalFormatting>
        <x14:conditionalFormatting xmlns:xm="http://schemas.microsoft.com/office/excel/2006/main">
          <x14:cfRule type="cellIs" priority="79" operator="equal" id="{A514F7B7-0962-483D-A688-8031B8FCB7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AI516</xm:sqref>
        </x14:conditionalFormatting>
        <x14:conditionalFormatting xmlns:xm="http://schemas.microsoft.com/office/excel/2006/main">
          <x14:cfRule type="cellIs" priority="78" operator="equal" id="{6AB3BD30-831F-42C6-812E-E500E886E31F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AJ516</xm:sqref>
        </x14:conditionalFormatting>
        <x14:conditionalFormatting xmlns:xm="http://schemas.microsoft.com/office/excel/2006/main">
          <x14:cfRule type="cellIs" priority="77" operator="equal" id="{D7472CB5-3A3B-438D-A28E-075D2C39FB0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AK516</xm:sqref>
        </x14:conditionalFormatting>
        <x14:conditionalFormatting xmlns:xm="http://schemas.microsoft.com/office/excel/2006/main">
          <x14:cfRule type="cellIs" priority="75" operator="equal" id="{CC94C113-8FF1-4090-8E10-52E95FB6170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AI521</xm:sqref>
        </x14:conditionalFormatting>
        <x14:conditionalFormatting xmlns:xm="http://schemas.microsoft.com/office/excel/2006/main">
          <x14:cfRule type="cellIs" priority="74" operator="equal" id="{DACB7370-4879-4439-A931-2E5225CECEB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AJ521</xm:sqref>
        </x14:conditionalFormatting>
        <x14:conditionalFormatting xmlns:xm="http://schemas.microsoft.com/office/excel/2006/main">
          <x14:cfRule type="cellIs" priority="73" operator="equal" id="{DCCB45EA-A3DD-4BBC-911A-9F664ED7989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AK521</xm:sqref>
        </x14:conditionalFormatting>
        <x14:conditionalFormatting xmlns:xm="http://schemas.microsoft.com/office/excel/2006/main">
          <x14:cfRule type="cellIs" priority="72" operator="equal" id="{88B50515-4B35-4475-BDE2-2392911F3A2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Y521</xm:sqref>
        </x14:conditionalFormatting>
        <x14:conditionalFormatting xmlns:xm="http://schemas.microsoft.com/office/excel/2006/main">
          <x14:cfRule type="cellIs" priority="71" operator="equal" id="{D4920610-16CD-45CE-81C0-3D0631E1585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R521</xm:sqref>
        </x14:conditionalFormatting>
        <x14:conditionalFormatting xmlns:xm="http://schemas.microsoft.com/office/excel/2006/main">
          <x14:cfRule type="cellIs" priority="70" operator="equal" id="{CDB3CF5E-7DBB-409A-9248-7AFADB56E0FB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W521</xm:sqref>
        </x14:conditionalFormatting>
        <x14:conditionalFormatting xmlns:xm="http://schemas.microsoft.com/office/excel/2006/main">
          <x14:cfRule type="cellIs" priority="69" operator="equal" id="{3B11B0FC-79A1-4585-B8CD-09FCC7A460B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Y525:Y526</xm:sqref>
        </x14:conditionalFormatting>
        <x14:conditionalFormatting xmlns:xm="http://schemas.microsoft.com/office/excel/2006/main">
          <x14:cfRule type="cellIs" priority="68" operator="equal" id="{994E77C6-93C4-4091-872A-1E4BE2D0402A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R525:R526</xm:sqref>
        </x14:conditionalFormatting>
        <x14:conditionalFormatting xmlns:xm="http://schemas.microsoft.com/office/excel/2006/main">
          <x14:cfRule type="cellIs" priority="67" operator="equal" id="{C17B9B97-6DC8-4E1E-AEA9-AA182F3D9D5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W525:W526</xm:sqref>
        </x14:conditionalFormatting>
        <x14:conditionalFormatting xmlns:xm="http://schemas.microsoft.com/office/excel/2006/main">
          <x14:cfRule type="cellIs" priority="66" operator="equal" id="{F0B4FE25-EDF2-4201-9F93-A0DBB16A11D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AI525:AI526</xm:sqref>
        </x14:conditionalFormatting>
        <x14:conditionalFormatting xmlns:xm="http://schemas.microsoft.com/office/excel/2006/main">
          <x14:cfRule type="cellIs" priority="65" operator="equal" id="{86A08CB0-B20C-4730-88C1-4E9F34124EF7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AJ525:AJ526</xm:sqref>
        </x14:conditionalFormatting>
        <x14:conditionalFormatting xmlns:xm="http://schemas.microsoft.com/office/excel/2006/main">
          <x14:cfRule type="cellIs" priority="64" operator="equal" id="{1EE0EBB1-8101-4DCC-8C4D-DD87283E0E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AK525:AK526</xm:sqref>
        </x14:conditionalFormatting>
        <x14:conditionalFormatting xmlns:xm="http://schemas.microsoft.com/office/excel/2006/main">
          <x14:cfRule type="cellIs" priority="63" operator="equal" id="{33DAAE60-7578-4E91-B384-DD2EB9DC7FE0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Y530</xm:sqref>
        </x14:conditionalFormatting>
        <x14:conditionalFormatting xmlns:xm="http://schemas.microsoft.com/office/excel/2006/main">
          <x14:cfRule type="cellIs" priority="62" operator="equal" id="{CC3532EE-91B0-4F2D-8480-6DB0D59D360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R530</xm:sqref>
        </x14:conditionalFormatting>
        <x14:conditionalFormatting xmlns:xm="http://schemas.microsoft.com/office/excel/2006/main">
          <x14:cfRule type="cellIs" priority="61" operator="equal" id="{65938929-6D9E-43CA-8594-45C2DE861F4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W530</xm:sqref>
        </x14:conditionalFormatting>
        <x14:conditionalFormatting xmlns:xm="http://schemas.microsoft.com/office/excel/2006/main">
          <x14:cfRule type="cellIs" priority="60" operator="equal" id="{F663B583-8EF1-4247-BBA0-5C3EE9F8942E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AI530</xm:sqref>
        </x14:conditionalFormatting>
        <x14:conditionalFormatting xmlns:xm="http://schemas.microsoft.com/office/excel/2006/main">
          <x14:cfRule type="cellIs" priority="59" operator="equal" id="{9529F7F4-4C5C-404E-80C7-F849DE5770C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AJ530</xm:sqref>
        </x14:conditionalFormatting>
        <x14:conditionalFormatting xmlns:xm="http://schemas.microsoft.com/office/excel/2006/main">
          <x14:cfRule type="cellIs" priority="58" operator="equal" id="{D0F16725-EAD9-46FD-8099-FA683C3BDEB2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AK530</xm:sqref>
        </x14:conditionalFormatting>
        <x14:conditionalFormatting xmlns:xm="http://schemas.microsoft.com/office/excel/2006/main">
          <x14:cfRule type="cellIs" priority="57" operator="equal" id="{DF1B23BD-F2C3-4969-85F8-77F6498114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Y533</xm:sqref>
        </x14:conditionalFormatting>
        <x14:conditionalFormatting xmlns:xm="http://schemas.microsoft.com/office/excel/2006/main">
          <x14:cfRule type="cellIs" priority="56" operator="equal" id="{8990A206-A633-47E1-A2A2-540252C54D7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R533</xm:sqref>
        </x14:conditionalFormatting>
        <x14:conditionalFormatting xmlns:xm="http://schemas.microsoft.com/office/excel/2006/main">
          <x14:cfRule type="cellIs" priority="55" operator="equal" id="{97C75324-59F6-42A8-814D-DF23C01F5CE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W533</xm:sqref>
        </x14:conditionalFormatting>
        <x14:conditionalFormatting xmlns:xm="http://schemas.microsoft.com/office/excel/2006/main">
          <x14:cfRule type="cellIs" priority="54" operator="equal" id="{1611CC0B-84CD-496E-AFFC-C3075B93BA7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AI533</xm:sqref>
        </x14:conditionalFormatting>
        <x14:conditionalFormatting xmlns:xm="http://schemas.microsoft.com/office/excel/2006/main">
          <x14:cfRule type="cellIs" priority="53" operator="equal" id="{320DE469-FF5F-46A3-95B1-610D57EEC3DB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AJ533</xm:sqref>
        </x14:conditionalFormatting>
        <x14:conditionalFormatting xmlns:xm="http://schemas.microsoft.com/office/excel/2006/main">
          <x14:cfRule type="cellIs" priority="52" operator="equal" id="{14D05830-125C-4D0E-8863-AD2EB523803A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AK533</xm:sqref>
        </x14:conditionalFormatting>
        <x14:conditionalFormatting xmlns:xm="http://schemas.microsoft.com/office/excel/2006/main">
          <x14:cfRule type="cellIs" priority="51" operator="equal" id="{E5B1B500-18FB-4C0F-AC46-17BE75623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Y537</xm:sqref>
        </x14:conditionalFormatting>
        <x14:conditionalFormatting xmlns:xm="http://schemas.microsoft.com/office/excel/2006/main">
          <x14:cfRule type="cellIs" priority="49" operator="equal" id="{3D9FB90A-F677-4FBB-9C65-D633250D04C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W537</xm:sqref>
        </x14:conditionalFormatting>
        <x14:conditionalFormatting xmlns:xm="http://schemas.microsoft.com/office/excel/2006/main">
          <x14:cfRule type="cellIs" priority="48" operator="equal" id="{2B628022-82E8-43E7-AC8B-026AD1C3536D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AI537</xm:sqref>
        </x14:conditionalFormatting>
        <x14:conditionalFormatting xmlns:xm="http://schemas.microsoft.com/office/excel/2006/main">
          <x14:cfRule type="cellIs" priority="47" operator="equal" id="{1F449BEF-D7DF-492A-8221-FE50E8BF5DD4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AJ537</xm:sqref>
        </x14:conditionalFormatting>
        <x14:conditionalFormatting xmlns:xm="http://schemas.microsoft.com/office/excel/2006/main">
          <x14:cfRule type="cellIs" priority="46" operator="equal" id="{82329B06-CFE4-4131-9D1C-7F7A71DC0E7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AK537</xm:sqref>
        </x14:conditionalFormatting>
        <x14:conditionalFormatting xmlns:xm="http://schemas.microsoft.com/office/excel/2006/main">
          <x14:cfRule type="cellIs" priority="45" operator="equal" id="{7D1F5C13-D7A2-4056-B288-B06E89A4D08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Y540</xm:sqref>
        </x14:conditionalFormatting>
        <x14:conditionalFormatting xmlns:xm="http://schemas.microsoft.com/office/excel/2006/main">
          <x14:cfRule type="cellIs" priority="43" operator="equal" id="{C20D2F06-6759-4952-B2AE-00D62D2E6A0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W540</xm:sqref>
        </x14:conditionalFormatting>
        <x14:conditionalFormatting xmlns:xm="http://schemas.microsoft.com/office/excel/2006/main">
          <x14:cfRule type="cellIs" priority="42" operator="equal" id="{90AB2DB2-77AC-48B3-AA25-057FAB83FF3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AI540</xm:sqref>
        </x14:conditionalFormatting>
        <x14:conditionalFormatting xmlns:xm="http://schemas.microsoft.com/office/excel/2006/main">
          <x14:cfRule type="cellIs" priority="41" operator="equal" id="{8B3DE434-0ED1-4027-AFEA-A60649941EB9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AJ540</xm:sqref>
        </x14:conditionalFormatting>
        <x14:conditionalFormatting xmlns:xm="http://schemas.microsoft.com/office/excel/2006/main">
          <x14:cfRule type="cellIs" priority="40" operator="equal" id="{3DE71B0B-C9D3-44C7-BE64-0D5802173459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AK540</xm:sqref>
        </x14:conditionalFormatting>
        <x14:conditionalFormatting xmlns:xm="http://schemas.microsoft.com/office/excel/2006/main">
          <x14:cfRule type="cellIs" priority="39" operator="equal" id="{5AD8B2FD-4425-4B27-8288-0932BCD7D7D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Y544:Y676</xm:sqref>
        </x14:conditionalFormatting>
        <x14:conditionalFormatting xmlns:xm="http://schemas.microsoft.com/office/excel/2006/main">
          <x14:cfRule type="cellIs" priority="37" operator="equal" id="{BE2B9AE4-0A97-4AC9-8E1F-1168BE8AE6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W544:W667</xm:sqref>
        </x14:conditionalFormatting>
        <x14:conditionalFormatting xmlns:xm="http://schemas.microsoft.com/office/excel/2006/main">
          <x14:cfRule type="cellIs" priority="36" operator="equal" id="{CE2C441D-DE06-4B1A-AD12-48EA5AE2F12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AI544:AK551 AI553:AK602</xm:sqref>
        </x14:conditionalFormatting>
        <x14:conditionalFormatting xmlns:xm="http://schemas.microsoft.com/office/excel/2006/main">
          <x14:cfRule type="cellIs" priority="32" operator="equal" id="{5B603E30-37CF-489E-BABE-4C807EC8879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R536</xm:sqref>
        </x14:conditionalFormatting>
        <x14:conditionalFormatting xmlns:xm="http://schemas.microsoft.com/office/excel/2006/main">
          <x14:cfRule type="cellIs" priority="31" operator="equal" id="{1A1A8ECA-5C52-4D73-806C-F7FEE43D466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R537:R602</xm:sqref>
        </x14:conditionalFormatting>
        <x14:conditionalFormatting xmlns:xm="http://schemas.microsoft.com/office/excel/2006/main">
          <x14:cfRule type="cellIs" priority="30" operator="equal" id="{51A5F1C9-B5D7-4C00-841E-5216708E4A16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AF552</xm:sqref>
        </x14:conditionalFormatting>
        <x14:conditionalFormatting xmlns:xm="http://schemas.microsoft.com/office/excel/2006/main">
          <x14:cfRule type="cellIs" priority="29" operator="equal" id="{7A9191B0-BB0A-4FFB-8078-5DD9351D3F5D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AG552</xm:sqref>
        </x14:conditionalFormatting>
        <x14:conditionalFormatting xmlns:xm="http://schemas.microsoft.com/office/excel/2006/main">
          <x14:cfRule type="cellIs" priority="28" operator="equal" id="{721F6E09-FE54-48E6-97E9-E7393F77B5C6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AH552</xm:sqref>
        </x14:conditionalFormatting>
        <x14:conditionalFormatting xmlns:xm="http://schemas.microsoft.com/office/excel/2006/main">
          <x14:cfRule type="cellIs" priority="27" operator="equal" id="{2643D60E-6222-429C-B23A-5E0E024DFA4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AI552:AK552</xm:sqref>
        </x14:conditionalFormatting>
        <x14:conditionalFormatting xmlns:xm="http://schemas.microsoft.com/office/excel/2006/main">
          <x14:cfRule type="cellIs" priority="26" operator="equal" id="{EC5EE651-B816-417E-93B2-1CFA63C29D64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H564:I564</xm:sqref>
        </x14:conditionalFormatting>
        <x14:conditionalFormatting xmlns:xm="http://schemas.microsoft.com/office/excel/2006/main">
          <x14:cfRule type="cellIs" priority="25" operator="equal" id="{E068511A-5AD5-4D99-9172-9914042525B8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J568:L568</xm:sqref>
        </x14:conditionalFormatting>
        <x14:conditionalFormatting xmlns:xm="http://schemas.microsoft.com/office/excel/2006/main">
          <x14:cfRule type="cellIs" priority="23" operator="equal" id="{299EBCE4-9940-4794-A2C2-32C706F18B1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AI635:AK641</xm:sqref>
        </x14:conditionalFormatting>
        <x14:conditionalFormatting xmlns:xm="http://schemas.microsoft.com/office/excel/2006/main">
          <x14:cfRule type="cellIs" priority="22" operator="equal" id="{418F1C8F-AFC9-4A0D-AC08-01EC6415B28E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AI655:AK655</xm:sqref>
        </x14:conditionalFormatting>
        <x14:conditionalFormatting xmlns:xm="http://schemas.microsoft.com/office/excel/2006/main">
          <x14:cfRule type="cellIs" priority="21" operator="equal" id="{6B21C7BB-CC37-43E8-967E-D06C1FD5AE3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W669</xm:sqref>
        </x14:conditionalFormatting>
        <x14:conditionalFormatting xmlns:xm="http://schemas.microsoft.com/office/excel/2006/main">
          <x14:cfRule type="cellIs" priority="20" operator="equal" id="{894D2681-4C51-4C27-8601-CC37EDEAD21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AI662:AK662</xm:sqref>
        </x14:conditionalFormatting>
        <x14:conditionalFormatting xmlns:xm="http://schemas.microsoft.com/office/excel/2006/main">
          <x14:cfRule type="cellIs" priority="19" operator="equal" id="{3B344774-5AE6-49C4-96DE-9B96E6DE6FE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AI676:AK676</xm:sqref>
        </x14:conditionalFormatting>
        <x14:conditionalFormatting xmlns:xm="http://schemas.microsoft.com/office/excel/2006/main">
          <x14:cfRule type="cellIs" priority="18" operator="equal" id="{65F5C3D5-3175-4C12-BCE9-B0AB39EDDBE0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Y683</xm:sqref>
        </x14:conditionalFormatting>
        <x14:conditionalFormatting xmlns:xm="http://schemas.microsoft.com/office/excel/2006/main">
          <x14:cfRule type="cellIs" priority="17" operator="equal" id="{7A16F776-E4FA-423F-83CA-21EE71033C9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AI683:AK683</xm:sqref>
        </x14:conditionalFormatting>
        <x14:conditionalFormatting xmlns:xm="http://schemas.microsoft.com/office/excel/2006/main">
          <x14:cfRule type="cellIs" priority="16" operator="equal" id="{D29CE998-F3A9-40B8-B348-ED7FD172B37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Y689</xm:sqref>
        </x14:conditionalFormatting>
        <x14:conditionalFormatting xmlns:xm="http://schemas.microsoft.com/office/excel/2006/main">
          <x14:cfRule type="cellIs" priority="15" operator="equal" id="{0D3572D2-C6C0-4A7C-BB38-B2F7E280E5B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AI689:AK689</xm:sqref>
        </x14:conditionalFormatting>
        <x14:conditionalFormatting xmlns:xm="http://schemas.microsoft.com/office/excel/2006/main">
          <x14:cfRule type="cellIs" priority="14" operator="equal" id="{1609B0C1-4647-4A22-9898-2D34B7757A5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Y696</xm:sqref>
        </x14:conditionalFormatting>
        <x14:conditionalFormatting xmlns:xm="http://schemas.microsoft.com/office/excel/2006/main">
          <x14:cfRule type="cellIs" priority="13" operator="equal" id="{0065B2BB-78F2-4600-B3A8-F5E2B27AF23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AI696:AK696</xm:sqref>
        </x14:conditionalFormatting>
        <x14:conditionalFormatting xmlns:xm="http://schemas.microsoft.com/office/excel/2006/main">
          <x14:cfRule type="cellIs" priority="12" operator="equal" id="{25C9F1D3-7D38-4C08-9C93-06F6D1F57A3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Y703:Y718</xm:sqref>
        </x14:conditionalFormatting>
        <x14:conditionalFormatting xmlns:xm="http://schemas.microsoft.com/office/excel/2006/main">
          <x14:cfRule type="cellIs" priority="11" operator="equal" id="{728608AE-3CA7-4040-8FD8-8564102D9CC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AI703:AK703</xm:sqref>
        </x14:conditionalFormatting>
        <x14:conditionalFormatting xmlns:xm="http://schemas.microsoft.com/office/excel/2006/main">
          <x14:cfRule type="cellIs" priority="10" operator="equal" id="{48C50B28-5E74-4262-BB1F-088BA40A597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AI710:AK710</xm:sqref>
        </x14:conditionalFormatting>
        <x14:conditionalFormatting xmlns:xm="http://schemas.microsoft.com/office/excel/2006/main">
          <x14:cfRule type="cellIs" priority="9" operator="equal" id="{DFF71B7B-4AAD-4192-9E6C-6083C2CCD84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AI717:AK717</xm:sqref>
        </x14:conditionalFormatting>
        <x14:conditionalFormatting xmlns:xm="http://schemas.microsoft.com/office/excel/2006/main">
          <x14:cfRule type="cellIs" priority="8" operator="equal" id="{E3487EAB-7475-4156-B792-E5F062F2EF8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Y724</xm:sqref>
        </x14:conditionalFormatting>
        <x14:conditionalFormatting xmlns:xm="http://schemas.microsoft.com/office/excel/2006/main">
          <x14:cfRule type="cellIs" priority="7" operator="equal" id="{0363903A-E01D-4CCF-9158-2737C01F49F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AI724:AK724</xm:sqref>
        </x14:conditionalFormatting>
        <x14:conditionalFormatting xmlns:xm="http://schemas.microsoft.com/office/excel/2006/main">
          <x14:cfRule type="cellIs" priority="6" operator="equal" id="{2E7597D3-9B5E-41E6-9D94-9C647ECDD66C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Y731</xm:sqref>
        </x14:conditionalFormatting>
        <x14:conditionalFormatting xmlns:xm="http://schemas.microsoft.com/office/excel/2006/main">
          <x14:cfRule type="cellIs" priority="5" operator="equal" id="{178D1F98-D094-4386-B5E5-7719AD381CF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AI731:AK731</xm:sqref>
        </x14:conditionalFormatting>
        <x14:conditionalFormatting xmlns:xm="http://schemas.microsoft.com/office/excel/2006/main">
          <x14:cfRule type="cellIs" priority="4" operator="equal" id="{57E6245B-CE48-47C9-AA55-5001D9C7913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AI738:AK738</xm:sqref>
        </x14:conditionalFormatting>
        <x14:conditionalFormatting xmlns:xm="http://schemas.microsoft.com/office/excel/2006/main">
          <x14:cfRule type="cellIs" priority="3" operator="equal" id="{ACA23038-A029-49F9-9DC7-F9A20CEB596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AI745:AK745</xm:sqref>
        </x14:conditionalFormatting>
        <x14:conditionalFormatting xmlns:xm="http://schemas.microsoft.com/office/excel/2006/main">
          <x14:cfRule type="cellIs" priority="2" operator="equal" id="{91C4C208-1A6D-4DBA-A586-5744F727E3B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AI752:AK752</xm:sqref>
        </x14:conditionalFormatting>
        <x14:conditionalFormatting xmlns:xm="http://schemas.microsoft.com/office/excel/2006/main">
          <x14:cfRule type="cellIs" priority="1" operator="equal" id="{F15CA63B-1CF3-437E-86B6-7FBE2AE07381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AI759:AK759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780F9-1656-4BA3-811D-5BC990AA024F}">
  <dimension ref="A1:L13"/>
  <sheetViews>
    <sheetView workbookViewId="0">
      <selection activeCell="D12" sqref="D12"/>
    </sheetView>
  </sheetViews>
  <sheetFormatPr defaultRowHeight="14.5" x14ac:dyDescent="0.35"/>
  <cols>
    <col min="14" max="14" width="9.453125" bestFit="1" customWidth="1"/>
  </cols>
  <sheetData>
    <row r="1" spans="1:12" x14ac:dyDescent="0.35">
      <c r="B1" t="s">
        <v>276</v>
      </c>
      <c r="C1" t="s">
        <v>306</v>
      </c>
      <c r="D1" t="s">
        <v>250</v>
      </c>
      <c r="F1" t="str">
        <f>B1</f>
        <v>Bremer</v>
      </c>
      <c r="G1" t="str">
        <f>C1</f>
        <v>Butler</v>
      </c>
      <c r="H1" t="str">
        <f>D1</f>
        <v>Black Hawk</v>
      </c>
      <c r="J1" t="str">
        <f>F1</f>
        <v>Bremer</v>
      </c>
      <c r="K1" t="str">
        <f>G1</f>
        <v>Butler</v>
      </c>
      <c r="L1" t="str">
        <f>H1</f>
        <v>Black Hawk</v>
      </c>
    </row>
    <row r="2" spans="1:12" x14ac:dyDescent="0.35">
      <c r="A2" t="s">
        <v>450</v>
      </c>
      <c r="B2">
        <v>15</v>
      </c>
      <c r="C2">
        <v>21</v>
      </c>
      <c r="D2">
        <v>125</v>
      </c>
    </row>
    <row r="3" spans="1:12" x14ac:dyDescent="0.35">
      <c r="A3" t="s">
        <v>451</v>
      </c>
      <c r="B3">
        <f>LARGE(covid19!Z:Z,1)-LARGE(covid19!Z:Z,2)</f>
        <v>12</v>
      </c>
      <c r="C3">
        <f>LARGE(covid19!AA:AA,1)-LARGE(covid19!AA:AA,2)</f>
        <v>13</v>
      </c>
      <c r="D3">
        <f>LARGE(covid19!AB:AB,1)-LARGE(covid19!AB:AB,2)</f>
        <v>88</v>
      </c>
    </row>
    <row r="4" spans="1:12" x14ac:dyDescent="0.35">
      <c r="A4" t="s">
        <v>452</v>
      </c>
      <c r="B4">
        <v>0.13</v>
      </c>
      <c r="C4">
        <v>0.13</v>
      </c>
      <c r="D4">
        <v>0.13</v>
      </c>
      <c r="F4">
        <f t="shared" ref="F4" si="0">ROUND(B$2*B4,0)</f>
        <v>2</v>
      </c>
      <c r="G4">
        <f t="shared" ref="G4" si="1">ROUND(C$2*C4,0)</f>
        <v>3</v>
      </c>
      <c r="H4">
        <f t="shared" ref="H4" si="2">ROUND(D$2*D4,0)</f>
        <v>16</v>
      </c>
      <c r="J4">
        <f t="shared" ref="J4" si="3">ROUND(B$3*B4,0)</f>
        <v>2</v>
      </c>
      <c r="K4">
        <f t="shared" ref="K4" si="4">ROUND(C$3*C4,0)</f>
        <v>2</v>
      </c>
      <c r="L4">
        <f t="shared" ref="L4" si="5">ROUND(D$3*D4,0)</f>
        <v>11</v>
      </c>
    </row>
    <row r="5" spans="1:12" x14ac:dyDescent="0.35">
      <c r="A5" t="s">
        <v>453</v>
      </c>
      <c r="B5">
        <v>0.2</v>
      </c>
      <c r="C5">
        <v>0.16</v>
      </c>
      <c r="D5">
        <v>0.26</v>
      </c>
      <c r="F5">
        <f t="shared" ref="F5:H11" si="6">ROUND(B$2*B5,0)</f>
        <v>3</v>
      </c>
      <c r="G5">
        <f t="shared" si="6"/>
        <v>3</v>
      </c>
      <c r="H5">
        <f t="shared" si="6"/>
        <v>33</v>
      </c>
      <c r="J5">
        <f t="shared" ref="J5:J11" si="7">ROUND(B$3*B5,0)</f>
        <v>2</v>
      </c>
      <c r="K5">
        <f t="shared" ref="K5:L11" si="8">ROUND(C$3*C5,0)</f>
        <v>2</v>
      </c>
      <c r="L5">
        <f t="shared" si="8"/>
        <v>23</v>
      </c>
    </row>
    <row r="6" spans="1:12" x14ac:dyDescent="0.35">
      <c r="A6" t="s">
        <v>454</v>
      </c>
      <c r="B6">
        <v>0.17</v>
      </c>
      <c r="C6">
        <v>0.15</v>
      </c>
      <c r="D6">
        <v>0.17</v>
      </c>
      <c r="F6">
        <f t="shared" si="6"/>
        <v>3</v>
      </c>
      <c r="G6">
        <f t="shared" si="6"/>
        <v>3</v>
      </c>
      <c r="H6">
        <f t="shared" si="6"/>
        <v>21</v>
      </c>
      <c r="J6">
        <f t="shared" si="7"/>
        <v>2</v>
      </c>
      <c r="K6">
        <f t="shared" si="8"/>
        <v>2</v>
      </c>
      <c r="L6">
        <f t="shared" si="8"/>
        <v>15</v>
      </c>
    </row>
    <row r="7" spans="1:12" x14ac:dyDescent="0.35">
      <c r="A7" t="s">
        <v>455</v>
      </c>
      <c r="B7">
        <v>0.15</v>
      </c>
      <c r="C7">
        <v>0.14000000000000001</v>
      </c>
      <c r="D7">
        <v>0.13</v>
      </c>
      <c r="F7">
        <f t="shared" si="6"/>
        <v>2</v>
      </c>
      <c r="G7">
        <f t="shared" si="6"/>
        <v>3</v>
      </c>
      <c r="H7">
        <f t="shared" si="6"/>
        <v>16</v>
      </c>
      <c r="J7">
        <f t="shared" si="7"/>
        <v>2</v>
      </c>
      <c r="K7">
        <f t="shared" si="8"/>
        <v>2</v>
      </c>
      <c r="L7">
        <f t="shared" si="8"/>
        <v>11</v>
      </c>
    </row>
    <row r="8" spans="1:12" x14ac:dyDescent="0.35">
      <c r="A8" t="s">
        <v>459</v>
      </c>
      <c r="B8">
        <v>0.12</v>
      </c>
      <c r="C8">
        <v>0.15</v>
      </c>
      <c r="D8">
        <v>0.12</v>
      </c>
      <c r="F8">
        <f t="shared" si="6"/>
        <v>2</v>
      </c>
      <c r="G8">
        <f t="shared" si="6"/>
        <v>3</v>
      </c>
      <c r="H8">
        <f t="shared" si="6"/>
        <v>15</v>
      </c>
      <c r="J8">
        <f t="shared" si="7"/>
        <v>1</v>
      </c>
      <c r="K8">
        <f t="shared" si="8"/>
        <v>2</v>
      </c>
      <c r="L8">
        <f t="shared" si="8"/>
        <v>11</v>
      </c>
    </row>
    <row r="9" spans="1:12" x14ac:dyDescent="0.35">
      <c r="A9" t="s">
        <v>456</v>
      </c>
      <c r="B9">
        <v>0.1</v>
      </c>
      <c r="C9">
        <v>0.12</v>
      </c>
      <c r="D9">
        <v>0.09</v>
      </c>
      <c r="F9">
        <f t="shared" si="6"/>
        <v>2</v>
      </c>
      <c r="G9">
        <f t="shared" si="6"/>
        <v>3</v>
      </c>
      <c r="H9">
        <f t="shared" si="6"/>
        <v>11</v>
      </c>
      <c r="J9">
        <f t="shared" si="7"/>
        <v>1</v>
      </c>
      <c r="K9">
        <f t="shared" si="8"/>
        <v>2</v>
      </c>
      <c r="L9">
        <f t="shared" si="8"/>
        <v>8</v>
      </c>
    </row>
    <row r="10" spans="1:12" x14ac:dyDescent="0.35">
      <c r="A10" t="s">
        <v>457</v>
      </c>
      <c r="B10">
        <v>7.0000000000000007E-2</v>
      </c>
      <c r="C10">
        <v>0.08</v>
      </c>
      <c r="D10">
        <v>0.05</v>
      </c>
      <c r="F10">
        <f t="shared" si="6"/>
        <v>1</v>
      </c>
      <c r="G10">
        <f t="shared" si="6"/>
        <v>2</v>
      </c>
      <c r="H10">
        <f t="shared" si="6"/>
        <v>6</v>
      </c>
      <c r="J10">
        <f t="shared" si="7"/>
        <v>1</v>
      </c>
      <c r="K10">
        <f t="shared" si="8"/>
        <v>1</v>
      </c>
      <c r="L10">
        <f t="shared" si="8"/>
        <v>4</v>
      </c>
    </row>
    <row r="11" spans="1:12" x14ac:dyDescent="0.35">
      <c r="A11" t="s">
        <v>458</v>
      </c>
      <c r="B11">
        <v>0.05</v>
      </c>
      <c r="C11">
        <v>7.0000000000000007E-2</v>
      </c>
      <c r="D11">
        <v>0.04</v>
      </c>
      <c r="F11">
        <f t="shared" si="6"/>
        <v>1</v>
      </c>
      <c r="G11">
        <f t="shared" si="6"/>
        <v>1</v>
      </c>
      <c r="H11">
        <f t="shared" si="6"/>
        <v>5</v>
      </c>
      <c r="J11">
        <f t="shared" si="7"/>
        <v>1</v>
      </c>
      <c r="K11">
        <f t="shared" si="8"/>
        <v>1</v>
      </c>
      <c r="L11">
        <f t="shared" si="8"/>
        <v>4</v>
      </c>
    </row>
    <row r="13" spans="1:12" x14ac:dyDescent="0.35">
      <c r="B13">
        <f>SUM(B4:B12)</f>
        <v>0.99</v>
      </c>
      <c r="C13">
        <f>SUM(C4:C12)</f>
        <v>1</v>
      </c>
      <c r="D13">
        <f t="shared" ref="D13" si="9">SUM(D4:D11)</f>
        <v>0.9900000000000001</v>
      </c>
      <c r="F13">
        <f>SUM(F4:F12)</f>
        <v>16</v>
      </c>
      <c r="G13">
        <f>SUM(G4:G12)</f>
        <v>21</v>
      </c>
      <c r="H13">
        <f>SUM(H4:H11)</f>
        <v>123</v>
      </c>
      <c r="J13">
        <f>SUM(J4:J12)</f>
        <v>12</v>
      </c>
      <c r="K13">
        <f>SUM(K4:K12)</f>
        <v>14</v>
      </c>
      <c r="L13">
        <f>SUM(L4:L11)</f>
        <v>87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037CC-578F-447B-838D-27254FCE6EB4}">
  <dimension ref="A1:BF53"/>
  <sheetViews>
    <sheetView tabSelected="1" workbookViewId="0">
      <pane xSplit="2" ySplit="1" topLeftCell="AS2" activePane="bottomRight" state="frozen"/>
      <selection pane="topRight" activeCell="C1" sqref="C1"/>
      <selection pane="bottomLeft" activeCell="A2" sqref="A2"/>
      <selection pane="bottomRight" activeCell="BF1" sqref="BF1:BF1048576"/>
    </sheetView>
  </sheetViews>
  <sheetFormatPr defaultRowHeight="14.5" x14ac:dyDescent="0.35"/>
  <cols>
    <col min="1" max="1" width="19.453125" bestFit="1" customWidth="1"/>
    <col min="2" max="2" width="10.453125" bestFit="1" customWidth="1"/>
    <col min="3" max="3" width="9.54296875" bestFit="1" customWidth="1"/>
    <col min="4" max="4" width="9.453125" bestFit="1" customWidth="1"/>
    <col min="5" max="5" width="13.26953125" customWidth="1"/>
    <col min="6" max="7" width="10.453125" bestFit="1" customWidth="1"/>
    <col min="8" max="8" width="9.453125" bestFit="1" customWidth="1"/>
    <col min="9" max="12" width="10.453125" bestFit="1" customWidth="1"/>
    <col min="13" max="13" width="9.453125" bestFit="1" customWidth="1"/>
    <col min="14" max="16" width="10.453125" bestFit="1" customWidth="1"/>
    <col min="18" max="20" width="9.453125" bestFit="1" customWidth="1"/>
    <col min="23" max="28" width="9.453125" bestFit="1" customWidth="1"/>
    <col min="30" max="32" width="9.453125" bestFit="1" customWidth="1"/>
    <col min="34" max="36" width="9.453125" bestFit="1" customWidth="1"/>
    <col min="39" max="41" width="9.453125" bestFit="1" customWidth="1"/>
    <col min="43" max="48" width="9.453125" bestFit="1" customWidth="1"/>
    <col min="51" max="53" width="9.453125" bestFit="1" customWidth="1"/>
    <col min="54" max="56" width="10.453125" bestFit="1" customWidth="1"/>
    <col min="57" max="58" width="9.453125" bestFit="1" customWidth="1"/>
  </cols>
  <sheetData>
    <row r="1" spans="1:58" s="1" customFormat="1" x14ac:dyDescent="0.35">
      <c r="B1" s="1">
        <f>MAX(covid19!A:A)</f>
        <v>44874</v>
      </c>
      <c r="C1" s="1">
        <v>44467</v>
      </c>
      <c r="D1" s="1">
        <v>44475</v>
      </c>
      <c r="E1" s="1">
        <v>44482</v>
      </c>
      <c r="F1" s="1">
        <f>E1+7</f>
        <v>44489</v>
      </c>
      <c r="G1" s="1">
        <v>44495</v>
      </c>
      <c r="H1" s="1">
        <v>44502</v>
      </c>
      <c r="I1" s="1">
        <v>44509</v>
      </c>
      <c r="J1" s="1">
        <v>44516</v>
      </c>
      <c r="K1" s="1">
        <v>44523</v>
      </c>
      <c r="L1" s="1">
        <v>44530</v>
      </c>
      <c r="M1" s="1">
        <v>44537</v>
      </c>
      <c r="N1" s="1">
        <v>44544</v>
      </c>
      <c r="O1" s="1">
        <v>44551</v>
      </c>
      <c r="P1" s="1">
        <v>44558</v>
      </c>
      <c r="Q1" s="1">
        <v>44565</v>
      </c>
      <c r="R1" s="1">
        <f>Q1+7</f>
        <v>44572</v>
      </c>
      <c r="S1" s="1">
        <v>44579</v>
      </c>
      <c r="T1" s="1">
        <v>44586</v>
      </c>
      <c r="U1" s="1">
        <v>44593</v>
      </c>
      <c r="V1" s="1">
        <v>44600</v>
      </c>
      <c r="W1" s="1">
        <v>44607</v>
      </c>
      <c r="X1" s="1">
        <v>44614</v>
      </c>
      <c r="Y1" s="1">
        <v>44628</v>
      </c>
      <c r="Z1" s="1">
        <v>44635</v>
      </c>
      <c r="AA1" s="1">
        <f>Z1+7</f>
        <v>44642</v>
      </c>
      <c r="AB1" s="1">
        <f>AA1+7</f>
        <v>44649</v>
      </c>
      <c r="AC1" s="1">
        <f>AB1+7</f>
        <v>44656</v>
      </c>
      <c r="AD1" s="1">
        <f>AC1+7</f>
        <v>44663</v>
      </c>
      <c r="AE1" s="1">
        <v>44671</v>
      </c>
      <c r="AF1" s="1">
        <v>44678</v>
      </c>
      <c r="AG1" s="1">
        <v>44685</v>
      </c>
      <c r="AH1" s="1">
        <v>44692</v>
      </c>
      <c r="AI1" s="1">
        <f>AH1+7</f>
        <v>44699</v>
      </c>
      <c r="AJ1" s="1">
        <f>AI1+7</f>
        <v>44706</v>
      </c>
      <c r="AK1" s="1">
        <v>44713</v>
      </c>
      <c r="AL1" s="1">
        <f>AK1+7</f>
        <v>44720</v>
      </c>
      <c r="AM1" s="1">
        <f>AL1+7</f>
        <v>44727</v>
      </c>
      <c r="AN1" s="1">
        <f t="shared" ref="AN1:AO1" si="0">AM1+7</f>
        <v>44734</v>
      </c>
      <c r="AO1" s="1">
        <f t="shared" si="0"/>
        <v>44741</v>
      </c>
      <c r="AP1" s="1">
        <v>44748</v>
      </c>
      <c r="AQ1" s="1">
        <v>44755</v>
      </c>
      <c r="AR1" s="1">
        <v>44762</v>
      </c>
      <c r="AS1" s="1">
        <f>AR1+7+7</f>
        <v>44776</v>
      </c>
      <c r="AT1" s="1">
        <f t="shared" ref="AT1" si="1">AS1+7</f>
        <v>44783</v>
      </c>
      <c r="AU1" s="1">
        <v>44796</v>
      </c>
      <c r="AV1" s="1">
        <v>44804</v>
      </c>
      <c r="AW1" s="1">
        <v>44811</v>
      </c>
      <c r="AX1" s="1">
        <v>44818</v>
      </c>
      <c r="AY1" s="1">
        <v>44825</v>
      </c>
      <c r="AZ1" s="1">
        <v>44832</v>
      </c>
      <c r="BA1" s="1">
        <v>44839</v>
      </c>
      <c r="BB1" s="1">
        <v>44846</v>
      </c>
      <c r="BC1" s="1">
        <v>44853</v>
      </c>
      <c r="BD1" s="1">
        <v>44860</v>
      </c>
      <c r="BE1" s="1">
        <v>44867</v>
      </c>
      <c r="BF1" s="1">
        <v>44874</v>
      </c>
    </row>
    <row r="2" spans="1:58" x14ac:dyDescent="0.35">
      <c r="A2" s="16" t="str">
        <f>"Bremer "&amp;'Age Range Break Down'!A4&amp;" min"</f>
        <v>Bremer 0-17 min</v>
      </c>
      <c r="B2">
        <f>'Age Range Break Down'!F4</f>
        <v>2</v>
      </c>
      <c r="C2">
        <v>14</v>
      </c>
      <c r="D2">
        <v>22</v>
      </c>
      <c r="E2">
        <v>11</v>
      </c>
      <c r="F2">
        <v>2</v>
      </c>
      <c r="G2">
        <v>9</v>
      </c>
      <c r="H2">
        <v>9</v>
      </c>
      <c r="I2">
        <v>19</v>
      </c>
      <c r="J2">
        <v>18</v>
      </c>
      <c r="K2">
        <v>19</v>
      </c>
      <c r="L2">
        <v>11</v>
      </c>
      <c r="M2">
        <v>8</v>
      </c>
      <c r="N2">
        <v>14</v>
      </c>
      <c r="O2">
        <v>12</v>
      </c>
      <c r="P2">
        <v>14</v>
      </c>
      <c r="Q2">
        <v>15</v>
      </c>
      <c r="R2">
        <v>21</v>
      </c>
      <c r="S2">
        <v>29</v>
      </c>
      <c r="T2">
        <v>37</v>
      </c>
      <c r="U2">
        <v>17</v>
      </c>
      <c r="V2">
        <v>12</v>
      </c>
      <c r="W2">
        <v>7</v>
      </c>
      <c r="X2">
        <v>5</v>
      </c>
      <c r="Y2">
        <v>2</v>
      </c>
      <c r="Z2">
        <v>2</v>
      </c>
      <c r="AA2">
        <v>1</v>
      </c>
      <c r="AB2">
        <v>1</v>
      </c>
      <c r="AC2">
        <v>0</v>
      </c>
      <c r="AD2">
        <v>1</v>
      </c>
      <c r="AE2">
        <v>1</v>
      </c>
      <c r="AF2">
        <v>2</v>
      </c>
      <c r="AG2">
        <v>4</v>
      </c>
      <c r="AH2">
        <v>3</v>
      </c>
      <c r="AI2">
        <v>4</v>
      </c>
      <c r="AJ2">
        <v>4</v>
      </c>
      <c r="AK2">
        <v>4</v>
      </c>
      <c r="AL2">
        <v>5</v>
      </c>
      <c r="AM2">
        <v>5</v>
      </c>
      <c r="AN2">
        <v>3</v>
      </c>
      <c r="AO2">
        <v>3</v>
      </c>
      <c r="AP2">
        <v>3</v>
      </c>
      <c r="AQ2">
        <v>4</v>
      </c>
      <c r="AR2">
        <v>5</v>
      </c>
      <c r="AS2">
        <v>7</v>
      </c>
      <c r="AT2">
        <v>7</v>
      </c>
      <c r="AU2">
        <v>4</v>
      </c>
      <c r="AV2">
        <v>4</v>
      </c>
      <c r="AW2">
        <v>4</v>
      </c>
      <c r="AX2">
        <v>4</v>
      </c>
      <c r="AY2">
        <v>4</v>
      </c>
      <c r="AZ2">
        <v>2</v>
      </c>
      <c r="BA2">
        <v>1</v>
      </c>
      <c r="BB2">
        <v>2</v>
      </c>
      <c r="BC2">
        <v>1</v>
      </c>
      <c r="BD2">
        <v>1</v>
      </c>
      <c r="BE2">
        <v>1</v>
      </c>
      <c r="BF2">
        <v>2</v>
      </c>
    </row>
    <row r="3" spans="1:58" x14ac:dyDescent="0.35">
      <c r="A3" s="16" t="str">
        <f>"Bremer "&amp;'Age Range Break Down'!A5&amp;" min"</f>
        <v>Bremer 18-29 min</v>
      </c>
      <c r="B3">
        <f>'Age Range Break Down'!F5</f>
        <v>3</v>
      </c>
      <c r="C3">
        <v>7</v>
      </c>
      <c r="D3">
        <v>12</v>
      </c>
      <c r="E3">
        <v>8</v>
      </c>
      <c r="F3">
        <v>7</v>
      </c>
      <c r="G3">
        <v>5</v>
      </c>
      <c r="H3">
        <v>6</v>
      </c>
      <c r="I3">
        <v>5</v>
      </c>
      <c r="J3">
        <v>16</v>
      </c>
      <c r="K3">
        <v>18</v>
      </c>
      <c r="L3">
        <v>14</v>
      </c>
      <c r="M3">
        <v>14</v>
      </c>
      <c r="N3">
        <v>20</v>
      </c>
      <c r="O3">
        <v>11</v>
      </c>
      <c r="P3">
        <v>11</v>
      </c>
      <c r="Q3">
        <v>29</v>
      </c>
      <c r="R3">
        <v>61</v>
      </c>
      <c r="S3">
        <v>61</v>
      </c>
      <c r="T3">
        <v>42</v>
      </c>
      <c r="U3">
        <v>40</v>
      </c>
      <c r="V3">
        <v>22</v>
      </c>
      <c r="W3">
        <v>12</v>
      </c>
      <c r="X3">
        <v>8</v>
      </c>
      <c r="Y3">
        <v>4</v>
      </c>
      <c r="Z3">
        <v>3</v>
      </c>
      <c r="AA3">
        <v>2</v>
      </c>
      <c r="AB3">
        <v>1</v>
      </c>
      <c r="AC3">
        <v>0</v>
      </c>
      <c r="AD3">
        <v>2</v>
      </c>
      <c r="AE3">
        <v>2</v>
      </c>
      <c r="AF3">
        <v>3</v>
      </c>
      <c r="AG3">
        <v>6</v>
      </c>
      <c r="AH3">
        <v>5</v>
      </c>
      <c r="AI3">
        <v>7</v>
      </c>
      <c r="AJ3">
        <v>6</v>
      </c>
      <c r="AK3">
        <v>6</v>
      </c>
      <c r="AL3">
        <v>8</v>
      </c>
      <c r="AM3">
        <v>8</v>
      </c>
      <c r="AN3">
        <v>5</v>
      </c>
      <c r="AO3">
        <v>4</v>
      </c>
      <c r="AP3">
        <v>5</v>
      </c>
      <c r="AQ3">
        <v>6</v>
      </c>
      <c r="AR3">
        <v>8</v>
      </c>
      <c r="AS3">
        <v>10</v>
      </c>
      <c r="AT3">
        <v>11</v>
      </c>
      <c r="AU3">
        <v>5</v>
      </c>
      <c r="AV3">
        <v>7</v>
      </c>
      <c r="AW3">
        <v>6</v>
      </c>
      <c r="AX3">
        <v>7</v>
      </c>
      <c r="AY3">
        <v>6</v>
      </c>
      <c r="AZ3">
        <v>4</v>
      </c>
      <c r="BA3">
        <v>2</v>
      </c>
      <c r="BB3">
        <v>2</v>
      </c>
      <c r="BC3">
        <v>2</v>
      </c>
      <c r="BD3">
        <v>2</v>
      </c>
      <c r="BE3">
        <v>2</v>
      </c>
      <c r="BF3">
        <v>3</v>
      </c>
    </row>
    <row r="4" spans="1:58" x14ac:dyDescent="0.35">
      <c r="A4" s="16" t="str">
        <f>"Bremer "&amp;'Age Range Break Down'!A6&amp;" min"</f>
        <v>Bremer 30-39 min</v>
      </c>
      <c r="B4">
        <f>'Age Range Break Down'!F6</f>
        <v>3</v>
      </c>
      <c r="C4">
        <v>8</v>
      </c>
      <c r="D4">
        <v>8</v>
      </c>
      <c r="E4">
        <v>10</v>
      </c>
      <c r="F4">
        <v>7</v>
      </c>
      <c r="G4">
        <v>2</v>
      </c>
      <c r="H4">
        <v>10</v>
      </c>
      <c r="I4">
        <v>19</v>
      </c>
      <c r="J4">
        <v>12</v>
      </c>
      <c r="K4">
        <v>22</v>
      </c>
      <c r="L4">
        <v>15</v>
      </c>
      <c r="M4">
        <v>16</v>
      </c>
      <c r="N4">
        <v>13</v>
      </c>
      <c r="O4">
        <v>17</v>
      </c>
      <c r="P4">
        <v>12</v>
      </c>
      <c r="Q4">
        <v>14</v>
      </c>
      <c r="R4">
        <v>42</v>
      </c>
      <c r="S4">
        <v>45</v>
      </c>
      <c r="T4">
        <v>39</v>
      </c>
      <c r="U4">
        <v>23</v>
      </c>
      <c r="V4">
        <v>17</v>
      </c>
      <c r="W4">
        <v>10</v>
      </c>
      <c r="X4">
        <v>6</v>
      </c>
      <c r="Y4">
        <v>3</v>
      </c>
      <c r="Z4">
        <v>2</v>
      </c>
      <c r="AA4">
        <v>2</v>
      </c>
      <c r="AB4">
        <v>1</v>
      </c>
      <c r="AC4">
        <v>0</v>
      </c>
      <c r="AD4">
        <v>1</v>
      </c>
      <c r="AE4">
        <v>1</v>
      </c>
      <c r="AF4">
        <v>3</v>
      </c>
      <c r="AG4">
        <v>5</v>
      </c>
      <c r="AH4">
        <v>4</v>
      </c>
      <c r="AI4">
        <v>6</v>
      </c>
      <c r="AJ4">
        <v>5</v>
      </c>
      <c r="AK4">
        <v>5</v>
      </c>
      <c r="AL4">
        <v>6</v>
      </c>
      <c r="AM4">
        <v>6</v>
      </c>
      <c r="AN4">
        <v>4</v>
      </c>
      <c r="AO4">
        <v>4</v>
      </c>
      <c r="AP4">
        <v>4</v>
      </c>
      <c r="AQ4">
        <v>5</v>
      </c>
      <c r="AR4">
        <v>7</v>
      </c>
      <c r="AS4">
        <v>9</v>
      </c>
      <c r="AT4">
        <v>9</v>
      </c>
      <c r="AU4">
        <v>5</v>
      </c>
      <c r="AV4">
        <v>6</v>
      </c>
      <c r="AW4">
        <v>5</v>
      </c>
      <c r="AX4">
        <v>6</v>
      </c>
      <c r="AY4">
        <v>5</v>
      </c>
      <c r="AZ4">
        <v>3</v>
      </c>
      <c r="BA4">
        <v>1</v>
      </c>
      <c r="BB4">
        <v>2</v>
      </c>
      <c r="BC4">
        <v>1</v>
      </c>
      <c r="BD4">
        <v>2</v>
      </c>
      <c r="BE4">
        <v>2</v>
      </c>
      <c r="BF4">
        <v>3</v>
      </c>
    </row>
    <row r="5" spans="1:58" x14ac:dyDescent="0.35">
      <c r="A5" s="16" t="str">
        <f>"Bremer "&amp;'Age Range Break Down'!A7&amp;" min"</f>
        <v>Bremer 40-49 min</v>
      </c>
      <c r="B5">
        <f>'Age Range Break Down'!F7</f>
        <v>2</v>
      </c>
      <c r="C5">
        <v>10</v>
      </c>
      <c r="D5">
        <v>12</v>
      </c>
      <c r="E5">
        <v>11</v>
      </c>
      <c r="F5">
        <v>5</v>
      </c>
      <c r="G5">
        <v>3</v>
      </c>
      <c r="H5">
        <v>10</v>
      </c>
      <c r="I5">
        <v>9</v>
      </c>
      <c r="J5">
        <v>22</v>
      </c>
      <c r="K5">
        <v>16</v>
      </c>
      <c r="L5">
        <v>19</v>
      </c>
      <c r="M5">
        <v>14</v>
      </c>
      <c r="N5">
        <v>18</v>
      </c>
      <c r="O5">
        <v>11</v>
      </c>
      <c r="P5">
        <v>13</v>
      </c>
      <c r="Q5">
        <v>18</v>
      </c>
      <c r="R5">
        <v>38</v>
      </c>
      <c r="S5">
        <v>41</v>
      </c>
      <c r="T5">
        <v>39</v>
      </c>
      <c r="U5">
        <v>14</v>
      </c>
      <c r="V5">
        <v>15</v>
      </c>
      <c r="W5">
        <v>9</v>
      </c>
      <c r="X5">
        <v>6</v>
      </c>
      <c r="Y5">
        <v>3</v>
      </c>
      <c r="Z5">
        <v>2</v>
      </c>
      <c r="AA5">
        <v>1</v>
      </c>
      <c r="AB5">
        <v>1</v>
      </c>
      <c r="AC5">
        <v>0</v>
      </c>
      <c r="AD5">
        <v>1</v>
      </c>
      <c r="AE5">
        <v>1</v>
      </c>
      <c r="AF5">
        <v>3</v>
      </c>
      <c r="AG5">
        <v>4</v>
      </c>
      <c r="AH5">
        <v>4</v>
      </c>
      <c r="AI5">
        <v>5</v>
      </c>
      <c r="AJ5">
        <v>5</v>
      </c>
      <c r="AK5">
        <v>5</v>
      </c>
      <c r="AL5">
        <v>6</v>
      </c>
      <c r="AM5">
        <v>6</v>
      </c>
      <c r="AN5">
        <v>4</v>
      </c>
      <c r="AO5">
        <v>3</v>
      </c>
      <c r="AP5">
        <v>4</v>
      </c>
      <c r="AQ5">
        <v>5</v>
      </c>
      <c r="AR5">
        <v>6</v>
      </c>
      <c r="AS5">
        <v>8</v>
      </c>
      <c r="AT5">
        <v>9</v>
      </c>
      <c r="AU5">
        <v>4</v>
      </c>
      <c r="AV5">
        <v>5</v>
      </c>
      <c r="AW5">
        <v>4</v>
      </c>
      <c r="AX5">
        <v>5</v>
      </c>
      <c r="AY5">
        <v>5</v>
      </c>
      <c r="AZ5">
        <v>3</v>
      </c>
      <c r="BA5">
        <v>1</v>
      </c>
      <c r="BB5">
        <v>2</v>
      </c>
      <c r="BC5">
        <v>1</v>
      </c>
      <c r="BD5">
        <v>2</v>
      </c>
      <c r="BE5">
        <v>2</v>
      </c>
      <c r="BF5">
        <v>2</v>
      </c>
    </row>
    <row r="6" spans="1:58" x14ac:dyDescent="0.35">
      <c r="A6" s="16" t="str">
        <f>"Bremer "&amp;'Age Range Break Down'!A8&amp;" min"</f>
        <v>Bremer 50-59 min</v>
      </c>
      <c r="B6">
        <f>'Age Range Break Down'!F8</f>
        <v>2</v>
      </c>
      <c r="C6">
        <v>7</v>
      </c>
      <c r="D6">
        <v>8</v>
      </c>
      <c r="E6">
        <v>8</v>
      </c>
      <c r="F6">
        <v>1</v>
      </c>
      <c r="G6">
        <v>4</v>
      </c>
      <c r="H6">
        <v>4</v>
      </c>
      <c r="I6">
        <v>6</v>
      </c>
      <c r="J6">
        <v>14</v>
      </c>
      <c r="K6">
        <v>10</v>
      </c>
      <c r="L6">
        <v>6</v>
      </c>
      <c r="M6">
        <v>6</v>
      </c>
      <c r="N6">
        <v>8</v>
      </c>
      <c r="O6">
        <v>8</v>
      </c>
      <c r="P6">
        <v>8</v>
      </c>
      <c r="Q6">
        <v>14</v>
      </c>
      <c r="R6">
        <v>31</v>
      </c>
      <c r="S6">
        <v>25</v>
      </c>
      <c r="T6">
        <v>31</v>
      </c>
      <c r="U6">
        <v>18</v>
      </c>
      <c r="V6">
        <v>11</v>
      </c>
      <c r="W6">
        <v>7</v>
      </c>
      <c r="X6">
        <v>4</v>
      </c>
      <c r="Y6">
        <v>2</v>
      </c>
      <c r="Z6">
        <v>2</v>
      </c>
      <c r="AA6">
        <v>1</v>
      </c>
      <c r="AB6">
        <v>1</v>
      </c>
      <c r="AC6">
        <v>0</v>
      </c>
      <c r="AD6">
        <v>1</v>
      </c>
      <c r="AE6">
        <v>1</v>
      </c>
      <c r="AF6">
        <v>2</v>
      </c>
      <c r="AG6">
        <v>3</v>
      </c>
      <c r="AH6">
        <v>3</v>
      </c>
      <c r="AI6">
        <v>4</v>
      </c>
      <c r="AJ6">
        <v>4</v>
      </c>
      <c r="AK6">
        <v>4</v>
      </c>
      <c r="AL6">
        <v>4</v>
      </c>
      <c r="AM6">
        <v>4</v>
      </c>
      <c r="AN6">
        <v>3</v>
      </c>
      <c r="AO6">
        <v>3</v>
      </c>
      <c r="AP6">
        <v>3</v>
      </c>
      <c r="AQ6">
        <v>3</v>
      </c>
      <c r="AR6">
        <v>5</v>
      </c>
      <c r="AS6">
        <v>6</v>
      </c>
      <c r="AT6">
        <v>7</v>
      </c>
      <c r="AU6">
        <v>3</v>
      </c>
      <c r="AV6">
        <v>4</v>
      </c>
      <c r="AW6">
        <v>3</v>
      </c>
      <c r="AX6">
        <v>4</v>
      </c>
      <c r="AY6">
        <v>4</v>
      </c>
      <c r="AZ6">
        <v>2</v>
      </c>
      <c r="BA6">
        <v>1</v>
      </c>
      <c r="BB6">
        <v>1</v>
      </c>
      <c r="BC6">
        <v>1</v>
      </c>
      <c r="BD6">
        <v>1</v>
      </c>
      <c r="BE6">
        <v>1</v>
      </c>
      <c r="BF6">
        <v>2</v>
      </c>
    </row>
    <row r="7" spans="1:58" x14ac:dyDescent="0.35">
      <c r="A7" s="16" t="str">
        <f>"Bremer "&amp;'Age Range Break Down'!A9&amp;" min"</f>
        <v>Bremer 60-69 min</v>
      </c>
      <c r="B7">
        <f>'Age Range Break Down'!F9</f>
        <v>2</v>
      </c>
      <c r="C7">
        <v>8</v>
      </c>
      <c r="D7">
        <v>10</v>
      </c>
      <c r="E7">
        <v>7</v>
      </c>
      <c r="F7">
        <v>5</v>
      </c>
      <c r="G7">
        <v>6</v>
      </c>
      <c r="H7">
        <v>7</v>
      </c>
      <c r="I7">
        <v>4</v>
      </c>
      <c r="J7">
        <v>17</v>
      </c>
      <c r="K7">
        <v>6</v>
      </c>
      <c r="L7">
        <v>9</v>
      </c>
      <c r="M7">
        <v>6</v>
      </c>
      <c r="N7">
        <v>9</v>
      </c>
      <c r="O7">
        <v>7</v>
      </c>
      <c r="P7">
        <v>11</v>
      </c>
      <c r="Q7">
        <v>10</v>
      </c>
      <c r="R7">
        <v>10</v>
      </c>
      <c r="S7">
        <v>16</v>
      </c>
      <c r="T7">
        <v>22</v>
      </c>
      <c r="U7">
        <v>5</v>
      </c>
      <c r="V7">
        <v>6</v>
      </c>
      <c r="W7">
        <v>6</v>
      </c>
      <c r="X7">
        <v>4</v>
      </c>
      <c r="Y7">
        <v>2</v>
      </c>
      <c r="Z7">
        <v>1</v>
      </c>
      <c r="AA7">
        <v>1</v>
      </c>
      <c r="AB7">
        <v>1</v>
      </c>
      <c r="AC7">
        <v>0</v>
      </c>
      <c r="AD7">
        <v>1</v>
      </c>
      <c r="AE7">
        <v>1</v>
      </c>
      <c r="AF7">
        <v>2</v>
      </c>
      <c r="AG7">
        <v>3</v>
      </c>
      <c r="AH7">
        <v>2</v>
      </c>
      <c r="AI7">
        <v>3</v>
      </c>
      <c r="AJ7">
        <v>3</v>
      </c>
      <c r="AK7">
        <v>3</v>
      </c>
      <c r="AL7">
        <v>4</v>
      </c>
      <c r="AM7">
        <v>4</v>
      </c>
      <c r="AN7">
        <v>3</v>
      </c>
      <c r="AO7">
        <v>2</v>
      </c>
      <c r="AP7">
        <v>2</v>
      </c>
      <c r="AQ7">
        <v>3</v>
      </c>
      <c r="AR7">
        <v>4</v>
      </c>
      <c r="AS7">
        <v>5</v>
      </c>
      <c r="AT7">
        <v>6</v>
      </c>
      <c r="AU7">
        <v>3</v>
      </c>
      <c r="AV7">
        <v>3</v>
      </c>
      <c r="AW7">
        <v>3</v>
      </c>
      <c r="AX7">
        <v>3</v>
      </c>
      <c r="AY7">
        <v>3</v>
      </c>
      <c r="AZ7">
        <v>2</v>
      </c>
      <c r="BA7">
        <v>1</v>
      </c>
      <c r="BB7">
        <v>1</v>
      </c>
      <c r="BC7">
        <v>1</v>
      </c>
      <c r="BD7">
        <v>1</v>
      </c>
      <c r="BE7">
        <v>1</v>
      </c>
      <c r="BF7">
        <v>2</v>
      </c>
    </row>
    <row r="8" spans="1:58" x14ac:dyDescent="0.35">
      <c r="A8" s="16" t="str">
        <f>"Bremer "&amp;'Age Range Break Down'!A10&amp;" min"</f>
        <v>Bremer 70-79 min</v>
      </c>
      <c r="B8">
        <f>'Age Range Break Down'!F10</f>
        <v>1</v>
      </c>
      <c r="C8">
        <v>9</v>
      </c>
      <c r="D8">
        <v>5</v>
      </c>
      <c r="E8">
        <v>3</v>
      </c>
      <c r="F8">
        <v>3</v>
      </c>
      <c r="G8">
        <v>1</v>
      </c>
      <c r="H8">
        <v>1</v>
      </c>
      <c r="I8">
        <v>3</v>
      </c>
      <c r="J8">
        <v>9</v>
      </c>
      <c r="K8">
        <v>5</v>
      </c>
      <c r="L8">
        <v>6</v>
      </c>
      <c r="M8">
        <v>3</v>
      </c>
      <c r="N8">
        <v>1</v>
      </c>
      <c r="O8">
        <v>6</v>
      </c>
      <c r="P8">
        <v>5</v>
      </c>
      <c r="Q8">
        <v>6</v>
      </c>
      <c r="R8">
        <v>4</v>
      </c>
      <c r="S8">
        <v>7</v>
      </c>
      <c r="T8">
        <v>7</v>
      </c>
      <c r="U8">
        <v>6</v>
      </c>
      <c r="V8">
        <v>2</v>
      </c>
      <c r="W8">
        <v>3</v>
      </c>
      <c r="X8">
        <v>2</v>
      </c>
      <c r="Y8">
        <v>1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1</v>
      </c>
      <c r="AG8">
        <v>2</v>
      </c>
      <c r="AH8">
        <v>1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1</v>
      </c>
      <c r="AP8">
        <v>1</v>
      </c>
      <c r="AQ8">
        <v>2</v>
      </c>
      <c r="AR8">
        <v>2</v>
      </c>
      <c r="AS8">
        <v>4</v>
      </c>
      <c r="AT8">
        <v>4</v>
      </c>
      <c r="AU8">
        <v>2</v>
      </c>
      <c r="AV8">
        <v>2</v>
      </c>
      <c r="AW8">
        <v>2</v>
      </c>
      <c r="AX8">
        <v>2</v>
      </c>
      <c r="AY8">
        <v>2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</row>
    <row r="9" spans="1:58" x14ac:dyDescent="0.35">
      <c r="A9" s="16" t="str">
        <f>"Bremer "&amp;'Age Range Break Down'!A11&amp;" min"</f>
        <v>Bremer 80+ min</v>
      </c>
      <c r="B9">
        <f>'Age Range Break Down'!F11</f>
        <v>1</v>
      </c>
      <c r="C9">
        <v>5</v>
      </c>
      <c r="D9">
        <v>1</v>
      </c>
      <c r="E9">
        <v>1</v>
      </c>
      <c r="F9">
        <v>1</v>
      </c>
      <c r="G9">
        <v>3</v>
      </c>
      <c r="H9">
        <v>1</v>
      </c>
      <c r="I9">
        <v>2</v>
      </c>
      <c r="J9">
        <v>3</v>
      </c>
      <c r="K9">
        <v>1</v>
      </c>
      <c r="L9">
        <v>1</v>
      </c>
      <c r="M9">
        <v>2</v>
      </c>
      <c r="N9">
        <v>2</v>
      </c>
      <c r="O9">
        <v>0</v>
      </c>
      <c r="P9">
        <v>2</v>
      </c>
      <c r="Q9">
        <v>1</v>
      </c>
      <c r="R9">
        <v>0</v>
      </c>
      <c r="S9">
        <v>5</v>
      </c>
      <c r="T9">
        <v>2</v>
      </c>
      <c r="U9">
        <v>4</v>
      </c>
      <c r="V9">
        <v>12</v>
      </c>
      <c r="W9">
        <v>2</v>
      </c>
      <c r="X9">
        <v>2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1</v>
      </c>
      <c r="AH9">
        <v>1</v>
      </c>
      <c r="AI9">
        <v>2</v>
      </c>
      <c r="AJ9">
        <v>1</v>
      </c>
      <c r="AK9">
        <v>2</v>
      </c>
      <c r="AL9">
        <v>2</v>
      </c>
      <c r="AM9">
        <v>2</v>
      </c>
      <c r="AN9">
        <v>1</v>
      </c>
      <c r="AO9">
        <v>1</v>
      </c>
      <c r="AP9">
        <v>1</v>
      </c>
      <c r="AQ9">
        <v>1</v>
      </c>
      <c r="AR9">
        <v>2</v>
      </c>
      <c r="AS9">
        <v>3</v>
      </c>
      <c r="AT9">
        <v>3</v>
      </c>
      <c r="AU9">
        <v>1</v>
      </c>
      <c r="AV9">
        <v>2</v>
      </c>
      <c r="AW9">
        <v>1</v>
      </c>
      <c r="AX9">
        <v>2</v>
      </c>
      <c r="AY9">
        <v>2</v>
      </c>
      <c r="AZ9">
        <v>1</v>
      </c>
      <c r="BA9">
        <v>0</v>
      </c>
      <c r="BB9">
        <v>1</v>
      </c>
      <c r="BC9">
        <v>0</v>
      </c>
      <c r="BD9">
        <v>1</v>
      </c>
      <c r="BE9">
        <v>1</v>
      </c>
      <c r="BF9">
        <v>1</v>
      </c>
    </row>
    <row r="10" spans="1:58" x14ac:dyDescent="0.35">
      <c r="A10" s="16" t="str">
        <f>"Bremer "&amp;'Age Range Break Down'!A4&amp;" max"</f>
        <v>Bremer 0-17 max</v>
      </c>
      <c r="B10">
        <f>'Age Range Break Down'!J4</f>
        <v>2</v>
      </c>
      <c r="C10">
        <v>16</v>
      </c>
      <c r="D10">
        <v>22</v>
      </c>
      <c r="E10">
        <v>13</v>
      </c>
      <c r="F10">
        <v>4</v>
      </c>
      <c r="G10">
        <v>11</v>
      </c>
      <c r="H10">
        <v>10</v>
      </c>
      <c r="I10">
        <v>20</v>
      </c>
      <c r="J10">
        <v>19</v>
      </c>
      <c r="K10">
        <v>21</v>
      </c>
      <c r="L10">
        <v>12</v>
      </c>
      <c r="M10">
        <v>8</v>
      </c>
      <c r="N10">
        <v>12</v>
      </c>
      <c r="O10">
        <v>12</v>
      </c>
      <c r="P10">
        <v>13</v>
      </c>
      <c r="Q10">
        <v>15</v>
      </c>
      <c r="R10">
        <v>21</v>
      </c>
      <c r="S10">
        <v>28</v>
      </c>
      <c r="T10">
        <v>40</v>
      </c>
      <c r="U10">
        <v>17</v>
      </c>
      <c r="V10">
        <v>11</v>
      </c>
      <c r="X10">
        <v>0</v>
      </c>
      <c r="Y10">
        <v>0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2</v>
      </c>
      <c r="AG10">
        <v>3</v>
      </c>
      <c r="AH10">
        <v>2</v>
      </c>
      <c r="AI10">
        <v>2</v>
      </c>
      <c r="AJ10">
        <v>7</v>
      </c>
      <c r="AK10">
        <v>4</v>
      </c>
      <c r="AL10">
        <v>4</v>
      </c>
      <c r="AM10">
        <v>4</v>
      </c>
      <c r="AN10">
        <v>3</v>
      </c>
      <c r="AO10">
        <v>5</v>
      </c>
      <c r="AP10">
        <v>5</v>
      </c>
      <c r="AQ10">
        <v>3</v>
      </c>
      <c r="AR10">
        <v>4</v>
      </c>
      <c r="AS10">
        <v>6</v>
      </c>
      <c r="AT10">
        <v>5</v>
      </c>
      <c r="AU10">
        <v>4</v>
      </c>
      <c r="AV10">
        <v>3</v>
      </c>
      <c r="AW10">
        <v>3</v>
      </c>
      <c r="AX10">
        <v>3</v>
      </c>
      <c r="AY10">
        <v>3</v>
      </c>
      <c r="AZ10">
        <v>2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2</v>
      </c>
    </row>
    <row r="11" spans="1:58" x14ac:dyDescent="0.35">
      <c r="A11" s="16" t="str">
        <f>"Bremer "&amp;'Age Range Break Down'!A5&amp;" max"</f>
        <v>Bremer 18-29 max</v>
      </c>
      <c r="B11">
        <f>'Age Range Break Down'!J5</f>
        <v>2</v>
      </c>
      <c r="C11">
        <v>8</v>
      </c>
      <c r="D11">
        <v>12</v>
      </c>
      <c r="E11">
        <v>10</v>
      </c>
      <c r="F11">
        <v>16</v>
      </c>
      <c r="G11">
        <v>6</v>
      </c>
      <c r="H11">
        <v>7</v>
      </c>
      <c r="I11">
        <v>5</v>
      </c>
      <c r="J11">
        <v>16</v>
      </c>
      <c r="K11">
        <v>20</v>
      </c>
      <c r="L11">
        <v>14</v>
      </c>
      <c r="M11">
        <v>14</v>
      </c>
      <c r="N11">
        <v>18</v>
      </c>
      <c r="O11">
        <v>11</v>
      </c>
      <c r="P11">
        <v>10</v>
      </c>
      <c r="Q11">
        <v>29</v>
      </c>
      <c r="R11">
        <v>61</v>
      </c>
      <c r="S11">
        <v>57</v>
      </c>
      <c r="T11">
        <v>45</v>
      </c>
      <c r="U11">
        <v>40</v>
      </c>
      <c r="V11">
        <v>21</v>
      </c>
      <c r="X11">
        <v>0</v>
      </c>
      <c r="Y11">
        <v>0</v>
      </c>
      <c r="Z11">
        <v>1</v>
      </c>
      <c r="AA11">
        <v>2</v>
      </c>
      <c r="AB11">
        <v>1</v>
      </c>
      <c r="AC11">
        <v>1</v>
      </c>
      <c r="AD11">
        <v>2</v>
      </c>
      <c r="AE11">
        <v>1</v>
      </c>
      <c r="AF11">
        <v>4</v>
      </c>
      <c r="AG11">
        <v>5</v>
      </c>
      <c r="AH11">
        <v>4</v>
      </c>
      <c r="AI11">
        <v>4</v>
      </c>
      <c r="AJ11">
        <v>12</v>
      </c>
      <c r="AK11">
        <v>6</v>
      </c>
      <c r="AL11">
        <v>6</v>
      </c>
      <c r="AM11">
        <v>7</v>
      </c>
      <c r="AN11">
        <v>5</v>
      </c>
      <c r="AO11">
        <v>8</v>
      </c>
      <c r="AP11">
        <v>8</v>
      </c>
      <c r="AQ11">
        <v>5</v>
      </c>
      <c r="AR11">
        <v>7</v>
      </c>
      <c r="AS11">
        <v>9</v>
      </c>
      <c r="AT11">
        <v>8</v>
      </c>
      <c r="AU11">
        <v>6</v>
      </c>
      <c r="AV11">
        <v>5</v>
      </c>
      <c r="AW11">
        <v>5</v>
      </c>
      <c r="AX11">
        <v>5</v>
      </c>
      <c r="AY11">
        <v>5</v>
      </c>
      <c r="AZ11">
        <v>3</v>
      </c>
      <c r="BA11">
        <v>1</v>
      </c>
      <c r="BB11">
        <v>2</v>
      </c>
      <c r="BC11">
        <v>1</v>
      </c>
      <c r="BD11">
        <v>2</v>
      </c>
      <c r="BE11">
        <v>2</v>
      </c>
      <c r="BF11">
        <v>2</v>
      </c>
    </row>
    <row r="12" spans="1:58" x14ac:dyDescent="0.35">
      <c r="A12" s="16" t="str">
        <f>"Bremer "&amp;'Age Range Break Down'!A6&amp;" max"</f>
        <v>Bremer 30-39 max</v>
      </c>
      <c r="B12">
        <f>'Age Range Break Down'!J6</f>
        <v>2</v>
      </c>
      <c r="C12">
        <v>9</v>
      </c>
      <c r="D12">
        <v>8</v>
      </c>
      <c r="E12">
        <v>12</v>
      </c>
      <c r="F12">
        <v>16</v>
      </c>
      <c r="G12">
        <v>2</v>
      </c>
      <c r="H12">
        <v>11</v>
      </c>
      <c r="I12">
        <v>20</v>
      </c>
      <c r="J12">
        <v>13</v>
      </c>
      <c r="K12">
        <v>24</v>
      </c>
      <c r="L12">
        <v>16</v>
      </c>
      <c r="M12">
        <v>16</v>
      </c>
      <c r="N12">
        <v>11</v>
      </c>
      <c r="O12">
        <v>18</v>
      </c>
      <c r="P12">
        <v>12</v>
      </c>
      <c r="Q12">
        <v>14</v>
      </c>
      <c r="R12">
        <v>42</v>
      </c>
      <c r="S12">
        <v>42</v>
      </c>
      <c r="T12">
        <v>42</v>
      </c>
      <c r="U12">
        <v>23</v>
      </c>
      <c r="V12">
        <v>17</v>
      </c>
      <c r="X12">
        <v>0</v>
      </c>
      <c r="Y12">
        <v>0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3</v>
      </c>
      <c r="AG12">
        <v>4</v>
      </c>
      <c r="AH12">
        <v>3</v>
      </c>
      <c r="AI12">
        <v>3</v>
      </c>
      <c r="AJ12">
        <v>10</v>
      </c>
      <c r="AK12">
        <v>5</v>
      </c>
      <c r="AL12">
        <v>5</v>
      </c>
      <c r="AM12">
        <v>6</v>
      </c>
      <c r="AN12">
        <v>4</v>
      </c>
      <c r="AO12">
        <v>7</v>
      </c>
      <c r="AP12">
        <v>7</v>
      </c>
      <c r="AQ12">
        <v>4</v>
      </c>
      <c r="AR12">
        <v>6</v>
      </c>
      <c r="AS12">
        <v>7</v>
      </c>
      <c r="AT12">
        <v>7</v>
      </c>
      <c r="AU12">
        <v>5</v>
      </c>
      <c r="AV12">
        <v>4</v>
      </c>
      <c r="AW12">
        <v>4</v>
      </c>
      <c r="AX12">
        <v>4</v>
      </c>
      <c r="AY12">
        <v>4</v>
      </c>
      <c r="AZ12">
        <v>2</v>
      </c>
      <c r="BA12">
        <v>1</v>
      </c>
      <c r="BB12">
        <v>2</v>
      </c>
      <c r="BC12">
        <v>1</v>
      </c>
      <c r="BD12">
        <v>1</v>
      </c>
      <c r="BE12">
        <v>1</v>
      </c>
      <c r="BF12">
        <v>2</v>
      </c>
    </row>
    <row r="13" spans="1:58" x14ac:dyDescent="0.35">
      <c r="A13" s="16" t="str">
        <f>"Bremer "&amp;'Age Range Break Down'!A7&amp;" max"</f>
        <v>Bremer 40-49 max</v>
      </c>
      <c r="B13">
        <f>'Age Range Break Down'!J7</f>
        <v>2</v>
      </c>
      <c r="C13">
        <v>11</v>
      </c>
      <c r="D13">
        <v>12</v>
      </c>
      <c r="E13">
        <v>13</v>
      </c>
      <c r="F13">
        <v>11</v>
      </c>
      <c r="G13">
        <v>4</v>
      </c>
      <c r="H13">
        <v>11</v>
      </c>
      <c r="I13">
        <v>9</v>
      </c>
      <c r="J13">
        <v>23</v>
      </c>
      <c r="K13">
        <v>16</v>
      </c>
      <c r="L13">
        <v>20</v>
      </c>
      <c r="M13">
        <v>14</v>
      </c>
      <c r="N13">
        <v>16</v>
      </c>
      <c r="O13">
        <v>11</v>
      </c>
      <c r="P13">
        <v>12</v>
      </c>
      <c r="Q13">
        <v>19</v>
      </c>
      <c r="R13">
        <v>38</v>
      </c>
      <c r="S13">
        <v>38</v>
      </c>
      <c r="T13">
        <v>42</v>
      </c>
      <c r="U13">
        <v>14</v>
      </c>
      <c r="V13">
        <v>14</v>
      </c>
      <c r="X13">
        <v>0</v>
      </c>
      <c r="Y13">
        <v>0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3</v>
      </c>
      <c r="AG13">
        <v>4</v>
      </c>
      <c r="AH13">
        <v>3</v>
      </c>
      <c r="AI13">
        <v>3</v>
      </c>
      <c r="AJ13">
        <v>9</v>
      </c>
      <c r="AK13">
        <v>4</v>
      </c>
      <c r="AL13">
        <v>4</v>
      </c>
      <c r="AM13">
        <v>5</v>
      </c>
      <c r="AN13">
        <v>4</v>
      </c>
      <c r="AO13">
        <v>6</v>
      </c>
      <c r="AP13">
        <v>6</v>
      </c>
      <c r="AQ13">
        <v>4</v>
      </c>
      <c r="AR13">
        <v>5</v>
      </c>
      <c r="AS13">
        <v>7</v>
      </c>
      <c r="AT13">
        <v>7</v>
      </c>
      <c r="AU13">
        <v>5</v>
      </c>
      <c r="AV13">
        <v>4</v>
      </c>
      <c r="AW13">
        <v>4</v>
      </c>
      <c r="AX13">
        <v>3</v>
      </c>
      <c r="AY13">
        <v>3</v>
      </c>
      <c r="AZ13">
        <v>2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2</v>
      </c>
    </row>
    <row r="14" spans="1:58" x14ac:dyDescent="0.35">
      <c r="A14" s="16" t="str">
        <f>"Bremer "&amp;'Age Range Break Down'!A8&amp;" max"</f>
        <v>Bremer 50-59 max</v>
      </c>
      <c r="B14">
        <f>'Age Range Break Down'!J8</f>
        <v>1</v>
      </c>
      <c r="C14">
        <v>8</v>
      </c>
      <c r="D14">
        <v>8</v>
      </c>
      <c r="E14">
        <v>10</v>
      </c>
      <c r="F14">
        <v>2</v>
      </c>
      <c r="G14">
        <v>5</v>
      </c>
      <c r="H14">
        <v>4</v>
      </c>
      <c r="I14">
        <v>7</v>
      </c>
      <c r="J14">
        <v>15</v>
      </c>
      <c r="K14">
        <v>10</v>
      </c>
      <c r="L14">
        <v>6</v>
      </c>
      <c r="M14">
        <v>6</v>
      </c>
      <c r="N14">
        <v>7</v>
      </c>
      <c r="O14">
        <v>8</v>
      </c>
      <c r="P14">
        <v>8</v>
      </c>
      <c r="Q14">
        <v>14</v>
      </c>
      <c r="R14">
        <v>32</v>
      </c>
      <c r="S14">
        <v>23</v>
      </c>
      <c r="T14">
        <v>33</v>
      </c>
      <c r="U14">
        <v>18</v>
      </c>
      <c r="V14">
        <v>10</v>
      </c>
      <c r="X14">
        <v>0</v>
      </c>
      <c r="Y14">
        <v>0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2</v>
      </c>
      <c r="AG14">
        <v>3</v>
      </c>
      <c r="AH14">
        <v>2</v>
      </c>
      <c r="AI14">
        <v>2</v>
      </c>
      <c r="AJ14">
        <v>7</v>
      </c>
      <c r="AK14">
        <v>4</v>
      </c>
      <c r="AL14">
        <v>3</v>
      </c>
      <c r="AM14">
        <v>4</v>
      </c>
      <c r="AN14">
        <v>3</v>
      </c>
      <c r="AO14">
        <v>5</v>
      </c>
      <c r="AP14">
        <v>5</v>
      </c>
      <c r="AQ14">
        <v>3</v>
      </c>
      <c r="AR14">
        <v>4</v>
      </c>
      <c r="AS14">
        <v>5</v>
      </c>
      <c r="AT14">
        <v>5</v>
      </c>
      <c r="AU14">
        <v>4</v>
      </c>
      <c r="AV14">
        <v>3</v>
      </c>
      <c r="AW14">
        <v>3</v>
      </c>
      <c r="AX14">
        <v>3</v>
      </c>
      <c r="AY14">
        <v>3</v>
      </c>
      <c r="AZ14">
        <v>2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</row>
    <row r="15" spans="1:58" x14ac:dyDescent="0.35">
      <c r="A15" s="16" t="str">
        <f>"Bremer "&amp;'Age Range Break Down'!A9&amp;" max"</f>
        <v>Bremer 60-69 max</v>
      </c>
      <c r="B15">
        <f>'Age Range Break Down'!J9</f>
        <v>1</v>
      </c>
      <c r="C15">
        <v>9</v>
      </c>
      <c r="D15">
        <v>10</v>
      </c>
      <c r="E15">
        <v>8</v>
      </c>
      <c r="F15">
        <v>11</v>
      </c>
      <c r="G15">
        <v>7</v>
      </c>
      <c r="H15">
        <v>8</v>
      </c>
      <c r="I15">
        <v>4</v>
      </c>
      <c r="J15">
        <v>17</v>
      </c>
      <c r="K15">
        <v>6</v>
      </c>
      <c r="L15">
        <v>9</v>
      </c>
      <c r="M15">
        <v>6</v>
      </c>
      <c r="N15">
        <v>8</v>
      </c>
      <c r="O15">
        <v>7</v>
      </c>
      <c r="P15">
        <v>10</v>
      </c>
      <c r="Q15">
        <v>10</v>
      </c>
      <c r="R15">
        <v>11</v>
      </c>
      <c r="S15">
        <v>15</v>
      </c>
      <c r="T15">
        <v>24</v>
      </c>
      <c r="U15">
        <v>5</v>
      </c>
      <c r="V15">
        <v>6</v>
      </c>
      <c r="X15">
        <v>0</v>
      </c>
      <c r="Y15">
        <v>0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0</v>
      </c>
      <c r="AF15">
        <v>2</v>
      </c>
      <c r="AG15">
        <v>2</v>
      </c>
      <c r="AH15">
        <v>2</v>
      </c>
      <c r="AI15">
        <v>2</v>
      </c>
      <c r="AJ15">
        <v>6</v>
      </c>
      <c r="AK15">
        <v>3</v>
      </c>
      <c r="AL15">
        <v>3</v>
      </c>
      <c r="AM15">
        <v>3</v>
      </c>
      <c r="AN15">
        <v>3</v>
      </c>
      <c r="AO15">
        <v>4</v>
      </c>
      <c r="AP15">
        <v>4</v>
      </c>
      <c r="AQ15">
        <v>2</v>
      </c>
      <c r="AR15">
        <v>3</v>
      </c>
      <c r="AS15">
        <v>4</v>
      </c>
      <c r="AT15">
        <v>4</v>
      </c>
      <c r="AU15">
        <v>3</v>
      </c>
      <c r="AV15">
        <v>2</v>
      </c>
      <c r="AW15">
        <v>2</v>
      </c>
      <c r="AX15">
        <v>2</v>
      </c>
      <c r="AY15">
        <v>2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</row>
    <row r="16" spans="1:58" x14ac:dyDescent="0.35">
      <c r="A16" s="16" t="str">
        <f>"Bremer "&amp;'Age Range Break Down'!A10&amp;" max"</f>
        <v>Bremer 70-79 max</v>
      </c>
      <c r="B16">
        <f>'Age Range Break Down'!J10</f>
        <v>1</v>
      </c>
      <c r="C16">
        <v>10</v>
      </c>
      <c r="D16">
        <v>5</v>
      </c>
      <c r="E16">
        <v>3</v>
      </c>
      <c r="F16">
        <v>7</v>
      </c>
      <c r="G16">
        <v>1</v>
      </c>
      <c r="H16">
        <v>1</v>
      </c>
      <c r="I16">
        <v>3</v>
      </c>
      <c r="J16">
        <v>9</v>
      </c>
      <c r="K16">
        <v>5</v>
      </c>
      <c r="L16">
        <v>6</v>
      </c>
      <c r="M16">
        <v>3</v>
      </c>
      <c r="N16">
        <v>1</v>
      </c>
      <c r="O16">
        <v>6</v>
      </c>
      <c r="P16">
        <v>5</v>
      </c>
      <c r="Q16">
        <v>7</v>
      </c>
      <c r="R16">
        <v>4</v>
      </c>
      <c r="S16">
        <v>6</v>
      </c>
      <c r="T16">
        <v>7</v>
      </c>
      <c r="U16">
        <v>6</v>
      </c>
      <c r="V16">
        <v>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1</v>
      </c>
      <c r="AJ16">
        <v>3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1</v>
      </c>
      <c r="AR16">
        <v>2</v>
      </c>
      <c r="AS16">
        <v>3</v>
      </c>
      <c r="AT16">
        <v>3</v>
      </c>
      <c r="AU16">
        <v>2</v>
      </c>
      <c r="AV16">
        <v>2</v>
      </c>
      <c r="AW16">
        <v>2</v>
      </c>
      <c r="AX16">
        <v>2</v>
      </c>
      <c r="AY16">
        <v>2</v>
      </c>
      <c r="AZ16">
        <v>1</v>
      </c>
      <c r="BA16">
        <v>0</v>
      </c>
      <c r="BB16">
        <v>1</v>
      </c>
      <c r="BC16">
        <v>0</v>
      </c>
      <c r="BD16">
        <v>1</v>
      </c>
      <c r="BE16">
        <v>1</v>
      </c>
      <c r="BF16">
        <v>1</v>
      </c>
    </row>
    <row r="17" spans="1:58" x14ac:dyDescent="0.35">
      <c r="A17" s="16" t="str">
        <f>"Bremer "&amp;'Age Range Break Down'!A11&amp;" max"</f>
        <v>Bremer 80+ max</v>
      </c>
      <c r="B17">
        <f>'Age Range Break Down'!J11</f>
        <v>1</v>
      </c>
      <c r="C17">
        <v>5</v>
      </c>
      <c r="D17">
        <v>1</v>
      </c>
      <c r="E17">
        <v>1</v>
      </c>
      <c r="F17">
        <v>2</v>
      </c>
      <c r="G17">
        <v>4</v>
      </c>
      <c r="H17">
        <v>1</v>
      </c>
      <c r="I17">
        <v>2</v>
      </c>
      <c r="J17">
        <v>3</v>
      </c>
      <c r="K17">
        <v>1</v>
      </c>
      <c r="L17">
        <v>1</v>
      </c>
      <c r="M17">
        <v>2</v>
      </c>
      <c r="N17">
        <v>1</v>
      </c>
      <c r="O17">
        <v>0</v>
      </c>
      <c r="P17">
        <v>2</v>
      </c>
      <c r="Q17">
        <v>1</v>
      </c>
      <c r="R17">
        <v>0</v>
      </c>
      <c r="S17">
        <v>4</v>
      </c>
      <c r="T17">
        <v>2</v>
      </c>
      <c r="U17">
        <v>4</v>
      </c>
      <c r="V17">
        <v>11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1</v>
      </c>
      <c r="AI17">
        <v>1</v>
      </c>
      <c r="AJ17">
        <v>3</v>
      </c>
      <c r="AK17">
        <v>1</v>
      </c>
      <c r="AL17">
        <v>1</v>
      </c>
      <c r="AM17">
        <v>2</v>
      </c>
      <c r="AN17">
        <v>1</v>
      </c>
      <c r="AO17">
        <v>2</v>
      </c>
      <c r="AP17">
        <v>2</v>
      </c>
      <c r="AQ17">
        <v>1</v>
      </c>
      <c r="AR17">
        <v>2</v>
      </c>
      <c r="AS17">
        <v>2</v>
      </c>
      <c r="AT17">
        <v>2</v>
      </c>
      <c r="AU17">
        <v>2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</v>
      </c>
    </row>
    <row r="18" spans="1:58" x14ac:dyDescent="0.35">
      <c r="A18" s="16" t="str">
        <f>'Age Range Break Down'!G$1&amp;" "&amp;'Age Range Break Down'!A4&amp;" min"</f>
        <v>Butler 0-17 min</v>
      </c>
      <c r="B18">
        <f>'Age Range Break Down'!G4</f>
        <v>3</v>
      </c>
      <c r="C18">
        <v>6</v>
      </c>
      <c r="D18">
        <v>9</v>
      </c>
      <c r="E18">
        <v>4</v>
      </c>
      <c r="F18">
        <v>16</v>
      </c>
      <c r="G18">
        <v>11</v>
      </c>
      <c r="H18">
        <v>10</v>
      </c>
      <c r="I18">
        <v>12</v>
      </c>
      <c r="J18">
        <v>18</v>
      </c>
      <c r="K18">
        <v>10</v>
      </c>
      <c r="L18">
        <v>6</v>
      </c>
      <c r="M18">
        <v>7</v>
      </c>
      <c r="N18">
        <v>5</v>
      </c>
      <c r="O18">
        <v>3</v>
      </c>
      <c r="P18">
        <v>4</v>
      </c>
      <c r="Q18">
        <v>4</v>
      </c>
      <c r="R18">
        <v>9</v>
      </c>
      <c r="S18">
        <v>11</v>
      </c>
      <c r="T18">
        <v>30</v>
      </c>
      <c r="U18">
        <v>12</v>
      </c>
      <c r="V18">
        <v>4</v>
      </c>
      <c r="W18">
        <v>4</v>
      </c>
      <c r="X18">
        <v>3</v>
      </c>
      <c r="Y18">
        <v>1</v>
      </c>
      <c r="Z18">
        <v>1</v>
      </c>
      <c r="AA18">
        <v>1</v>
      </c>
      <c r="AB18">
        <v>1</v>
      </c>
      <c r="AC18">
        <v>0</v>
      </c>
      <c r="AD18">
        <v>0</v>
      </c>
      <c r="AE18">
        <v>1</v>
      </c>
      <c r="AF18">
        <v>1</v>
      </c>
      <c r="AG18">
        <v>2</v>
      </c>
      <c r="AH18">
        <v>1</v>
      </c>
      <c r="AI18">
        <v>2</v>
      </c>
      <c r="AJ18">
        <v>2</v>
      </c>
      <c r="AK18">
        <v>2</v>
      </c>
      <c r="AL18">
        <v>3</v>
      </c>
      <c r="AM18">
        <v>2</v>
      </c>
      <c r="AN18">
        <v>3</v>
      </c>
      <c r="AO18">
        <v>1</v>
      </c>
      <c r="AP18">
        <v>2</v>
      </c>
      <c r="AQ18">
        <v>2</v>
      </c>
      <c r="AR18">
        <v>3</v>
      </c>
      <c r="AS18">
        <v>2</v>
      </c>
      <c r="AT18">
        <v>5</v>
      </c>
      <c r="AU18">
        <v>2</v>
      </c>
      <c r="AV18">
        <v>3</v>
      </c>
      <c r="AW18">
        <v>3</v>
      </c>
      <c r="AX18">
        <v>3</v>
      </c>
      <c r="AY18">
        <v>4</v>
      </c>
      <c r="AZ18">
        <v>2</v>
      </c>
      <c r="BA18">
        <v>1</v>
      </c>
      <c r="BB18">
        <v>1</v>
      </c>
      <c r="BC18">
        <v>1</v>
      </c>
      <c r="BD18">
        <v>1</v>
      </c>
      <c r="BE18">
        <v>2</v>
      </c>
      <c r="BF18">
        <v>3</v>
      </c>
    </row>
    <row r="19" spans="1:58" x14ac:dyDescent="0.35">
      <c r="A19" s="16" t="str">
        <f>'Age Range Break Down'!G$1&amp;" "&amp;'Age Range Break Down'!A5&amp;" min"</f>
        <v>Butler 18-29 min</v>
      </c>
      <c r="B19">
        <f>'Age Range Break Down'!G5</f>
        <v>3</v>
      </c>
      <c r="C19">
        <v>8</v>
      </c>
      <c r="D19">
        <v>3</v>
      </c>
      <c r="E19">
        <v>4</v>
      </c>
      <c r="F19">
        <v>1</v>
      </c>
      <c r="G19">
        <v>3</v>
      </c>
      <c r="H19">
        <v>1</v>
      </c>
      <c r="I19">
        <v>8</v>
      </c>
      <c r="J19">
        <v>7</v>
      </c>
      <c r="K19">
        <v>10</v>
      </c>
      <c r="L19">
        <v>7</v>
      </c>
      <c r="M19">
        <v>21</v>
      </c>
      <c r="N19">
        <v>9</v>
      </c>
      <c r="O19">
        <v>3</v>
      </c>
      <c r="P19">
        <v>3</v>
      </c>
      <c r="Q19">
        <v>10</v>
      </c>
      <c r="R19">
        <v>17</v>
      </c>
      <c r="S19">
        <v>22</v>
      </c>
      <c r="T19">
        <v>28</v>
      </c>
      <c r="U19">
        <v>14</v>
      </c>
      <c r="V19">
        <v>9</v>
      </c>
      <c r="W19">
        <v>6</v>
      </c>
      <c r="X19">
        <v>4</v>
      </c>
      <c r="Y19">
        <v>2</v>
      </c>
      <c r="Z19">
        <v>1</v>
      </c>
      <c r="AA19">
        <v>1</v>
      </c>
      <c r="AB19">
        <v>1</v>
      </c>
      <c r="AC19">
        <v>0</v>
      </c>
      <c r="AD19">
        <v>0</v>
      </c>
      <c r="AE19">
        <v>1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3</v>
      </c>
      <c r="AL19">
        <v>4</v>
      </c>
      <c r="AM19">
        <v>2</v>
      </c>
      <c r="AN19">
        <v>4</v>
      </c>
      <c r="AO19">
        <v>1</v>
      </c>
      <c r="AP19">
        <v>3</v>
      </c>
      <c r="AQ19">
        <v>3</v>
      </c>
      <c r="AR19">
        <v>4</v>
      </c>
      <c r="AS19">
        <v>3</v>
      </c>
      <c r="AT19">
        <v>6</v>
      </c>
      <c r="AU19">
        <v>3</v>
      </c>
      <c r="AV19">
        <v>4</v>
      </c>
      <c r="AW19">
        <v>4</v>
      </c>
      <c r="AX19">
        <v>4</v>
      </c>
      <c r="AY19">
        <v>4</v>
      </c>
      <c r="AZ19">
        <v>2</v>
      </c>
      <c r="BA19">
        <v>2</v>
      </c>
      <c r="BB19">
        <v>1</v>
      </c>
      <c r="BC19">
        <v>1</v>
      </c>
      <c r="BD19">
        <v>1</v>
      </c>
      <c r="BE19">
        <v>3</v>
      </c>
      <c r="BF19">
        <v>3</v>
      </c>
    </row>
    <row r="20" spans="1:58" x14ac:dyDescent="0.35">
      <c r="A20" s="16" t="str">
        <f>'Age Range Break Down'!G$1&amp;" "&amp;'Age Range Break Down'!A6&amp;" min"</f>
        <v>Butler 30-39 min</v>
      </c>
      <c r="B20">
        <f>'Age Range Break Down'!G6</f>
        <v>3</v>
      </c>
      <c r="C20">
        <v>7</v>
      </c>
      <c r="D20">
        <v>4</v>
      </c>
      <c r="E20">
        <v>3</v>
      </c>
      <c r="F20">
        <v>5</v>
      </c>
      <c r="G20">
        <v>9</v>
      </c>
      <c r="H20">
        <v>5</v>
      </c>
      <c r="I20">
        <v>8</v>
      </c>
      <c r="J20">
        <v>16</v>
      </c>
      <c r="K20">
        <v>8</v>
      </c>
      <c r="L20">
        <v>9</v>
      </c>
      <c r="M20">
        <v>8</v>
      </c>
      <c r="N20">
        <v>5</v>
      </c>
      <c r="O20">
        <v>3</v>
      </c>
      <c r="P20">
        <v>10</v>
      </c>
      <c r="Q20">
        <v>8</v>
      </c>
      <c r="R20">
        <v>19</v>
      </c>
      <c r="S20">
        <v>31</v>
      </c>
      <c r="T20">
        <v>20</v>
      </c>
      <c r="U20">
        <v>16</v>
      </c>
      <c r="V20">
        <v>10</v>
      </c>
      <c r="W20">
        <v>5</v>
      </c>
      <c r="X20">
        <v>4</v>
      </c>
      <c r="Y20">
        <v>2</v>
      </c>
      <c r="Z20">
        <v>1</v>
      </c>
      <c r="AA20">
        <v>1</v>
      </c>
      <c r="AB20">
        <v>1</v>
      </c>
      <c r="AC20">
        <v>0</v>
      </c>
      <c r="AD20">
        <v>0</v>
      </c>
      <c r="AE20">
        <v>1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3</v>
      </c>
      <c r="AL20">
        <v>3</v>
      </c>
      <c r="AM20">
        <v>2</v>
      </c>
      <c r="AN20">
        <v>3</v>
      </c>
      <c r="AO20">
        <v>1</v>
      </c>
      <c r="AP20">
        <v>3</v>
      </c>
      <c r="AQ20">
        <v>2</v>
      </c>
      <c r="AR20">
        <v>3</v>
      </c>
      <c r="AS20">
        <v>3</v>
      </c>
      <c r="AT20">
        <v>6</v>
      </c>
      <c r="AU20">
        <v>3</v>
      </c>
      <c r="AV20">
        <v>4</v>
      </c>
      <c r="AW20">
        <v>4</v>
      </c>
      <c r="AX20">
        <v>4</v>
      </c>
      <c r="AY20">
        <v>4</v>
      </c>
      <c r="AZ20">
        <v>2</v>
      </c>
      <c r="BA20">
        <v>2</v>
      </c>
      <c r="BB20">
        <v>1</v>
      </c>
      <c r="BC20">
        <v>1</v>
      </c>
      <c r="BD20">
        <v>1</v>
      </c>
      <c r="BE20">
        <v>3</v>
      </c>
      <c r="BF20">
        <v>3</v>
      </c>
    </row>
    <row r="21" spans="1:58" x14ac:dyDescent="0.35">
      <c r="A21" s="16" t="str">
        <f>'Age Range Break Down'!G$1&amp;" "&amp;'Age Range Break Down'!A7&amp;" min"</f>
        <v>Butler 40-49 min</v>
      </c>
      <c r="B21">
        <f>'Age Range Break Down'!G7</f>
        <v>3</v>
      </c>
      <c r="C21">
        <v>7</v>
      </c>
      <c r="D21">
        <v>3</v>
      </c>
      <c r="E21">
        <v>5</v>
      </c>
      <c r="F21">
        <v>1</v>
      </c>
      <c r="G21">
        <v>3</v>
      </c>
      <c r="H21">
        <v>2</v>
      </c>
      <c r="I21">
        <v>1</v>
      </c>
      <c r="J21">
        <v>6</v>
      </c>
      <c r="K21">
        <v>7</v>
      </c>
      <c r="L21">
        <v>6</v>
      </c>
      <c r="M21">
        <v>6</v>
      </c>
      <c r="N21">
        <v>7</v>
      </c>
      <c r="O21">
        <v>5</v>
      </c>
      <c r="P21">
        <v>5</v>
      </c>
      <c r="Q21">
        <v>7</v>
      </c>
      <c r="R21">
        <v>22</v>
      </c>
      <c r="S21">
        <v>20</v>
      </c>
      <c r="T21">
        <v>27</v>
      </c>
      <c r="U21">
        <v>13</v>
      </c>
      <c r="V21">
        <v>8</v>
      </c>
      <c r="W21">
        <v>5</v>
      </c>
      <c r="X21">
        <v>3</v>
      </c>
      <c r="Y21">
        <v>1</v>
      </c>
      <c r="Z21">
        <v>1</v>
      </c>
      <c r="AA21">
        <v>1</v>
      </c>
      <c r="AB21">
        <v>1</v>
      </c>
      <c r="AC21">
        <v>0</v>
      </c>
      <c r="AD21">
        <v>0</v>
      </c>
      <c r="AE21">
        <v>1</v>
      </c>
      <c r="AF21">
        <v>2</v>
      </c>
      <c r="AG21">
        <v>2</v>
      </c>
      <c r="AH21">
        <v>1</v>
      </c>
      <c r="AI21">
        <v>2</v>
      </c>
      <c r="AJ21">
        <v>2</v>
      </c>
      <c r="AK21">
        <v>3</v>
      </c>
      <c r="AL21">
        <v>3</v>
      </c>
      <c r="AM21">
        <v>2</v>
      </c>
      <c r="AN21">
        <v>3</v>
      </c>
      <c r="AO21">
        <v>1</v>
      </c>
      <c r="AP21">
        <v>3</v>
      </c>
      <c r="AQ21">
        <v>2</v>
      </c>
      <c r="AR21">
        <v>3</v>
      </c>
      <c r="AS21">
        <v>3</v>
      </c>
      <c r="AT21">
        <v>6</v>
      </c>
      <c r="AU21">
        <v>2</v>
      </c>
      <c r="AV21">
        <v>3</v>
      </c>
      <c r="AW21">
        <v>4</v>
      </c>
      <c r="AX21">
        <v>4</v>
      </c>
      <c r="AY21">
        <v>4</v>
      </c>
      <c r="AZ21">
        <v>2</v>
      </c>
      <c r="BA21">
        <v>2</v>
      </c>
      <c r="BB21">
        <v>1</v>
      </c>
      <c r="BC21">
        <v>1</v>
      </c>
      <c r="BD21">
        <v>1</v>
      </c>
      <c r="BE21">
        <v>3</v>
      </c>
      <c r="BF21">
        <v>3</v>
      </c>
    </row>
    <row r="22" spans="1:58" x14ac:dyDescent="0.35">
      <c r="A22" s="16" t="str">
        <f>'Age Range Break Down'!G$1&amp;" "&amp;'Age Range Break Down'!A8&amp;" min"</f>
        <v>Butler 50-59 min</v>
      </c>
      <c r="B22">
        <f>'Age Range Break Down'!G8</f>
        <v>3</v>
      </c>
      <c r="C22">
        <v>1</v>
      </c>
      <c r="D22">
        <v>6</v>
      </c>
      <c r="E22">
        <v>4</v>
      </c>
      <c r="F22">
        <v>3</v>
      </c>
      <c r="G22">
        <v>2</v>
      </c>
      <c r="H22">
        <v>5</v>
      </c>
      <c r="I22">
        <v>6</v>
      </c>
      <c r="J22">
        <v>12</v>
      </c>
      <c r="K22">
        <v>12</v>
      </c>
      <c r="L22">
        <v>6</v>
      </c>
      <c r="M22">
        <v>14</v>
      </c>
      <c r="N22">
        <v>8</v>
      </c>
      <c r="O22">
        <v>4</v>
      </c>
      <c r="P22">
        <v>1</v>
      </c>
      <c r="Q22">
        <v>4</v>
      </c>
      <c r="R22">
        <v>14</v>
      </c>
      <c r="S22">
        <v>11</v>
      </c>
      <c r="T22">
        <v>17</v>
      </c>
      <c r="U22">
        <v>14</v>
      </c>
      <c r="V22">
        <v>7</v>
      </c>
      <c r="W22">
        <v>5</v>
      </c>
      <c r="X22">
        <v>4</v>
      </c>
      <c r="Y22">
        <v>2</v>
      </c>
      <c r="Z22">
        <v>1</v>
      </c>
      <c r="AA22">
        <v>1</v>
      </c>
      <c r="AB22">
        <v>1</v>
      </c>
      <c r="AC22">
        <v>0</v>
      </c>
      <c r="AD22">
        <v>0</v>
      </c>
      <c r="AE22">
        <v>1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3</v>
      </c>
      <c r="AL22">
        <v>3</v>
      </c>
      <c r="AM22">
        <v>2</v>
      </c>
      <c r="AN22">
        <v>3</v>
      </c>
      <c r="AO22">
        <v>1</v>
      </c>
      <c r="AP22">
        <v>3</v>
      </c>
      <c r="AQ22">
        <v>2</v>
      </c>
      <c r="AR22">
        <v>3</v>
      </c>
      <c r="AS22">
        <v>3</v>
      </c>
      <c r="AT22">
        <v>6</v>
      </c>
      <c r="AU22">
        <v>3</v>
      </c>
      <c r="AV22">
        <v>4</v>
      </c>
      <c r="AW22">
        <v>4</v>
      </c>
      <c r="AX22">
        <v>4</v>
      </c>
      <c r="AY22">
        <v>4</v>
      </c>
      <c r="AZ22">
        <v>2</v>
      </c>
      <c r="BA22">
        <v>2</v>
      </c>
      <c r="BB22">
        <v>1</v>
      </c>
      <c r="BC22">
        <v>1</v>
      </c>
      <c r="BD22">
        <v>1</v>
      </c>
      <c r="BE22">
        <v>2</v>
      </c>
      <c r="BF22">
        <v>3</v>
      </c>
    </row>
    <row r="23" spans="1:58" x14ac:dyDescent="0.35">
      <c r="A23" s="16" t="str">
        <f>'Age Range Break Down'!G$1&amp;" "&amp;'Age Range Break Down'!A9&amp;" min"</f>
        <v>Butler 60-69 min</v>
      </c>
      <c r="B23">
        <f>'Age Range Break Down'!G9</f>
        <v>3</v>
      </c>
      <c r="C23">
        <v>2</v>
      </c>
      <c r="D23">
        <v>7</v>
      </c>
      <c r="E23">
        <v>6</v>
      </c>
      <c r="F23">
        <v>1</v>
      </c>
      <c r="G23">
        <v>7</v>
      </c>
      <c r="H23">
        <v>6</v>
      </c>
      <c r="I23">
        <v>1</v>
      </c>
      <c r="J23">
        <v>7</v>
      </c>
      <c r="K23">
        <v>8</v>
      </c>
      <c r="L23">
        <v>5</v>
      </c>
      <c r="M23">
        <v>3</v>
      </c>
      <c r="N23">
        <v>9</v>
      </c>
      <c r="O23">
        <v>8</v>
      </c>
      <c r="P23">
        <v>6</v>
      </c>
      <c r="Q23">
        <v>4</v>
      </c>
      <c r="R23">
        <v>8</v>
      </c>
      <c r="S23">
        <v>20</v>
      </c>
      <c r="T23">
        <v>8</v>
      </c>
      <c r="U23">
        <v>6</v>
      </c>
      <c r="V23">
        <v>5</v>
      </c>
      <c r="W23">
        <v>4</v>
      </c>
      <c r="X23">
        <v>3</v>
      </c>
      <c r="Y23">
        <v>1</v>
      </c>
      <c r="Z23">
        <v>0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1</v>
      </c>
      <c r="AG23">
        <v>2</v>
      </c>
      <c r="AH23">
        <v>1</v>
      </c>
      <c r="AI23">
        <v>2</v>
      </c>
      <c r="AJ23">
        <v>2</v>
      </c>
      <c r="AK23">
        <v>2</v>
      </c>
      <c r="AL23">
        <v>3</v>
      </c>
      <c r="AM23">
        <v>2</v>
      </c>
      <c r="AN23">
        <v>3</v>
      </c>
      <c r="AO23">
        <v>1</v>
      </c>
      <c r="AP23">
        <v>2</v>
      </c>
      <c r="AQ23">
        <v>2</v>
      </c>
      <c r="AR23">
        <v>3</v>
      </c>
      <c r="AS23">
        <v>2</v>
      </c>
      <c r="AT23">
        <v>5</v>
      </c>
      <c r="AU23">
        <v>2</v>
      </c>
      <c r="AV23">
        <v>3</v>
      </c>
      <c r="AW23">
        <v>3</v>
      </c>
      <c r="AX23">
        <v>3</v>
      </c>
      <c r="AY23">
        <v>3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2</v>
      </c>
      <c r="BF23">
        <v>3</v>
      </c>
    </row>
    <row r="24" spans="1:58" x14ac:dyDescent="0.35">
      <c r="A24" s="16" t="str">
        <f>'Age Range Break Down'!G$1&amp;" "&amp;'Age Range Break Down'!A10&amp;" min"</f>
        <v>Butler 70-79 min</v>
      </c>
      <c r="B24">
        <f>'Age Range Break Down'!G10</f>
        <v>2</v>
      </c>
      <c r="C24">
        <v>5</v>
      </c>
      <c r="D24">
        <v>3</v>
      </c>
      <c r="E24">
        <v>3</v>
      </c>
      <c r="F24">
        <v>0</v>
      </c>
      <c r="G24">
        <v>3</v>
      </c>
      <c r="H24">
        <v>0</v>
      </c>
      <c r="I24">
        <v>3</v>
      </c>
      <c r="J24">
        <v>4</v>
      </c>
      <c r="K24">
        <v>2</v>
      </c>
      <c r="L24">
        <v>1</v>
      </c>
      <c r="M24">
        <v>2</v>
      </c>
      <c r="N24">
        <v>1</v>
      </c>
      <c r="O24">
        <v>4</v>
      </c>
      <c r="P24">
        <v>4</v>
      </c>
      <c r="Q24">
        <v>2</v>
      </c>
      <c r="R24">
        <v>2</v>
      </c>
      <c r="S24">
        <v>6</v>
      </c>
      <c r="T24">
        <v>8</v>
      </c>
      <c r="U24">
        <v>1</v>
      </c>
      <c r="V24">
        <v>5</v>
      </c>
      <c r="W24">
        <v>3</v>
      </c>
      <c r="X24">
        <v>2</v>
      </c>
      <c r="Y24">
        <v>1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2</v>
      </c>
      <c r="AM24">
        <v>1</v>
      </c>
      <c r="AN24">
        <v>2</v>
      </c>
      <c r="AO24">
        <v>1</v>
      </c>
      <c r="AP24">
        <v>2</v>
      </c>
      <c r="AQ24">
        <v>1</v>
      </c>
      <c r="AR24">
        <v>2</v>
      </c>
      <c r="AS24">
        <v>2</v>
      </c>
      <c r="AT24">
        <v>3</v>
      </c>
      <c r="AU24">
        <v>1</v>
      </c>
      <c r="AV24">
        <v>2</v>
      </c>
      <c r="AW24">
        <v>2</v>
      </c>
      <c r="AX24">
        <v>2</v>
      </c>
      <c r="AY24">
        <v>2</v>
      </c>
      <c r="AZ24">
        <v>1</v>
      </c>
      <c r="BA24">
        <v>1</v>
      </c>
      <c r="BB24">
        <v>1</v>
      </c>
      <c r="BC24">
        <v>0</v>
      </c>
      <c r="BD24">
        <v>1</v>
      </c>
      <c r="BE24">
        <v>1</v>
      </c>
      <c r="BF24">
        <v>2</v>
      </c>
    </row>
    <row r="25" spans="1:58" x14ac:dyDescent="0.35">
      <c r="A25" s="16" t="str">
        <f>'Age Range Break Down'!G$1&amp;" "&amp;'Age Range Break Down'!A11&amp;" min"</f>
        <v>Butler 80+ min</v>
      </c>
      <c r="B25">
        <f>'Age Range Break Down'!G11</f>
        <v>1</v>
      </c>
      <c r="C25">
        <v>0</v>
      </c>
      <c r="D25">
        <v>0</v>
      </c>
      <c r="E25">
        <v>1</v>
      </c>
      <c r="F25">
        <v>6</v>
      </c>
      <c r="G25">
        <v>7</v>
      </c>
      <c r="H25">
        <v>5</v>
      </c>
      <c r="I25">
        <v>2</v>
      </c>
      <c r="J25">
        <v>2</v>
      </c>
      <c r="K25">
        <v>2</v>
      </c>
      <c r="L25">
        <v>2</v>
      </c>
      <c r="M25">
        <v>1</v>
      </c>
      <c r="N25">
        <v>4</v>
      </c>
      <c r="O25">
        <v>2</v>
      </c>
      <c r="P25">
        <v>2</v>
      </c>
      <c r="Q25">
        <v>0</v>
      </c>
      <c r="R25">
        <v>3</v>
      </c>
      <c r="S25">
        <v>2</v>
      </c>
      <c r="T25">
        <v>1</v>
      </c>
      <c r="U25">
        <v>0</v>
      </c>
      <c r="V25">
        <v>12</v>
      </c>
      <c r="X25">
        <v>2</v>
      </c>
      <c r="Y25">
        <v>1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2</v>
      </c>
      <c r="AM25">
        <v>1</v>
      </c>
      <c r="AN25">
        <v>2</v>
      </c>
      <c r="AO25">
        <v>1</v>
      </c>
      <c r="AP25">
        <v>1</v>
      </c>
      <c r="AQ25">
        <v>1</v>
      </c>
      <c r="AR25">
        <v>2</v>
      </c>
      <c r="AS25">
        <v>1</v>
      </c>
      <c r="AT25">
        <v>3</v>
      </c>
      <c r="AU25">
        <v>1</v>
      </c>
      <c r="AV25">
        <v>2</v>
      </c>
      <c r="AW25">
        <v>2</v>
      </c>
      <c r="AX25">
        <v>2</v>
      </c>
      <c r="AY25">
        <v>2</v>
      </c>
      <c r="AZ25">
        <v>1</v>
      </c>
      <c r="BA25">
        <v>1</v>
      </c>
      <c r="BB25">
        <v>1</v>
      </c>
      <c r="BC25">
        <v>0</v>
      </c>
      <c r="BD25">
        <v>0</v>
      </c>
      <c r="BE25">
        <v>1</v>
      </c>
      <c r="BF25">
        <v>1</v>
      </c>
    </row>
    <row r="26" spans="1:58" x14ac:dyDescent="0.35">
      <c r="A26" s="16" t="str">
        <f>'Age Range Break Down'!G$1&amp;" "&amp;'Age Range Break Down'!A4&amp;" max"</f>
        <v>Butler 0-17 max</v>
      </c>
      <c r="B26">
        <f>'Age Range Break Down'!K4</f>
        <v>2</v>
      </c>
      <c r="C26">
        <v>8</v>
      </c>
      <c r="D26">
        <v>9</v>
      </c>
      <c r="E26">
        <v>4</v>
      </c>
      <c r="F26">
        <v>15</v>
      </c>
      <c r="G26">
        <v>11</v>
      </c>
      <c r="H26">
        <v>12</v>
      </c>
      <c r="I26">
        <v>12</v>
      </c>
      <c r="J26">
        <v>20</v>
      </c>
      <c r="K26">
        <v>13</v>
      </c>
      <c r="L26">
        <v>8</v>
      </c>
      <c r="M26">
        <v>7</v>
      </c>
      <c r="N26">
        <v>4</v>
      </c>
      <c r="O26">
        <v>3</v>
      </c>
      <c r="P26">
        <v>4</v>
      </c>
      <c r="Q26">
        <v>5</v>
      </c>
      <c r="R26">
        <v>11</v>
      </c>
      <c r="S26">
        <v>13</v>
      </c>
      <c r="T26">
        <v>39</v>
      </c>
      <c r="U26">
        <v>13</v>
      </c>
      <c r="V26">
        <v>4</v>
      </c>
      <c r="X26">
        <v>0</v>
      </c>
      <c r="Y26">
        <v>0</v>
      </c>
      <c r="Z26">
        <v>1</v>
      </c>
      <c r="AA26">
        <v>1</v>
      </c>
      <c r="AB26">
        <v>1</v>
      </c>
      <c r="AC26">
        <v>1</v>
      </c>
      <c r="AD26">
        <v>0</v>
      </c>
      <c r="AE26">
        <v>0</v>
      </c>
      <c r="AF26">
        <v>1</v>
      </c>
      <c r="AG26">
        <v>2</v>
      </c>
      <c r="AH26">
        <v>1</v>
      </c>
      <c r="AI26">
        <v>1</v>
      </c>
      <c r="AJ26">
        <v>3</v>
      </c>
      <c r="AK26">
        <v>2</v>
      </c>
      <c r="AL26">
        <v>2</v>
      </c>
      <c r="AM26">
        <v>2</v>
      </c>
      <c r="AN26">
        <v>3</v>
      </c>
      <c r="AO26">
        <v>3</v>
      </c>
      <c r="AP26">
        <v>3</v>
      </c>
      <c r="AQ26">
        <v>2</v>
      </c>
      <c r="AR26">
        <v>2</v>
      </c>
      <c r="AS26">
        <v>2</v>
      </c>
      <c r="AT26">
        <v>4</v>
      </c>
      <c r="AU26">
        <v>2</v>
      </c>
      <c r="AV26">
        <v>3</v>
      </c>
      <c r="AW26">
        <v>3</v>
      </c>
      <c r="AX26">
        <v>3</v>
      </c>
      <c r="AY26">
        <v>2</v>
      </c>
      <c r="AZ26">
        <v>1</v>
      </c>
      <c r="BA26">
        <v>1</v>
      </c>
      <c r="BB26">
        <v>1</v>
      </c>
      <c r="BC26">
        <v>0</v>
      </c>
      <c r="BD26">
        <v>1</v>
      </c>
      <c r="BE26">
        <v>2</v>
      </c>
      <c r="BF26">
        <v>2</v>
      </c>
    </row>
    <row r="27" spans="1:58" x14ac:dyDescent="0.35">
      <c r="A27" s="16" t="str">
        <f>'Age Range Break Down'!G$1&amp;" "&amp;'Age Range Break Down'!A5&amp;" max"</f>
        <v>Butler 18-29 max</v>
      </c>
      <c r="B27">
        <f>'Age Range Break Down'!K5</f>
        <v>2</v>
      </c>
      <c r="C27">
        <v>10</v>
      </c>
      <c r="D27">
        <v>3</v>
      </c>
      <c r="E27">
        <v>4</v>
      </c>
      <c r="F27">
        <v>1</v>
      </c>
      <c r="G27">
        <v>3</v>
      </c>
      <c r="H27">
        <v>1</v>
      </c>
      <c r="I27">
        <v>9</v>
      </c>
      <c r="J27">
        <v>8</v>
      </c>
      <c r="K27">
        <v>13</v>
      </c>
      <c r="L27">
        <v>10</v>
      </c>
      <c r="M27">
        <v>22</v>
      </c>
      <c r="N27">
        <v>8</v>
      </c>
      <c r="O27">
        <v>3</v>
      </c>
      <c r="P27">
        <v>3</v>
      </c>
      <c r="Q27">
        <v>13</v>
      </c>
      <c r="R27">
        <v>19</v>
      </c>
      <c r="S27">
        <v>25</v>
      </c>
      <c r="T27">
        <v>37</v>
      </c>
      <c r="U27">
        <v>15</v>
      </c>
      <c r="V27">
        <v>9</v>
      </c>
      <c r="X27">
        <v>0</v>
      </c>
      <c r="Y27">
        <v>0</v>
      </c>
      <c r="Z27">
        <v>1</v>
      </c>
      <c r="AA27">
        <v>1</v>
      </c>
      <c r="AB27">
        <v>1</v>
      </c>
      <c r="AC27">
        <v>1</v>
      </c>
      <c r="AD27">
        <v>0</v>
      </c>
      <c r="AE27">
        <v>0</v>
      </c>
      <c r="AF27">
        <v>1</v>
      </c>
      <c r="AG27">
        <v>2</v>
      </c>
      <c r="AH27">
        <v>1</v>
      </c>
      <c r="AI27">
        <v>1</v>
      </c>
      <c r="AJ27">
        <v>4</v>
      </c>
      <c r="AK27">
        <v>3</v>
      </c>
      <c r="AL27">
        <v>3</v>
      </c>
      <c r="AM27">
        <v>2</v>
      </c>
      <c r="AN27">
        <v>4</v>
      </c>
      <c r="AO27">
        <v>4</v>
      </c>
      <c r="AP27">
        <v>4</v>
      </c>
      <c r="AQ27">
        <v>2</v>
      </c>
      <c r="AR27">
        <v>3</v>
      </c>
      <c r="AS27">
        <v>3</v>
      </c>
      <c r="AT27">
        <v>5</v>
      </c>
      <c r="AU27">
        <v>3</v>
      </c>
      <c r="AV27">
        <v>3</v>
      </c>
      <c r="AW27">
        <v>4</v>
      </c>
      <c r="AX27">
        <v>3</v>
      </c>
      <c r="AY27">
        <v>3</v>
      </c>
      <c r="AZ27">
        <v>1</v>
      </c>
      <c r="BA27">
        <v>1</v>
      </c>
      <c r="BB27">
        <v>1</v>
      </c>
      <c r="BC27">
        <v>0</v>
      </c>
      <c r="BD27">
        <v>1</v>
      </c>
      <c r="BE27">
        <v>3</v>
      </c>
      <c r="BF27">
        <v>2</v>
      </c>
    </row>
    <row r="28" spans="1:58" x14ac:dyDescent="0.35">
      <c r="A28" s="16" t="str">
        <f>'Age Range Break Down'!G$1&amp;" "&amp;'Age Range Break Down'!A6&amp;" max"</f>
        <v>Butler 30-39 max</v>
      </c>
      <c r="B28">
        <f>'Age Range Break Down'!K6</f>
        <v>2</v>
      </c>
      <c r="C28">
        <v>9</v>
      </c>
      <c r="D28">
        <v>4</v>
      </c>
      <c r="E28">
        <v>3</v>
      </c>
      <c r="F28">
        <v>5</v>
      </c>
      <c r="G28">
        <v>9</v>
      </c>
      <c r="H28">
        <v>6</v>
      </c>
      <c r="I28">
        <v>9</v>
      </c>
      <c r="J28">
        <v>17</v>
      </c>
      <c r="K28">
        <v>11</v>
      </c>
      <c r="L28">
        <v>12</v>
      </c>
      <c r="M28">
        <v>8</v>
      </c>
      <c r="N28">
        <v>4</v>
      </c>
      <c r="O28">
        <v>3</v>
      </c>
      <c r="P28">
        <v>10</v>
      </c>
      <c r="Q28">
        <v>10</v>
      </c>
      <c r="R28">
        <v>21</v>
      </c>
      <c r="S28">
        <v>35</v>
      </c>
      <c r="T28">
        <v>26</v>
      </c>
      <c r="U28">
        <v>17</v>
      </c>
      <c r="V28">
        <v>10</v>
      </c>
      <c r="X28">
        <v>0</v>
      </c>
      <c r="Y28">
        <v>0</v>
      </c>
      <c r="Z28">
        <v>1</v>
      </c>
      <c r="AA28">
        <v>1</v>
      </c>
      <c r="AB28">
        <v>1</v>
      </c>
      <c r="AC28">
        <v>1</v>
      </c>
      <c r="AD28">
        <v>0</v>
      </c>
      <c r="AE28">
        <v>0</v>
      </c>
      <c r="AF28">
        <v>1</v>
      </c>
      <c r="AG28">
        <v>2</v>
      </c>
      <c r="AH28">
        <v>1</v>
      </c>
      <c r="AI28">
        <v>1</v>
      </c>
      <c r="AJ28">
        <v>4</v>
      </c>
      <c r="AK28">
        <v>3</v>
      </c>
      <c r="AL28">
        <v>3</v>
      </c>
      <c r="AM28">
        <v>2</v>
      </c>
      <c r="AN28">
        <v>3</v>
      </c>
      <c r="AO28">
        <v>4</v>
      </c>
      <c r="AP28">
        <v>4</v>
      </c>
      <c r="AQ28">
        <v>2</v>
      </c>
      <c r="AR28">
        <v>3</v>
      </c>
      <c r="AS28">
        <v>3</v>
      </c>
      <c r="AT28">
        <v>4</v>
      </c>
      <c r="AU28">
        <v>3</v>
      </c>
      <c r="AV28">
        <v>3</v>
      </c>
      <c r="AW28">
        <v>4</v>
      </c>
      <c r="AX28">
        <v>3</v>
      </c>
      <c r="AY28">
        <v>3</v>
      </c>
      <c r="AZ28">
        <v>1</v>
      </c>
      <c r="BA28">
        <v>1</v>
      </c>
      <c r="BB28">
        <v>1</v>
      </c>
      <c r="BC28">
        <v>0</v>
      </c>
      <c r="BD28">
        <v>1</v>
      </c>
      <c r="BE28">
        <v>3</v>
      </c>
      <c r="BF28">
        <v>2</v>
      </c>
    </row>
    <row r="29" spans="1:58" x14ac:dyDescent="0.35">
      <c r="A29" s="16" t="str">
        <f>'Age Range Break Down'!G$1&amp;" "&amp;'Age Range Break Down'!A7&amp;" max"</f>
        <v>Butler 40-49 max</v>
      </c>
      <c r="B29">
        <f>'Age Range Break Down'!K7</f>
        <v>2</v>
      </c>
      <c r="C29">
        <v>9</v>
      </c>
      <c r="D29">
        <v>3</v>
      </c>
      <c r="E29">
        <v>5</v>
      </c>
      <c r="F29">
        <v>1</v>
      </c>
      <c r="G29">
        <v>3</v>
      </c>
      <c r="H29">
        <v>2</v>
      </c>
      <c r="I29">
        <v>1</v>
      </c>
      <c r="J29">
        <v>6</v>
      </c>
      <c r="K29">
        <v>9</v>
      </c>
      <c r="L29">
        <v>8</v>
      </c>
      <c r="M29">
        <v>6</v>
      </c>
      <c r="N29">
        <v>6</v>
      </c>
      <c r="O29">
        <v>5</v>
      </c>
      <c r="P29">
        <v>5</v>
      </c>
      <c r="Q29">
        <v>9</v>
      </c>
      <c r="R29">
        <v>24</v>
      </c>
      <c r="S29">
        <v>23</v>
      </c>
      <c r="T29">
        <v>35</v>
      </c>
      <c r="U29">
        <v>14</v>
      </c>
      <c r="V29">
        <v>7</v>
      </c>
      <c r="X29">
        <v>0</v>
      </c>
      <c r="Y29">
        <v>0</v>
      </c>
      <c r="Z29">
        <v>1</v>
      </c>
      <c r="AA29">
        <v>1</v>
      </c>
      <c r="AB29">
        <v>1</v>
      </c>
      <c r="AC29">
        <v>1</v>
      </c>
      <c r="AD29">
        <v>0</v>
      </c>
      <c r="AE29">
        <v>0</v>
      </c>
      <c r="AF29">
        <v>1</v>
      </c>
      <c r="AG29">
        <v>2</v>
      </c>
      <c r="AH29">
        <v>1</v>
      </c>
      <c r="AI29">
        <v>1</v>
      </c>
      <c r="AJ29">
        <v>4</v>
      </c>
      <c r="AK29">
        <v>3</v>
      </c>
      <c r="AL29">
        <v>3</v>
      </c>
      <c r="AM29">
        <v>2</v>
      </c>
      <c r="AN29">
        <v>3</v>
      </c>
      <c r="AO29">
        <v>4</v>
      </c>
      <c r="AP29">
        <v>4</v>
      </c>
      <c r="AQ29">
        <v>2</v>
      </c>
      <c r="AR29">
        <v>3</v>
      </c>
      <c r="AS29">
        <v>2</v>
      </c>
      <c r="AT29">
        <v>4</v>
      </c>
      <c r="AU29">
        <v>3</v>
      </c>
      <c r="AV29">
        <v>3</v>
      </c>
      <c r="AW29">
        <v>3</v>
      </c>
      <c r="AX29">
        <v>3</v>
      </c>
      <c r="AY29">
        <v>2</v>
      </c>
      <c r="AZ29">
        <v>1</v>
      </c>
      <c r="BA29">
        <v>1</v>
      </c>
      <c r="BB29">
        <v>1</v>
      </c>
      <c r="BC29">
        <v>0</v>
      </c>
      <c r="BD29">
        <v>1</v>
      </c>
      <c r="BE29">
        <v>2</v>
      </c>
      <c r="BF29">
        <v>2</v>
      </c>
    </row>
    <row r="30" spans="1:58" x14ac:dyDescent="0.35">
      <c r="A30" s="16" t="str">
        <f>'Age Range Break Down'!G$1&amp;" "&amp;'Age Range Break Down'!A8&amp;" max"</f>
        <v>Butler 50-59 max</v>
      </c>
      <c r="B30">
        <f>'Age Range Break Down'!K8</f>
        <v>2</v>
      </c>
      <c r="C30">
        <v>1</v>
      </c>
      <c r="D30">
        <v>6</v>
      </c>
      <c r="E30">
        <v>4</v>
      </c>
      <c r="F30">
        <v>3</v>
      </c>
      <c r="G30">
        <v>2</v>
      </c>
      <c r="H30">
        <v>6</v>
      </c>
      <c r="I30">
        <v>6</v>
      </c>
      <c r="J30">
        <v>13</v>
      </c>
      <c r="K30">
        <v>16</v>
      </c>
      <c r="L30">
        <v>8</v>
      </c>
      <c r="M30">
        <v>15</v>
      </c>
      <c r="N30">
        <v>7</v>
      </c>
      <c r="O30">
        <v>4</v>
      </c>
      <c r="P30">
        <v>1</v>
      </c>
      <c r="Q30">
        <v>5</v>
      </c>
      <c r="R30">
        <v>16</v>
      </c>
      <c r="S30">
        <v>13</v>
      </c>
      <c r="T30">
        <v>22</v>
      </c>
      <c r="U30">
        <v>15</v>
      </c>
      <c r="V30">
        <v>7</v>
      </c>
      <c r="X30">
        <v>0</v>
      </c>
      <c r="Y30">
        <v>0</v>
      </c>
      <c r="Z30">
        <v>1</v>
      </c>
      <c r="AA30">
        <v>1</v>
      </c>
      <c r="AB30">
        <v>1</v>
      </c>
      <c r="AC30">
        <v>1</v>
      </c>
      <c r="AD30">
        <v>0</v>
      </c>
      <c r="AE30">
        <v>0</v>
      </c>
      <c r="AF30">
        <v>1</v>
      </c>
      <c r="AG30">
        <v>2</v>
      </c>
      <c r="AH30">
        <v>1</v>
      </c>
      <c r="AI30">
        <v>1</v>
      </c>
      <c r="AJ30">
        <v>4</v>
      </c>
      <c r="AK30">
        <v>3</v>
      </c>
      <c r="AL30">
        <v>3</v>
      </c>
      <c r="AM30">
        <v>2</v>
      </c>
      <c r="AN30">
        <v>3</v>
      </c>
      <c r="AO30">
        <v>4</v>
      </c>
      <c r="AP30">
        <v>4</v>
      </c>
      <c r="AQ30">
        <v>2</v>
      </c>
      <c r="AR30">
        <v>3</v>
      </c>
      <c r="AS30">
        <v>3</v>
      </c>
      <c r="AT30">
        <v>4</v>
      </c>
      <c r="AU30">
        <v>3</v>
      </c>
      <c r="AV30">
        <v>3</v>
      </c>
      <c r="AW30">
        <v>4</v>
      </c>
      <c r="AX30">
        <v>3</v>
      </c>
      <c r="AY30">
        <v>3</v>
      </c>
      <c r="AZ30">
        <v>1</v>
      </c>
      <c r="BA30">
        <v>1</v>
      </c>
      <c r="BB30">
        <v>1</v>
      </c>
      <c r="BC30">
        <v>0</v>
      </c>
      <c r="BD30">
        <v>1</v>
      </c>
      <c r="BE30">
        <v>2</v>
      </c>
      <c r="BF30">
        <v>2</v>
      </c>
    </row>
    <row r="31" spans="1:58" x14ac:dyDescent="0.35">
      <c r="A31" s="16" t="str">
        <f>'Age Range Break Down'!G$1&amp;" "&amp;'Age Range Break Down'!A9&amp;" max"</f>
        <v>Butler 60-69 max</v>
      </c>
      <c r="B31">
        <f>'Age Range Break Down'!K9</f>
        <v>2</v>
      </c>
      <c r="C31">
        <v>3</v>
      </c>
      <c r="D31">
        <v>7</v>
      </c>
      <c r="E31">
        <v>6</v>
      </c>
      <c r="F31">
        <v>1</v>
      </c>
      <c r="G31">
        <v>7</v>
      </c>
      <c r="H31">
        <v>7</v>
      </c>
      <c r="I31">
        <v>1</v>
      </c>
      <c r="J31">
        <v>8</v>
      </c>
      <c r="K31">
        <v>11</v>
      </c>
      <c r="L31">
        <v>7</v>
      </c>
      <c r="M31">
        <v>3</v>
      </c>
      <c r="N31">
        <v>8</v>
      </c>
      <c r="O31">
        <v>7</v>
      </c>
      <c r="P31">
        <v>6</v>
      </c>
      <c r="Q31">
        <v>5</v>
      </c>
      <c r="R31">
        <v>10</v>
      </c>
      <c r="S31">
        <v>23</v>
      </c>
      <c r="T31">
        <v>11</v>
      </c>
      <c r="U31">
        <v>6</v>
      </c>
      <c r="V31">
        <v>5</v>
      </c>
      <c r="X31">
        <v>0</v>
      </c>
      <c r="Y31">
        <v>0</v>
      </c>
      <c r="Z31">
        <v>1</v>
      </c>
      <c r="AA31">
        <v>1</v>
      </c>
      <c r="AB31">
        <v>1</v>
      </c>
      <c r="AC31">
        <v>1</v>
      </c>
      <c r="AD31">
        <v>0</v>
      </c>
      <c r="AE31">
        <v>0</v>
      </c>
      <c r="AF31">
        <v>1</v>
      </c>
      <c r="AG31">
        <v>1</v>
      </c>
      <c r="AH31">
        <v>1</v>
      </c>
      <c r="AI31">
        <v>1</v>
      </c>
      <c r="AJ31">
        <v>3</v>
      </c>
      <c r="AK31">
        <v>2</v>
      </c>
      <c r="AL31">
        <v>2</v>
      </c>
      <c r="AM31">
        <v>2</v>
      </c>
      <c r="AN31">
        <v>3</v>
      </c>
      <c r="AO31">
        <v>3</v>
      </c>
      <c r="AP31">
        <v>3</v>
      </c>
      <c r="AQ31">
        <v>1</v>
      </c>
      <c r="AR31">
        <v>2</v>
      </c>
      <c r="AS31">
        <v>2</v>
      </c>
      <c r="AT31">
        <v>3</v>
      </c>
      <c r="AU31">
        <v>2</v>
      </c>
      <c r="AV31">
        <v>3</v>
      </c>
      <c r="AW31">
        <v>3</v>
      </c>
      <c r="AX31">
        <v>3</v>
      </c>
      <c r="AY31">
        <v>2</v>
      </c>
      <c r="AZ31">
        <v>1</v>
      </c>
      <c r="BA31">
        <v>1</v>
      </c>
      <c r="BB31">
        <v>1</v>
      </c>
      <c r="BC31">
        <v>0</v>
      </c>
      <c r="BD31">
        <v>1</v>
      </c>
      <c r="BE31">
        <v>2</v>
      </c>
      <c r="BF31">
        <v>2</v>
      </c>
    </row>
    <row r="32" spans="1:58" x14ac:dyDescent="0.35">
      <c r="A32" s="16" t="str">
        <f>'Age Range Break Down'!G$1&amp;" "&amp;'Age Range Break Down'!A10&amp;" max"</f>
        <v>Butler 70-79 max</v>
      </c>
      <c r="B32">
        <f>'Age Range Break Down'!K10</f>
        <v>1</v>
      </c>
      <c r="C32">
        <v>6</v>
      </c>
      <c r="D32">
        <v>3</v>
      </c>
      <c r="E32">
        <v>3</v>
      </c>
      <c r="F32">
        <v>0</v>
      </c>
      <c r="G32">
        <v>3</v>
      </c>
      <c r="H32">
        <v>0</v>
      </c>
      <c r="I32">
        <v>3</v>
      </c>
      <c r="J32">
        <v>5</v>
      </c>
      <c r="K32">
        <v>2</v>
      </c>
      <c r="L32">
        <v>1</v>
      </c>
      <c r="M32">
        <v>2</v>
      </c>
      <c r="N32">
        <v>1</v>
      </c>
      <c r="O32">
        <v>4</v>
      </c>
      <c r="P32">
        <v>4</v>
      </c>
      <c r="Q32">
        <v>2</v>
      </c>
      <c r="R32">
        <v>2</v>
      </c>
      <c r="S32">
        <v>7</v>
      </c>
      <c r="T32">
        <v>11</v>
      </c>
      <c r="U32">
        <v>1</v>
      </c>
      <c r="V32">
        <v>5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1</v>
      </c>
      <c r="AH32">
        <v>1</v>
      </c>
      <c r="AI32">
        <v>1</v>
      </c>
      <c r="AJ32">
        <v>2</v>
      </c>
      <c r="AK32">
        <v>1</v>
      </c>
      <c r="AL32">
        <v>1</v>
      </c>
      <c r="AM32">
        <v>1</v>
      </c>
      <c r="AN32">
        <v>2</v>
      </c>
      <c r="AO32">
        <v>2</v>
      </c>
      <c r="AP32">
        <v>2</v>
      </c>
      <c r="AQ32">
        <v>1</v>
      </c>
      <c r="AR32">
        <v>1</v>
      </c>
      <c r="AS32">
        <v>1</v>
      </c>
      <c r="AT32">
        <v>2</v>
      </c>
      <c r="AU32">
        <v>1</v>
      </c>
      <c r="AV32">
        <v>2</v>
      </c>
      <c r="AW32">
        <v>2</v>
      </c>
      <c r="AX32">
        <v>2</v>
      </c>
      <c r="AY32">
        <v>1</v>
      </c>
      <c r="AZ32">
        <v>0</v>
      </c>
      <c r="BA32">
        <v>1</v>
      </c>
      <c r="BB32">
        <v>0</v>
      </c>
      <c r="BC32">
        <v>0</v>
      </c>
      <c r="BD32">
        <v>1</v>
      </c>
      <c r="BE32">
        <v>1</v>
      </c>
      <c r="BF32">
        <v>1</v>
      </c>
    </row>
    <row r="33" spans="1:58" x14ac:dyDescent="0.35">
      <c r="A33" s="16" t="str">
        <f>'Age Range Break Down'!G$1&amp;" "&amp;'Age Range Break Down'!A11&amp;" max"</f>
        <v>Butler 80+ max</v>
      </c>
      <c r="B33">
        <f>'Age Range Break Down'!K11</f>
        <v>1</v>
      </c>
      <c r="C33">
        <v>0</v>
      </c>
      <c r="D33">
        <v>0</v>
      </c>
      <c r="E33">
        <v>1</v>
      </c>
      <c r="F33">
        <v>6</v>
      </c>
      <c r="G33">
        <v>7</v>
      </c>
      <c r="H33">
        <v>6</v>
      </c>
      <c r="I33">
        <v>2</v>
      </c>
      <c r="J33">
        <v>2</v>
      </c>
      <c r="K33">
        <v>2</v>
      </c>
      <c r="L33">
        <v>3</v>
      </c>
      <c r="M33">
        <v>1</v>
      </c>
      <c r="N33">
        <v>3</v>
      </c>
      <c r="O33">
        <v>2</v>
      </c>
      <c r="P33">
        <v>2</v>
      </c>
      <c r="Q33">
        <v>0</v>
      </c>
      <c r="R33">
        <v>3</v>
      </c>
      <c r="S33">
        <v>3</v>
      </c>
      <c r="T33">
        <v>2</v>
      </c>
      <c r="U33">
        <v>0</v>
      </c>
      <c r="V33">
        <v>11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1</v>
      </c>
      <c r="AH33">
        <v>1</v>
      </c>
      <c r="AI33">
        <v>1</v>
      </c>
      <c r="AJ33">
        <v>2</v>
      </c>
      <c r="AK33">
        <v>1</v>
      </c>
      <c r="AL33">
        <v>1</v>
      </c>
      <c r="AM33">
        <v>1</v>
      </c>
      <c r="AN33">
        <v>2</v>
      </c>
      <c r="AO33">
        <v>2</v>
      </c>
      <c r="AP33">
        <v>2</v>
      </c>
      <c r="AQ33">
        <v>1</v>
      </c>
      <c r="AR33">
        <v>1</v>
      </c>
      <c r="AS33">
        <v>1</v>
      </c>
      <c r="AT33">
        <v>2</v>
      </c>
      <c r="AU33">
        <v>1</v>
      </c>
      <c r="AV33">
        <v>1</v>
      </c>
      <c r="AW33">
        <v>2</v>
      </c>
      <c r="AX33">
        <v>1</v>
      </c>
      <c r="AY33">
        <v>1</v>
      </c>
      <c r="AZ33">
        <v>0</v>
      </c>
      <c r="BA33">
        <v>1</v>
      </c>
      <c r="BB33">
        <v>0</v>
      </c>
      <c r="BC33">
        <v>0</v>
      </c>
      <c r="BD33">
        <v>1</v>
      </c>
      <c r="BE33">
        <v>1</v>
      </c>
      <c r="BF33">
        <v>1</v>
      </c>
    </row>
    <row r="34" spans="1:58" x14ac:dyDescent="0.35">
      <c r="A34" s="16" t="str">
        <f>'Age Range Break Down'!H$1&amp;" "&amp;'Age Range Break Down'!A4&amp;" min"</f>
        <v>Black Hawk 0-17 min</v>
      </c>
      <c r="B34">
        <f>'Age Range Break Down'!H4</f>
        <v>16</v>
      </c>
      <c r="C34">
        <v>34</v>
      </c>
      <c r="D34">
        <v>36</v>
      </c>
      <c r="E34">
        <v>31</v>
      </c>
      <c r="F34">
        <v>39</v>
      </c>
      <c r="G34">
        <v>29</v>
      </c>
      <c r="H34">
        <v>42</v>
      </c>
      <c r="I34">
        <v>69</v>
      </c>
      <c r="J34">
        <v>80</v>
      </c>
      <c r="K34">
        <v>73</v>
      </c>
      <c r="L34">
        <v>62</v>
      </c>
      <c r="M34">
        <v>94</v>
      </c>
      <c r="N34">
        <v>48</v>
      </c>
      <c r="O34">
        <v>78</v>
      </c>
      <c r="P34">
        <v>0</v>
      </c>
      <c r="Q34">
        <v>155</v>
      </c>
      <c r="R34">
        <v>352</v>
      </c>
      <c r="S34">
        <v>264</v>
      </c>
      <c r="T34">
        <v>230</v>
      </c>
      <c r="U34">
        <v>147</v>
      </c>
      <c r="V34">
        <v>72</v>
      </c>
      <c r="W34">
        <v>37</v>
      </c>
      <c r="X34">
        <v>22</v>
      </c>
      <c r="Y34">
        <v>14</v>
      </c>
      <c r="Z34">
        <v>8</v>
      </c>
      <c r="AA34">
        <v>7</v>
      </c>
      <c r="AB34">
        <v>5</v>
      </c>
      <c r="AC34">
        <v>5</v>
      </c>
      <c r="AD34">
        <v>7</v>
      </c>
      <c r="AE34">
        <v>9</v>
      </c>
      <c r="AF34">
        <v>13</v>
      </c>
      <c r="AG34">
        <v>24</v>
      </c>
      <c r="AH34">
        <v>24</v>
      </c>
      <c r="AI34">
        <v>29</v>
      </c>
      <c r="AJ34">
        <v>21</v>
      </c>
      <c r="AK34">
        <v>23</v>
      </c>
      <c r="AL34">
        <v>28</v>
      </c>
      <c r="AM34">
        <v>25</v>
      </c>
      <c r="AN34">
        <v>25</v>
      </c>
      <c r="AO34">
        <v>25</v>
      </c>
      <c r="AP34">
        <v>20</v>
      </c>
      <c r="AQ34">
        <v>35</v>
      </c>
      <c r="AR34">
        <v>42</v>
      </c>
      <c r="AS34">
        <v>48</v>
      </c>
      <c r="AT34">
        <v>49</v>
      </c>
      <c r="AU34">
        <v>39</v>
      </c>
      <c r="AV34">
        <v>34</v>
      </c>
      <c r="AW34">
        <v>25</v>
      </c>
      <c r="AX34">
        <v>28</v>
      </c>
      <c r="AY34">
        <v>17</v>
      </c>
      <c r="AZ34">
        <v>11</v>
      </c>
      <c r="BA34">
        <v>15</v>
      </c>
      <c r="BB34">
        <v>14</v>
      </c>
      <c r="BC34">
        <v>14</v>
      </c>
      <c r="BD34">
        <v>13</v>
      </c>
      <c r="BE34">
        <v>16</v>
      </c>
      <c r="BF34">
        <v>16</v>
      </c>
    </row>
    <row r="35" spans="1:58" x14ac:dyDescent="0.35">
      <c r="A35" s="16" t="str">
        <f>'Age Range Break Down'!H$1&amp;" "&amp;'Age Range Break Down'!A5&amp;" min"</f>
        <v>Black Hawk 18-29 min</v>
      </c>
      <c r="B35">
        <f>'Age Range Break Down'!H5</f>
        <v>33</v>
      </c>
      <c r="C35">
        <v>60</v>
      </c>
      <c r="D35">
        <v>40</v>
      </c>
      <c r="E35">
        <v>46</v>
      </c>
      <c r="F35">
        <v>41</v>
      </c>
      <c r="G35">
        <v>21</v>
      </c>
      <c r="H35">
        <v>38</v>
      </c>
      <c r="I35">
        <v>46</v>
      </c>
      <c r="J35">
        <v>54</v>
      </c>
      <c r="K35">
        <v>73</v>
      </c>
      <c r="L35">
        <v>66</v>
      </c>
      <c r="M35">
        <v>104</v>
      </c>
      <c r="N35">
        <v>79</v>
      </c>
      <c r="O35">
        <v>73</v>
      </c>
      <c r="P35">
        <v>0</v>
      </c>
      <c r="Q35">
        <v>382</v>
      </c>
      <c r="R35">
        <v>579</v>
      </c>
      <c r="S35">
        <v>372</v>
      </c>
      <c r="T35">
        <v>315</v>
      </c>
      <c r="U35">
        <v>162</v>
      </c>
      <c r="V35">
        <v>89</v>
      </c>
      <c r="W35">
        <v>78</v>
      </c>
      <c r="X35">
        <v>46</v>
      </c>
      <c r="Y35">
        <v>30</v>
      </c>
      <c r="Z35">
        <v>16</v>
      </c>
      <c r="AA35">
        <v>15</v>
      </c>
      <c r="AB35">
        <v>11</v>
      </c>
      <c r="AC35">
        <v>10</v>
      </c>
      <c r="AD35">
        <v>14</v>
      </c>
      <c r="AE35">
        <v>18</v>
      </c>
      <c r="AF35">
        <v>26</v>
      </c>
      <c r="AG35">
        <v>49</v>
      </c>
      <c r="AH35">
        <v>53</v>
      </c>
      <c r="AI35">
        <v>58</v>
      </c>
      <c r="AJ35">
        <v>43</v>
      </c>
      <c r="AK35">
        <v>46</v>
      </c>
      <c r="AL35">
        <v>55</v>
      </c>
      <c r="AM35">
        <v>51</v>
      </c>
      <c r="AN35">
        <v>50</v>
      </c>
      <c r="AO35">
        <v>50</v>
      </c>
      <c r="AP35">
        <v>38</v>
      </c>
      <c r="AQ35">
        <v>69</v>
      </c>
      <c r="AR35">
        <v>84</v>
      </c>
      <c r="AS35">
        <v>96</v>
      </c>
      <c r="AT35">
        <v>98</v>
      </c>
      <c r="AU35">
        <v>79</v>
      </c>
      <c r="AV35">
        <v>68</v>
      </c>
      <c r="AW35">
        <v>50</v>
      </c>
      <c r="AX35">
        <v>56</v>
      </c>
      <c r="AY35">
        <v>35</v>
      </c>
      <c r="AZ35">
        <v>22</v>
      </c>
      <c r="BA35">
        <v>30</v>
      </c>
      <c r="BB35">
        <v>28</v>
      </c>
      <c r="BC35">
        <v>28</v>
      </c>
      <c r="BD35">
        <v>27</v>
      </c>
      <c r="BE35">
        <v>32</v>
      </c>
      <c r="BF35">
        <v>33</v>
      </c>
    </row>
    <row r="36" spans="1:58" x14ac:dyDescent="0.35">
      <c r="A36" s="16" t="str">
        <f>'Age Range Break Down'!H$1&amp;" "&amp;'Age Range Break Down'!A6&amp;" min"</f>
        <v>Black Hawk 30-39 min</v>
      </c>
      <c r="B36">
        <f>'Age Range Break Down'!H6</f>
        <v>21</v>
      </c>
      <c r="C36">
        <v>38</v>
      </c>
      <c r="D36">
        <v>34</v>
      </c>
      <c r="E36">
        <v>49</v>
      </c>
      <c r="F36">
        <v>35</v>
      </c>
      <c r="G36">
        <v>21</v>
      </c>
      <c r="H36">
        <v>36</v>
      </c>
      <c r="I36">
        <v>37</v>
      </c>
      <c r="J36">
        <v>64</v>
      </c>
      <c r="K36">
        <v>63</v>
      </c>
      <c r="L36">
        <v>66</v>
      </c>
      <c r="M36">
        <v>84</v>
      </c>
      <c r="N36">
        <v>57</v>
      </c>
      <c r="O36">
        <v>82</v>
      </c>
      <c r="P36">
        <v>0</v>
      </c>
      <c r="Q36">
        <v>239</v>
      </c>
      <c r="R36">
        <v>434</v>
      </c>
      <c r="S36">
        <v>310</v>
      </c>
      <c r="T36">
        <v>206</v>
      </c>
      <c r="U36">
        <v>125</v>
      </c>
      <c r="V36">
        <v>63</v>
      </c>
      <c r="W36">
        <v>52</v>
      </c>
      <c r="X36">
        <v>31</v>
      </c>
      <c r="Y36">
        <v>20</v>
      </c>
      <c r="Z36">
        <v>11</v>
      </c>
      <c r="AA36">
        <v>10</v>
      </c>
      <c r="AB36">
        <v>7</v>
      </c>
      <c r="AC36">
        <v>7</v>
      </c>
      <c r="AD36">
        <v>10</v>
      </c>
      <c r="AE36">
        <v>11</v>
      </c>
      <c r="AF36">
        <v>17</v>
      </c>
      <c r="AG36">
        <v>32</v>
      </c>
      <c r="AH36">
        <v>32</v>
      </c>
      <c r="AI36">
        <v>38</v>
      </c>
      <c r="AJ36">
        <v>28</v>
      </c>
      <c r="AK36">
        <v>30</v>
      </c>
      <c r="AL36">
        <v>36</v>
      </c>
      <c r="AM36">
        <v>33</v>
      </c>
      <c r="AN36">
        <v>33</v>
      </c>
      <c r="AO36">
        <v>32</v>
      </c>
      <c r="AP36">
        <v>26</v>
      </c>
      <c r="AQ36">
        <v>45</v>
      </c>
      <c r="AR36">
        <v>55</v>
      </c>
      <c r="AS36">
        <v>63</v>
      </c>
      <c r="AT36">
        <v>64</v>
      </c>
      <c r="AU36">
        <v>52</v>
      </c>
      <c r="AV36">
        <v>44</v>
      </c>
      <c r="AW36">
        <v>33</v>
      </c>
      <c r="AX36">
        <v>37</v>
      </c>
      <c r="AY36">
        <v>23</v>
      </c>
      <c r="AZ36">
        <v>15</v>
      </c>
      <c r="BA36">
        <v>20</v>
      </c>
      <c r="BB36">
        <v>18</v>
      </c>
      <c r="BC36">
        <v>18</v>
      </c>
      <c r="BD36">
        <v>18</v>
      </c>
      <c r="BE36">
        <v>21</v>
      </c>
      <c r="BF36">
        <v>21</v>
      </c>
    </row>
    <row r="37" spans="1:58" x14ac:dyDescent="0.35">
      <c r="A37" s="16" t="str">
        <f>'Age Range Break Down'!H$1&amp;" "&amp;'Age Range Break Down'!A7&amp;" min"</f>
        <v>Black Hawk 40-49 min</v>
      </c>
      <c r="B37">
        <f>'Age Range Break Down'!H7</f>
        <v>16</v>
      </c>
      <c r="C37">
        <v>27</v>
      </c>
      <c r="D37">
        <v>34</v>
      </c>
      <c r="E37">
        <v>24</v>
      </c>
      <c r="F37">
        <v>28</v>
      </c>
      <c r="G37">
        <v>8</v>
      </c>
      <c r="H37">
        <v>26</v>
      </c>
      <c r="I37">
        <v>43</v>
      </c>
      <c r="J37">
        <v>32</v>
      </c>
      <c r="K37">
        <v>33</v>
      </c>
      <c r="L37">
        <v>55</v>
      </c>
      <c r="M37">
        <v>60</v>
      </c>
      <c r="N37">
        <v>44</v>
      </c>
      <c r="O37">
        <v>53</v>
      </c>
      <c r="P37">
        <v>0</v>
      </c>
      <c r="Q37">
        <v>155</v>
      </c>
      <c r="R37">
        <v>310</v>
      </c>
      <c r="S37">
        <v>217</v>
      </c>
      <c r="T37">
        <v>169</v>
      </c>
      <c r="U37">
        <v>81</v>
      </c>
      <c r="V37">
        <v>72</v>
      </c>
      <c r="W37">
        <v>40</v>
      </c>
      <c r="X37">
        <v>24</v>
      </c>
      <c r="Y37">
        <v>15</v>
      </c>
      <c r="Z37">
        <v>8</v>
      </c>
      <c r="AA37">
        <v>8</v>
      </c>
      <c r="AB37">
        <v>6</v>
      </c>
      <c r="AC37">
        <v>5</v>
      </c>
      <c r="AD37">
        <v>7</v>
      </c>
      <c r="AE37">
        <v>9</v>
      </c>
      <c r="AF37">
        <v>14</v>
      </c>
      <c r="AG37">
        <v>26</v>
      </c>
      <c r="AH37">
        <v>26</v>
      </c>
      <c r="AI37">
        <v>31</v>
      </c>
      <c r="AJ37">
        <v>23</v>
      </c>
      <c r="AK37">
        <v>25</v>
      </c>
      <c r="AL37">
        <v>30</v>
      </c>
      <c r="AM37">
        <v>27</v>
      </c>
      <c r="AN37">
        <v>27</v>
      </c>
      <c r="AO37">
        <v>27</v>
      </c>
      <c r="AP37">
        <v>21</v>
      </c>
      <c r="AQ37">
        <v>37</v>
      </c>
      <c r="AR37">
        <v>42</v>
      </c>
      <c r="AS37">
        <v>48</v>
      </c>
      <c r="AT37">
        <v>49</v>
      </c>
      <c r="AU37">
        <v>30</v>
      </c>
      <c r="AV37">
        <v>34</v>
      </c>
      <c r="AW37">
        <v>25</v>
      </c>
      <c r="AX37">
        <v>28</v>
      </c>
      <c r="AY37">
        <v>17</v>
      </c>
      <c r="AZ37">
        <v>11</v>
      </c>
      <c r="BA37">
        <v>15</v>
      </c>
      <c r="BB37">
        <v>14</v>
      </c>
      <c r="BC37">
        <v>14</v>
      </c>
      <c r="BD37">
        <v>13</v>
      </c>
      <c r="BE37">
        <v>18</v>
      </c>
      <c r="BF37">
        <v>16</v>
      </c>
    </row>
    <row r="38" spans="1:58" x14ac:dyDescent="0.35">
      <c r="A38" s="16" t="str">
        <f>'Age Range Break Down'!H$1&amp;" "&amp;'Age Range Break Down'!A8&amp;" min"</f>
        <v>Black Hawk 50-59 min</v>
      </c>
      <c r="B38">
        <f>'Age Range Break Down'!H8</f>
        <v>15</v>
      </c>
      <c r="C38">
        <v>27</v>
      </c>
      <c r="D38">
        <v>30</v>
      </c>
      <c r="E38">
        <v>24</v>
      </c>
      <c r="F38">
        <v>16</v>
      </c>
      <c r="G38">
        <v>18</v>
      </c>
      <c r="H38">
        <v>20</v>
      </c>
      <c r="I38">
        <v>32</v>
      </c>
      <c r="J38">
        <v>41</v>
      </c>
      <c r="K38">
        <v>33</v>
      </c>
      <c r="L38">
        <v>35</v>
      </c>
      <c r="M38">
        <v>60</v>
      </c>
      <c r="N38">
        <v>29</v>
      </c>
      <c r="O38">
        <v>53</v>
      </c>
      <c r="P38">
        <v>0</v>
      </c>
      <c r="Q38">
        <v>131</v>
      </c>
      <c r="R38">
        <v>207</v>
      </c>
      <c r="S38">
        <v>171</v>
      </c>
      <c r="T38">
        <v>109</v>
      </c>
      <c r="U38">
        <v>88</v>
      </c>
      <c r="V38">
        <v>58</v>
      </c>
      <c r="W38">
        <v>35</v>
      </c>
      <c r="X38">
        <v>21</v>
      </c>
      <c r="Y38">
        <v>13</v>
      </c>
      <c r="Z38">
        <v>7</v>
      </c>
      <c r="AA38">
        <v>7</v>
      </c>
      <c r="AB38">
        <v>5</v>
      </c>
      <c r="AC38">
        <v>5</v>
      </c>
      <c r="AD38">
        <v>6</v>
      </c>
      <c r="AE38">
        <v>8</v>
      </c>
      <c r="AF38">
        <v>12</v>
      </c>
      <c r="AG38">
        <v>22</v>
      </c>
      <c r="AH38">
        <v>23</v>
      </c>
      <c r="AI38">
        <v>27</v>
      </c>
      <c r="AJ38">
        <v>20</v>
      </c>
      <c r="AK38">
        <v>21</v>
      </c>
      <c r="AL38">
        <v>26</v>
      </c>
      <c r="AM38">
        <v>23</v>
      </c>
      <c r="AN38">
        <v>23</v>
      </c>
      <c r="AO38">
        <v>23</v>
      </c>
      <c r="AP38">
        <v>18</v>
      </c>
      <c r="AQ38">
        <v>32</v>
      </c>
      <c r="AR38">
        <v>39</v>
      </c>
      <c r="AS38">
        <v>45</v>
      </c>
      <c r="AT38">
        <v>45</v>
      </c>
      <c r="AU38">
        <v>36</v>
      </c>
      <c r="AV38">
        <v>31</v>
      </c>
      <c r="AW38">
        <v>23</v>
      </c>
      <c r="AX38">
        <v>26</v>
      </c>
      <c r="AY38">
        <v>16</v>
      </c>
      <c r="AZ38">
        <v>10</v>
      </c>
      <c r="BA38">
        <v>14</v>
      </c>
      <c r="BB38">
        <v>13</v>
      </c>
      <c r="BC38">
        <v>13</v>
      </c>
      <c r="BD38">
        <v>12</v>
      </c>
      <c r="BE38">
        <v>15</v>
      </c>
      <c r="BF38">
        <v>15</v>
      </c>
    </row>
    <row r="39" spans="1:58" x14ac:dyDescent="0.35">
      <c r="A39" s="16" t="str">
        <f>'Age Range Break Down'!H$1&amp;" "&amp;'Age Range Break Down'!A9&amp;" min"</f>
        <v>Black Hawk 60-69 min</v>
      </c>
      <c r="B39">
        <f>'Age Range Break Down'!H9</f>
        <v>11</v>
      </c>
      <c r="C39">
        <v>18</v>
      </c>
      <c r="D39">
        <v>17</v>
      </c>
      <c r="E39">
        <v>22</v>
      </c>
      <c r="F39">
        <v>12</v>
      </c>
      <c r="G39">
        <v>27</v>
      </c>
      <c r="H39">
        <v>22</v>
      </c>
      <c r="I39">
        <v>37</v>
      </c>
      <c r="J39">
        <v>22</v>
      </c>
      <c r="K39">
        <v>33</v>
      </c>
      <c r="L39">
        <v>28</v>
      </c>
      <c r="M39">
        <v>50</v>
      </c>
      <c r="N39">
        <v>44</v>
      </c>
      <c r="O39">
        <v>45</v>
      </c>
      <c r="P39">
        <v>0</v>
      </c>
      <c r="Q39">
        <v>36</v>
      </c>
      <c r="R39">
        <v>124</v>
      </c>
      <c r="S39">
        <v>124</v>
      </c>
      <c r="T39">
        <v>109</v>
      </c>
      <c r="U39">
        <v>81</v>
      </c>
      <c r="V39">
        <v>49</v>
      </c>
      <c r="W39">
        <v>26</v>
      </c>
      <c r="X39">
        <v>15</v>
      </c>
      <c r="Y39">
        <v>10</v>
      </c>
      <c r="Z39">
        <v>5</v>
      </c>
      <c r="AA39">
        <v>5</v>
      </c>
      <c r="AB39">
        <v>4</v>
      </c>
      <c r="AC39">
        <v>3</v>
      </c>
      <c r="AD39">
        <v>5</v>
      </c>
      <c r="AE39">
        <v>6</v>
      </c>
      <c r="AF39">
        <v>9</v>
      </c>
      <c r="AG39">
        <v>17</v>
      </c>
      <c r="AH39">
        <v>17</v>
      </c>
      <c r="AI39">
        <v>20</v>
      </c>
      <c r="AJ39">
        <v>15</v>
      </c>
      <c r="AK39">
        <v>16</v>
      </c>
      <c r="AL39">
        <v>19</v>
      </c>
      <c r="AM39">
        <v>18</v>
      </c>
      <c r="AN39">
        <v>17</v>
      </c>
      <c r="AO39">
        <v>17</v>
      </c>
      <c r="AP39">
        <v>15</v>
      </c>
      <c r="AQ39">
        <v>24</v>
      </c>
      <c r="AR39">
        <v>29</v>
      </c>
      <c r="AS39">
        <v>33</v>
      </c>
      <c r="AT39">
        <v>34</v>
      </c>
      <c r="AU39">
        <v>27</v>
      </c>
      <c r="AV39">
        <v>23</v>
      </c>
      <c r="AW39">
        <v>17</v>
      </c>
      <c r="AX39">
        <v>20</v>
      </c>
      <c r="AY39">
        <v>12</v>
      </c>
      <c r="AZ39">
        <v>8</v>
      </c>
      <c r="BA39">
        <v>10</v>
      </c>
      <c r="BB39">
        <v>10</v>
      </c>
      <c r="BC39">
        <v>10</v>
      </c>
      <c r="BD39">
        <v>9</v>
      </c>
      <c r="BE39">
        <v>11</v>
      </c>
      <c r="BF39">
        <v>11</v>
      </c>
    </row>
    <row r="40" spans="1:58" x14ac:dyDescent="0.35">
      <c r="A40" s="16" t="str">
        <f>'Age Range Break Down'!H$1&amp;" "&amp;'Age Range Break Down'!A10&amp;" min"</f>
        <v>Black Hawk 70-79 min</v>
      </c>
      <c r="B40">
        <f>'Age Range Break Down'!H10</f>
        <v>6</v>
      </c>
      <c r="C40">
        <v>16</v>
      </c>
      <c r="D40">
        <v>17</v>
      </c>
      <c r="E40">
        <v>11</v>
      </c>
      <c r="F40">
        <v>20</v>
      </c>
      <c r="G40">
        <v>8</v>
      </c>
      <c r="H40">
        <v>10</v>
      </c>
      <c r="I40">
        <v>11</v>
      </c>
      <c r="J40">
        <v>16</v>
      </c>
      <c r="K40">
        <v>20</v>
      </c>
      <c r="L40">
        <v>21</v>
      </c>
      <c r="M40">
        <v>30</v>
      </c>
      <c r="N40">
        <v>10</v>
      </c>
      <c r="O40">
        <v>16</v>
      </c>
      <c r="P40">
        <v>0</v>
      </c>
      <c r="Q40">
        <v>36</v>
      </c>
      <c r="R40">
        <v>41</v>
      </c>
      <c r="S40">
        <v>47</v>
      </c>
      <c r="T40">
        <v>48</v>
      </c>
      <c r="U40">
        <v>37</v>
      </c>
      <c r="V40">
        <v>31</v>
      </c>
      <c r="W40">
        <v>14</v>
      </c>
      <c r="X40">
        <v>9</v>
      </c>
      <c r="Y40">
        <v>6</v>
      </c>
      <c r="Z40">
        <v>3</v>
      </c>
      <c r="AA40">
        <v>3</v>
      </c>
      <c r="AB40">
        <v>2</v>
      </c>
      <c r="AC40">
        <v>2</v>
      </c>
      <c r="AD40">
        <v>3</v>
      </c>
      <c r="AE40">
        <v>3</v>
      </c>
      <c r="AF40">
        <v>5</v>
      </c>
      <c r="AG40">
        <v>9</v>
      </c>
      <c r="AH40">
        <v>9</v>
      </c>
      <c r="AI40">
        <v>11</v>
      </c>
      <c r="AJ40">
        <v>8</v>
      </c>
      <c r="AK40">
        <v>9</v>
      </c>
      <c r="AL40">
        <v>11</v>
      </c>
      <c r="AM40">
        <v>10</v>
      </c>
      <c r="AN40">
        <v>10</v>
      </c>
      <c r="AO40">
        <v>10</v>
      </c>
      <c r="AP40">
        <v>8</v>
      </c>
      <c r="AQ40">
        <v>13</v>
      </c>
      <c r="AR40">
        <v>16</v>
      </c>
      <c r="AS40">
        <v>19</v>
      </c>
      <c r="AT40">
        <v>19</v>
      </c>
      <c r="AU40">
        <v>15</v>
      </c>
      <c r="AV40">
        <v>13</v>
      </c>
      <c r="AW40">
        <v>10</v>
      </c>
      <c r="AX40">
        <v>11</v>
      </c>
      <c r="AY40">
        <v>7</v>
      </c>
      <c r="AZ40">
        <v>4</v>
      </c>
      <c r="BA40">
        <v>6</v>
      </c>
      <c r="BB40">
        <v>5</v>
      </c>
      <c r="BC40">
        <v>5</v>
      </c>
      <c r="BD40">
        <v>5</v>
      </c>
      <c r="BE40">
        <v>8</v>
      </c>
      <c r="BF40">
        <v>6</v>
      </c>
    </row>
    <row r="41" spans="1:58" x14ac:dyDescent="0.35">
      <c r="A41" s="16" t="str">
        <f>'Age Range Break Down'!H$1&amp;" "&amp;'Age Range Break Down'!A11&amp;" min"</f>
        <v>Black Hawk 80+ min</v>
      </c>
      <c r="B41">
        <f>'Age Range Break Down'!H11</f>
        <v>5</v>
      </c>
      <c r="C41">
        <v>45</v>
      </c>
      <c r="D41">
        <v>4</v>
      </c>
      <c r="E41">
        <v>11</v>
      </c>
      <c r="F41">
        <v>8</v>
      </c>
      <c r="G41">
        <v>8</v>
      </c>
      <c r="H41">
        <v>10</v>
      </c>
      <c r="I41">
        <v>11</v>
      </c>
      <c r="J41">
        <v>10</v>
      </c>
      <c r="K41">
        <v>7</v>
      </c>
      <c r="L41">
        <v>10</v>
      </c>
      <c r="M41">
        <v>15</v>
      </c>
      <c r="N41">
        <v>6</v>
      </c>
      <c r="O41">
        <v>8</v>
      </c>
      <c r="P41">
        <v>0</v>
      </c>
      <c r="Q41">
        <v>24</v>
      </c>
      <c r="R41">
        <v>41</v>
      </c>
      <c r="S41">
        <v>16</v>
      </c>
      <c r="T41">
        <v>24</v>
      </c>
      <c r="U41">
        <v>22</v>
      </c>
      <c r="V41">
        <v>18</v>
      </c>
      <c r="W41">
        <v>9</v>
      </c>
      <c r="X41">
        <v>5</v>
      </c>
      <c r="Y41">
        <v>3</v>
      </c>
      <c r="Z41">
        <v>2</v>
      </c>
      <c r="AA41">
        <v>2</v>
      </c>
      <c r="AB41">
        <v>1</v>
      </c>
      <c r="AC41">
        <v>1</v>
      </c>
      <c r="AD41">
        <v>2</v>
      </c>
      <c r="AE41">
        <v>2</v>
      </c>
      <c r="AF41">
        <v>3</v>
      </c>
      <c r="AG41">
        <v>6</v>
      </c>
      <c r="AH41">
        <v>6</v>
      </c>
      <c r="AI41">
        <v>7</v>
      </c>
      <c r="AJ41">
        <v>5</v>
      </c>
      <c r="AK41">
        <v>5</v>
      </c>
      <c r="AL41">
        <v>6</v>
      </c>
      <c r="AM41">
        <v>6</v>
      </c>
      <c r="AN41">
        <v>6</v>
      </c>
      <c r="AO41">
        <v>6</v>
      </c>
      <c r="AP41">
        <v>6</v>
      </c>
      <c r="AQ41">
        <v>11</v>
      </c>
      <c r="AR41">
        <v>13</v>
      </c>
      <c r="AS41">
        <v>15</v>
      </c>
      <c r="AT41">
        <v>15</v>
      </c>
      <c r="AU41">
        <v>12</v>
      </c>
      <c r="AV41">
        <v>10</v>
      </c>
      <c r="AW41">
        <v>8</v>
      </c>
      <c r="AX41">
        <v>9</v>
      </c>
      <c r="AY41">
        <v>5</v>
      </c>
      <c r="AZ41">
        <v>3</v>
      </c>
      <c r="BA41">
        <v>5</v>
      </c>
      <c r="BB41">
        <v>4</v>
      </c>
      <c r="BC41">
        <v>4</v>
      </c>
      <c r="BD41">
        <v>4</v>
      </c>
      <c r="BE41">
        <v>5</v>
      </c>
      <c r="BF41">
        <v>5</v>
      </c>
    </row>
    <row r="42" spans="1:58" x14ac:dyDescent="0.35">
      <c r="A42" s="16" t="str">
        <f>'Age Range Break Down'!H$1&amp;" "&amp;'Age Range Break Down'!A4&amp;" max"</f>
        <v>Black Hawk 0-17 max</v>
      </c>
      <c r="B42">
        <f>'Age Range Break Down'!L4</f>
        <v>11</v>
      </c>
      <c r="C42">
        <v>39</v>
      </c>
      <c r="D42">
        <v>37</v>
      </c>
      <c r="E42">
        <v>36</v>
      </c>
      <c r="F42">
        <v>51</v>
      </c>
      <c r="G42">
        <v>29</v>
      </c>
      <c r="H42">
        <v>106</v>
      </c>
      <c r="I42">
        <v>72</v>
      </c>
      <c r="J42">
        <v>86</v>
      </c>
      <c r="K42">
        <v>77</v>
      </c>
      <c r="L42">
        <v>65</v>
      </c>
      <c r="M42">
        <v>103</v>
      </c>
      <c r="N42">
        <v>37</v>
      </c>
      <c r="O42">
        <v>561</v>
      </c>
      <c r="P42">
        <v>285</v>
      </c>
      <c r="Q42">
        <v>119</v>
      </c>
      <c r="R42">
        <v>189</v>
      </c>
      <c r="S42">
        <v>288</v>
      </c>
      <c r="T42">
        <v>269</v>
      </c>
      <c r="U42">
        <v>177</v>
      </c>
      <c r="V42">
        <v>80</v>
      </c>
      <c r="X42">
        <v>0</v>
      </c>
      <c r="Y42">
        <v>0</v>
      </c>
      <c r="Z42">
        <v>6</v>
      </c>
      <c r="AA42">
        <v>7</v>
      </c>
      <c r="AB42">
        <v>4</v>
      </c>
      <c r="AC42">
        <v>4</v>
      </c>
      <c r="AD42">
        <v>5</v>
      </c>
      <c r="AE42">
        <v>4</v>
      </c>
      <c r="AF42">
        <v>10</v>
      </c>
      <c r="AG42">
        <v>17</v>
      </c>
      <c r="AH42">
        <v>17</v>
      </c>
      <c r="AI42">
        <v>17</v>
      </c>
      <c r="AJ42">
        <v>40</v>
      </c>
      <c r="AK42">
        <v>24</v>
      </c>
      <c r="AL42">
        <v>24</v>
      </c>
      <c r="AM42">
        <v>23</v>
      </c>
      <c r="AN42">
        <v>20</v>
      </c>
      <c r="AO42">
        <v>36</v>
      </c>
      <c r="AP42">
        <v>36</v>
      </c>
      <c r="AQ42">
        <v>27</v>
      </c>
      <c r="AR42">
        <v>34</v>
      </c>
      <c r="AS42">
        <v>35</v>
      </c>
      <c r="AT42">
        <v>37</v>
      </c>
      <c r="AU42">
        <v>34</v>
      </c>
      <c r="AV42">
        <v>26</v>
      </c>
      <c r="AW42">
        <v>19</v>
      </c>
      <c r="AX42">
        <v>22</v>
      </c>
      <c r="AY42">
        <v>12</v>
      </c>
      <c r="AZ42">
        <v>8</v>
      </c>
      <c r="BA42">
        <v>8</v>
      </c>
      <c r="BB42">
        <v>8</v>
      </c>
      <c r="BC42">
        <v>8</v>
      </c>
      <c r="BD42">
        <v>9</v>
      </c>
      <c r="BE42">
        <v>12</v>
      </c>
      <c r="BF42">
        <v>11</v>
      </c>
    </row>
    <row r="43" spans="1:58" x14ac:dyDescent="0.35">
      <c r="A43" s="16" t="str">
        <f>'Age Range Break Down'!H$1&amp;" "&amp;'Age Range Break Down'!A5&amp;" max"</f>
        <v>Black Hawk 18-29 max</v>
      </c>
      <c r="B43">
        <f>'Age Range Break Down'!L5</f>
        <v>23</v>
      </c>
      <c r="C43">
        <v>69</v>
      </c>
      <c r="D43">
        <v>42</v>
      </c>
      <c r="E43">
        <v>54</v>
      </c>
      <c r="F43">
        <v>54</v>
      </c>
      <c r="G43">
        <v>21</v>
      </c>
      <c r="H43">
        <v>96</v>
      </c>
      <c r="I43">
        <v>48</v>
      </c>
      <c r="J43">
        <v>59</v>
      </c>
      <c r="K43">
        <v>77</v>
      </c>
      <c r="L43">
        <v>68</v>
      </c>
      <c r="M43">
        <v>114</v>
      </c>
      <c r="N43">
        <v>62</v>
      </c>
      <c r="O43">
        <v>532</v>
      </c>
      <c r="P43">
        <v>570</v>
      </c>
      <c r="Q43">
        <v>293</v>
      </c>
      <c r="R43">
        <v>312</v>
      </c>
      <c r="S43">
        <v>407</v>
      </c>
      <c r="T43">
        <v>369</v>
      </c>
      <c r="U43">
        <v>194</v>
      </c>
      <c r="V43">
        <v>101</v>
      </c>
      <c r="X43">
        <v>0</v>
      </c>
      <c r="Y43">
        <v>0</v>
      </c>
      <c r="Z43">
        <v>12</v>
      </c>
      <c r="AA43">
        <v>14</v>
      </c>
      <c r="AB43">
        <v>9</v>
      </c>
      <c r="AC43">
        <v>9</v>
      </c>
      <c r="AD43">
        <v>11</v>
      </c>
      <c r="AE43">
        <v>9</v>
      </c>
      <c r="AF43">
        <v>20</v>
      </c>
      <c r="AG43">
        <v>35</v>
      </c>
      <c r="AH43">
        <v>36</v>
      </c>
      <c r="AI43">
        <v>34</v>
      </c>
      <c r="AJ43">
        <v>80</v>
      </c>
      <c r="AK43">
        <v>48</v>
      </c>
      <c r="AL43">
        <v>48</v>
      </c>
      <c r="AM43">
        <v>46</v>
      </c>
      <c r="AN43">
        <v>41</v>
      </c>
      <c r="AO43">
        <v>72</v>
      </c>
      <c r="AP43">
        <v>69</v>
      </c>
      <c r="AQ43">
        <v>54</v>
      </c>
      <c r="AR43">
        <v>67</v>
      </c>
      <c r="AS43">
        <v>70</v>
      </c>
      <c r="AT43">
        <v>74</v>
      </c>
      <c r="AU43">
        <v>67</v>
      </c>
      <c r="AV43">
        <v>51</v>
      </c>
      <c r="AW43">
        <v>38</v>
      </c>
      <c r="AX43">
        <v>44</v>
      </c>
      <c r="AY43">
        <v>25</v>
      </c>
      <c r="AZ43">
        <v>15</v>
      </c>
      <c r="BA43">
        <v>16</v>
      </c>
      <c r="BB43">
        <v>16</v>
      </c>
      <c r="BC43">
        <v>17</v>
      </c>
      <c r="BD43">
        <v>18</v>
      </c>
      <c r="BE43">
        <v>23</v>
      </c>
      <c r="BF43">
        <v>23</v>
      </c>
    </row>
    <row r="44" spans="1:58" x14ac:dyDescent="0.35">
      <c r="A44" s="16" t="str">
        <f>'Age Range Break Down'!H$1&amp;" "&amp;'Age Range Break Down'!A6&amp;" max"</f>
        <v>Black Hawk 30-39 max</v>
      </c>
      <c r="B44">
        <f>'Age Range Break Down'!L6</f>
        <v>15</v>
      </c>
      <c r="C44">
        <v>44</v>
      </c>
      <c r="D44">
        <v>35</v>
      </c>
      <c r="E44">
        <v>57</v>
      </c>
      <c r="F44">
        <v>46</v>
      </c>
      <c r="G44">
        <v>21</v>
      </c>
      <c r="H44">
        <v>91</v>
      </c>
      <c r="I44">
        <v>39</v>
      </c>
      <c r="J44">
        <v>69</v>
      </c>
      <c r="K44">
        <v>67</v>
      </c>
      <c r="L44">
        <v>68</v>
      </c>
      <c r="M44">
        <v>92</v>
      </c>
      <c r="N44">
        <v>45</v>
      </c>
      <c r="O44">
        <v>591</v>
      </c>
      <c r="P44">
        <v>346</v>
      </c>
      <c r="Q44">
        <v>183</v>
      </c>
      <c r="R44">
        <v>234</v>
      </c>
      <c r="S44">
        <v>339</v>
      </c>
      <c r="T44">
        <v>241</v>
      </c>
      <c r="U44">
        <v>150</v>
      </c>
      <c r="V44">
        <v>70</v>
      </c>
      <c r="X44">
        <v>0</v>
      </c>
      <c r="Y44">
        <v>0</v>
      </c>
      <c r="Z44">
        <v>8</v>
      </c>
      <c r="AA44">
        <v>9</v>
      </c>
      <c r="AB44">
        <v>6</v>
      </c>
      <c r="AC44">
        <v>6</v>
      </c>
      <c r="AD44">
        <v>7</v>
      </c>
      <c r="AE44">
        <v>6</v>
      </c>
      <c r="AF44">
        <v>13</v>
      </c>
      <c r="AG44">
        <v>23</v>
      </c>
      <c r="AH44">
        <v>22</v>
      </c>
      <c r="AI44">
        <v>22</v>
      </c>
      <c r="AJ44">
        <v>52</v>
      </c>
      <c r="AK44">
        <v>32</v>
      </c>
      <c r="AL44">
        <v>32</v>
      </c>
      <c r="AM44">
        <v>30</v>
      </c>
      <c r="AN44">
        <v>27</v>
      </c>
      <c r="AO44">
        <v>47</v>
      </c>
      <c r="AP44">
        <v>47</v>
      </c>
      <c r="AQ44">
        <v>35</v>
      </c>
      <c r="AR44">
        <v>44</v>
      </c>
      <c r="AS44">
        <v>46</v>
      </c>
      <c r="AT44">
        <v>48</v>
      </c>
      <c r="AU44">
        <v>44</v>
      </c>
      <c r="AV44">
        <v>34</v>
      </c>
      <c r="AW44">
        <v>25</v>
      </c>
      <c r="AX44">
        <v>29</v>
      </c>
      <c r="AY44">
        <v>16</v>
      </c>
      <c r="AZ44">
        <v>10</v>
      </c>
      <c r="BA44">
        <v>11</v>
      </c>
      <c r="BB44">
        <v>10</v>
      </c>
      <c r="BC44">
        <v>11</v>
      </c>
      <c r="BD44">
        <v>12</v>
      </c>
      <c r="BE44">
        <v>16</v>
      </c>
      <c r="BF44">
        <v>15</v>
      </c>
    </row>
    <row r="45" spans="1:58" x14ac:dyDescent="0.35">
      <c r="A45" s="16" t="str">
        <f>'Age Range Break Down'!H$1&amp;" "&amp;'Age Range Break Down'!A7&amp;" max"</f>
        <v>Black Hawk 40-49 max</v>
      </c>
      <c r="B45">
        <f>'Age Range Break Down'!L7</f>
        <v>11</v>
      </c>
      <c r="C45">
        <v>31</v>
      </c>
      <c r="D45">
        <v>35</v>
      </c>
      <c r="E45">
        <v>28</v>
      </c>
      <c r="F45">
        <v>36</v>
      </c>
      <c r="G45">
        <v>8</v>
      </c>
      <c r="H45">
        <v>66</v>
      </c>
      <c r="I45">
        <v>45</v>
      </c>
      <c r="J45">
        <v>35</v>
      </c>
      <c r="K45">
        <v>35</v>
      </c>
      <c r="L45">
        <v>58</v>
      </c>
      <c r="M45">
        <v>65</v>
      </c>
      <c r="N45">
        <v>35</v>
      </c>
      <c r="O45">
        <v>384</v>
      </c>
      <c r="P45">
        <v>285</v>
      </c>
      <c r="Q45">
        <v>119</v>
      </c>
      <c r="R45">
        <v>167</v>
      </c>
      <c r="S45">
        <v>237</v>
      </c>
      <c r="T45">
        <v>199</v>
      </c>
      <c r="U45">
        <v>97</v>
      </c>
      <c r="V45">
        <v>80</v>
      </c>
      <c r="X45">
        <v>0</v>
      </c>
      <c r="Y45">
        <v>0</v>
      </c>
      <c r="Z45">
        <v>6</v>
      </c>
      <c r="AA45">
        <v>7</v>
      </c>
      <c r="AB45">
        <v>5</v>
      </c>
      <c r="AC45">
        <v>5</v>
      </c>
      <c r="AD45">
        <v>5</v>
      </c>
      <c r="AE45">
        <v>5</v>
      </c>
      <c r="AF45">
        <v>10</v>
      </c>
      <c r="AG45">
        <v>19</v>
      </c>
      <c r="AH45">
        <v>18</v>
      </c>
      <c r="AI45">
        <v>18</v>
      </c>
      <c r="AJ45">
        <v>43</v>
      </c>
      <c r="AK45">
        <v>26</v>
      </c>
      <c r="AL45">
        <v>26</v>
      </c>
      <c r="AM45">
        <v>25</v>
      </c>
      <c r="AN45">
        <v>22</v>
      </c>
      <c r="AO45">
        <v>39</v>
      </c>
      <c r="AP45">
        <v>39</v>
      </c>
      <c r="AQ45">
        <v>29</v>
      </c>
      <c r="AR45">
        <v>34</v>
      </c>
      <c r="AS45">
        <v>35</v>
      </c>
      <c r="AT45">
        <v>37</v>
      </c>
      <c r="AU45">
        <v>26</v>
      </c>
      <c r="AV45">
        <v>26</v>
      </c>
      <c r="AW45">
        <v>19</v>
      </c>
      <c r="AX45">
        <v>22</v>
      </c>
      <c r="AY45">
        <v>12</v>
      </c>
      <c r="AZ45">
        <v>8</v>
      </c>
      <c r="BA45">
        <v>8</v>
      </c>
      <c r="BB45">
        <v>8</v>
      </c>
      <c r="BC45">
        <v>8</v>
      </c>
      <c r="BD45">
        <v>9</v>
      </c>
      <c r="BE45">
        <v>13</v>
      </c>
      <c r="BF45">
        <v>11</v>
      </c>
    </row>
    <row r="46" spans="1:58" x14ac:dyDescent="0.35">
      <c r="A46" s="16" t="str">
        <f>'Age Range Break Down'!H$1&amp;" "&amp;'Age Range Break Down'!A8&amp;" max"</f>
        <v>Black Hawk 50-59 max</v>
      </c>
      <c r="B46">
        <f>'Age Range Break Down'!L8</f>
        <v>11</v>
      </c>
      <c r="C46">
        <v>31</v>
      </c>
      <c r="D46">
        <v>31</v>
      </c>
      <c r="E46">
        <v>28</v>
      </c>
      <c r="F46">
        <v>21</v>
      </c>
      <c r="G46">
        <v>18</v>
      </c>
      <c r="H46">
        <v>50</v>
      </c>
      <c r="I46">
        <v>33</v>
      </c>
      <c r="J46">
        <v>45</v>
      </c>
      <c r="K46">
        <v>35</v>
      </c>
      <c r="L46">
        <v>36</v>
      </c>
      <c r="M46">
        <v>65</v>
      </c>
      <c r="N46">
        <v>22</v>
      </c>
      <c r="O46">
        <v>384</v>
      </c>
      <c r="P46">
        <v>244</v>
      </c>
      <c r="Q46">
        <v>101</v>
      </c>
      <c r="R46">
        <v>111</v>
      </c>
      <c r="S46">
        <v>187</v>
      </c>
      <c r="T46">
        <v>128</v>
      </c>
      <c r="U46">
        <v>106</v>
      </c>
      <c r="V46">
        <v>65</v>
      </c>
      <c r="X46">
        <v>0</v>
      </c>
      <c r="Y46">
        <v>0</v>
      </c>
      <c r="Z46">
        <v>6</v>
      </c>
      <c r="AA46">
        <v>6</v>
      </c>
      <c r="AB46">
        <v>4</v>
      </c>
      <c r="AC46">
        <v>4</v>
      </c>
      <c r="AD46">
        <v>5</v>
      </c>
      <c r="AE46">
        <v>4</v>
      </c>
      <c r="AF46">
        <v>9</v>
      </c>
      <c r="AG46">
        <v>16</v>
      </c>
      <c r="AH46">
        <v>16</v>
      </c>
      <c r="AI46">
        <v>16</v>
      </c>
      <c r="AJ46">
        <v>37</v>
      </c>
      <c r="AK46">
        <v>22</v>
      </c>
      <c r="AL46">
        <v>22</v>
      </c>
      <c r="AM46">
        <v>21</v>
      </c>
      <c r="AN46">
        <v>19</v>
      </c>
      <c r="AO46">
        <v>33</v>
      </c>
      <c r="AP46">
        <v>33</v>
      </c>
      <c r="AQ46">
        <v>25</v>
      </c>
      <c r="AR46">
        <v>31</v>
      </c>
      <c r="AS46">
        <v>32</v>
      </c>
      <c r="AT46">
        <v>34</v>
      </c>
      <c r="AU46">
        <v>31</v>
      </c>
      <c r="AV46">
        <v>24</v>
      </c>
      <c r="AW46">
        <v>18</v>
      </c>
      <c r="AX46">
        <v>20</v>
      </c>
      <c r="AY46">
        <v>11</v>
      </c>
      <c r="AZ46">
        <v>7</v>
      </c>
      <c r="BA46">
        <v>7</v>
      </c>
      <c r="BB46">
        <v>7</v>
      </c>
      <c r="BC46">
        <v>8</v>
      </c>
      <c r="BD46">
        <v>8</v>
      </c>
      <c r="BE46">
        <v>11</v>
      </c>
      <c r="BF46">
        <v>11</v>
      </c>
    </row>
    <row r="47" spans="1:58" x14ac:dyDescent="0.35">
      <c r="A47" s="16" t="str">
        <f>'Age Range Break Down'!H$1&amp;" "&amp;'Age Range Break Down'!A9&amp;" max"</f>
        <v>Black Hawk 60-69 max</v>
      </c>
      <c r="B47">
        <f>'Age Range Break Down'!L9</f>
        <v>8</v>
      </c>
      <c r="C47">
        <v>21</v>
      </c>
      <c r="D47">
        <v>18</v>
      </c>
      <c r="E47">
        <v>26</v>
      </c>
      <c r="F47">
        <v>15</v>
      </c>
      <c r="G47">
        <v>26</v>
      </c>
      <c r="H47">
        <v>55</v>
      </c>
      <c r="I47">
        <v>39</v>
      </c>
      <c r="J47">
        <v>24</v>
      </c>
      <c r="K47">
        <v>35</v>
      </c>
      <c r="L47">
        <v>29</v>
      </c>
      <c r="M47">
        <v>54</v>
      </c>
      <c r="N47">
        <v>35</v>
      </c>
      <c r="O47">
        <v>325</v>
      </c>
      <c r="P47">
        <v>183</v>
      </c>
      <c r="Q47">
        <v>27</v>
      </c>
      <c r="R47">
        <v>67</v>
      </c>
      <c r="S47">
        <v>136</v>
      </c>
      <c r="T47">
        <v>128</v>
      </c>
      <c r="U47">
        <v>97</v>
      </c>
      <c r="V47">
        <v>55</v>
      </c>
      <c r="X47">
        <v>0</v>
      </c>
      <c r="Y47">
        <v>0</v>
      </c>
      <c r="Z47">
        <v>4</v>
      </c>
      <c r="AA47">
        <v>5</v>
      </c>
      <c r="AB47">
        <v>3</v>
      </c>
      <c r="AC47">
        <v>3</v>
      </c>
      <c r="AD47">
        <v>4</v>
      </c>
      <c r="AE47">
        <v>3</v>
      </c>
      <c r="AF47">
        <v>7</v>
      </c>
      <c r="AG47">
        <v>12</v>
      </c>
      <c r="AH47">
        <v>12</v>
      </c>
      <c r="AI47">
        <v>12</v>
      </c>
      <c r="AJ47">
        <v>28</v>
      </c>
      <c r="AK47">
        <v>17</v>
      </c>
      <c r="AL47">
        <v>17</v>
      </c>
      <c r="AM47">
        <v>16</v>
      </c>
      <c r="AN47">
        <v>14</v>
      </c>
      <c r="AO47">
        <v>25</v>
      </c>
      <c r="AP47">
        <v>28</v>
      </c>
      <c r="AQ47">
        <v>19</v>
      </c>
      <c r="AR47">
        <v>23</v>
      </c>
      <c r="AS47">
        <v>24</v>
      </c>
      <c r="AT47">
        <v>26</v>
      </c>
      <c r="AU47">
        <v>23</v>
      </c>
      <c r="AV47">
        <v>18</v>
      </c>
      <c r="AW47">
        <v>13</v>
      </c>
      <c r="AX47">
        <v>15</v>
      </c>
      <c r="AY47">
        <v>9</v>
      </c>
      <c r="AZ47">
        <v>5</v>
      </c>
      <c r="BA47">
        <v>6</v>
      </c>
      <c r="BB47">
        <v>5</v>
      </c>
      <c r="BC47">
        <v>6</v>
      </c>
      <c r="BD47">
        <v>6</v>
      </c>
      <c r="BE47">
        <v>8</v>
      </c>
      <c r="BF47">
        <v>8</v>
      </c>
    </row>
    <row r="48" spans="1:58" x14ac:dyDescent="0.35">
      <c r="A48" s="16" t="str">
        <f>'Age Range Break Down'!H$1&amp;" "&amp;'Age Range Break Down'!A10&amp;" max"</f>
        <v>Black Hawk 70-79 max</v>
      </c>
      <c r="B48">
        <f>'Age Range Break Down'!L10</f>
        <v>4</v>
      </c>
      <c r="C48">
        <v>18</v>
      </c>
      <c r="D48">
        <v>18</v>
      </c>
      <c r="E48">
        <v>13</v>
      </c>
      <c r="F48">
        <v>26</v>
      </c>
      <c r="G48">
        <v>8</v>
      </c>
      <c r="H48">
        <v>25</v>
      </c>
      <c r="I48">
        <v>12</v>
      </c>
      <c r="J48">
        <v>17</v>
      </c>
      <c r="K48">
        <v>21</v>
      </c>
      <c r="L48">
        <v>22</v>
      </c>
      <c r="M48">
        <v>33</v>
      </c>
      <c r="N48">
        <v>7</v>
      </c>
      <c r="O48">
        <v>118</v>
      </c>
      <c r="P48">
        <v>102</v>
      </c>
      <c r="Q48">
        <v>27</v>
      </c>
      <c r="R48">
        <v>22</v>
      </c>
      <c r="S48">
        <v>51</v>
      </c>
      <c r="T48">
        <v>57</v>
      </c>
      <c r="U48">
        <v>44</v>
      </c>
      <c r="V48">
        <v>35</v>
      </c>
      <c r="X48">
        <v>0</v>
      </c>
      <c r="Y48">
        <v>0</v>
      </c>
      <c r="Z48">
        <v>2</v>
      </c>
      <c r="AA48">
        <v>3</v>
      </c>
      <c r="AB48">
        <v>2</v>
      </c>
      <c r="AC48">
        <v>2</v>
      </c>
      <c r="AD48">
        <v>2</v>
      </c>
      <c r="AE48">
        <v>2</v>
      </c>
      <c r="AF48">
        <v>4</v>
      </c>
      <c r="AG48">
        <v>7</v>
      </c>
      <c r="AH48">
        <v>7</v>
      </c>
      <c r="AI48">
        <v>7</v>
      </c>
      <c r="AJ48">
        <v>15</v>
      </c>
      <c r="AK48">
        <v>9</v>
      </c>
      <c r="AL48">
        <v>9</v>
      </c>
      <c r="AM48">
        <v>9</v>
      </c>
      <c r="AN48">
        <v>8</v>
      </c>
      <c r="AO48">
        <v>14</v>
      </c>
      <c r="AP48">
        <v>14</v>
      </c>
      <c r="AQ48">
        <v>10</v>
      </c>
      <c r="AR48">
        <v>13</v>
      </c>
      <c r="AS48">
        <v>13</v>
      </c>
      <c r="AT48">
        <v>14</v>
      </c>
      <c r="AU48">
        <v>13</v>
      </c>
      <c r="AV48">
        <v>10</v>
      </c>
      <c r="AW48">
        <v>7</v>
      </c>
      <c r="AX48">
        <v>8</v>
      </c>
      <c r="AY48">
        <v>5</v>
      </c>
      <c r="AZ48">
        <v>3</v>
      </c>
      <c r="BA48">
        <v>3</v>
      </c>
      <c r="BB48">
        <v>3</v>
      </c>
      <c r="BC48">
        <v>3</v>
      </c>
      <c r="BD48">
        <v>4</v>
      </c>
      <c r="BE48">
        <v>6</v>
      </c>
      <c r="BF48">
        <v>4</v>
      </c>
    </row>
    <row r="49" spans="1:58" x14ac:dyDescent="0.35">
      <c r="A49" s="16" t="str">
        <f>'Age Range Break Down'!H$1&amp;" "&amp;'Age Range Break Down'!A11&amp;" max"</f>
        <v>Black Hawk 80+ max</v>
      </c>
      <c r="B49">
        <f>'Age Range Break Down'!L11</f>
        <v>4</v>
      </c>
      <c r="C49">
        <v>51</v>
      </c>
      <c r="D49">
        <v>4</v>
      </c>
      <c r="E49">
        <v>13</v>
      </c>
      <c r="F49">
        <v>10</v>
      </c>
      <c r="G49">
        <v>8</v>
      </c>
      <c r="H49">
        <v>25</v>
      </c>
      <c r="I49">
        <v>12</v>
      </c>
      <c r="J49">
        <v>10</v>
      </c>
      <c r="K49">
        <v>7</v>
      </c>
      <c r="L49">
        <v>11</v>
      </c>
      <c r="M49">
        <v>16</v>
      </c>
      <c r="N49">
        <v>5</v>
      </c>
      <c r="O49">
        <v>59</v>
      </c>
      <c r="P49">
        <v>41</v>
      </c>
      <c r="Q49">
        <v>18</v>
      </c>
      <c r="R49">
        <v>22</v>
      </c>
      <c r="S49">
        <v>17</v>
      </c>
      <c r="T49">
        <v>28</v>
      </c>
      <c r="U49">
        <v>26</v>
      </c>
      <c r="V49">
        <v>20</v>
      </c>
      <c r="X49">
        <v>0</v>
      </c>
      <c r="Y49">
        <v>0</v>
      </c>
      <c r="Z49">
        <v>1</v>
      </c>
      <c r="AA49">
        <v>2</v>
      </c>
      <c r="AB49">
        <v>1</v>
      </c>
      <c r="AC49">
        <v>1</v>
      </c>
      <c r="AD49">
        <v>1</v>
      </c>
      <c r="AE49">
        <v>1</v>
      </c>
      <c r="AF49">
        <v>2</v>
      </c>
      <c r="AG49">
        <v>4</v>
      </c>
      <c r="AH49">
        <v>4</v>
      </c>
      <c r="AI49">
        <v>4</v>
      </c>
      <c r="AJ49">
        <v>9</v>
      </c>
      <c r="AK49">
        <v>6</v>
      </c>
      <c r="AL49">
        <v>6</v>
      </c>
      <c r="AM49">
        <v>5</v>
      </c>
      <c r="AN49">
        <v>5</v>
      </c>
      <c r="AO49">
        <v>8</v>
      </c>
      <c r="AP49">
        <v>11</v>
      </c>
      <c r="AQ49">
        <v>8</v>
      </c>
      <c r="AR49">
        <v>10</v>
      </c>
      <c r="AS49">
        <v>11</v>
      </c>
      <c r="AT49">
        <v>11</v>
      </c>
      <c r="AU49">
        <v>10</v>
      </c>
      <c r="AV49">
        <v>8</v>
      </c>
      <c r="AW49">
        <v>6</v>
      </c>
      <c r="AX49">
        <v>7</v>
      </c>
      <c r="AY49">
        <v>4</v>
      </c>
      <c r="AZ49">
        <v>2</v>
      </c>
      <c r="BA49">
        <v>2</v>
      </c>
      <c r="BB49">
        <v>2</v>
      </c>
      <c r="BC49">
        <v>3</v>
      </c>
      <c r="BD49">
        <v>3</v>
      </c>
      <c r="BE49">
        <v>4</v>
      </c>
      <c r="BF49">
        <v>4</v>
      </c>
    </row>
    <row r="50" spans="1:58" x14ac:dyDescent="0.35">
      <c r="A50" s="16"/>
    </row>
    <row r="51" spans="1:58" x14ac:dyDescent="0.35">
      <c r="A51" s="16"/>
    </row>
    <row r="52" spans="1:58" x14ac:dyDescent="0.35">
      <c r="A52" s="16"/>
    </row>
    <row r="53" spans="1:58" x14ac:dyDescent="0.35">
      <c r="A53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D233" sqref="D233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7" t="s">
        <v>57</v>
      </c>
      <c r="B1" s="7" t="s">
        <v>58</v>
      </c>
      <c r="C1" s="7" t="s">
        <v>59</v>
      </c>
      <c r="D1" s="7" t="s">
        <v>60</v>
      </c>
      <c r="E1" t="s">
        <v>397</v>
      </c>
      <c r="F1" t="s">
        <v>398</v>
      </c>
      <c r="G1" s="7" t="s">
        <v>163</v>
      </c>
      <c r="H1" s="7" t="s">
        <v>3</v>
      </c>
    </row>
    <row r="2" spans="1:8" x14ac:dyDescent="0.35">
      <c r="A2" s="7"/>
      <c r="B2" s="7" t="s">
        <v>61</v>
      </c>
      <c r="C2" s="8">
        <v>44043</v>
      </c>
      <c r="D2" s="8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7"/>
      <c r="B3" s="7" t="s">
        <v>62</v>
      </c>
      <c r="C3" s="8">
        <v>44047</v>
      </c>
      <c r="D3" s="8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7"/>
      <c r="B4" s="7" t="s">
        <v>63</v>
      </c>
      <c r="C4" s="8">
        <v>44047</v>
      </c>
      <c r="D4" s="8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7"/>
      <c r="B5" s="7" t="s">
        <v>64</v>
      </c>
      <c r="C5" s="8">
        <v>44047</v>
      </c>
      <c r="D5" s="8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7"/>
      <c r="B6" s="7" t="s">
        <v>65</v>
      </c>
      <c r="C6" s="8">
        <v>44047</v>
      </c>
      <c r="D6" s="8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7"/>
      <c r="B7" s="7" t="s">
        <v>66</v>
      </c>
      <c r="C7" s="8">
        <v>44047</v>
      </c>
      <c r="D7" s="8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7"/>
      <c r="B8" s="7" t="s">
        <v>67</v>
      </c>
      <c r="C8" s="8">
        <v>44047</v>
      </c>
      <c r="D8" s="8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7"/>
      <c r="B9" s="7" t="s">
        <v>68</v>
      </c>
      <c r="C9" s="8">
        <v>44047</v>
      </c>
      <c r="D9" s="8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7"/>
      <c r="B10" s="7" t="s">
        <v>69</v>
      </c>
      <c r="C10" s="8">
        <v>44047</v>
      </c>
      <c r="D10" s="8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7"/>
      <c r="B11" s="7" t="s">
        <v>70</v>
      </c>
      <c r="C11" s="8">
        <v>44047</v>
      </c>
      <c r="D11" s="8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7"/>
      <c r="B12" s="7" t="s">
        <v>71</v>
      </c>
      <c r="C12" s="8">
        <v>44047</v>
      </c>
      <c r="D12" s="8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7"/>
      <c r="B13" s="7" t="s">
        <v>72</v>
      </c>
      <c r="C13" s="8">
        <v>44047</v>
      </c>
      <c r="D13" s="8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7"/>
      <c r="B14" s="7" t="s">
        <v>73</v>
      </c>
      <c r="C14" s="8">
        <v>44047</v>
      </c>
      <c r="D14" s="8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7"/>
      <c r="B15" s="7" t="s">
        <v>74</v>
      </c>
      <c r="C15" s="8">
        <v>44047</v>
      </c>
      <c r="D15" s="8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7"/>
      <c r="B16" s="7" t="s">
        <v>75</v>
      </c>
      <c r="C16" s="8">
        <v>44047</v>
      </c>
      <c r="D16" s="8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7"/>
      <c r="B17" s="7" t="s">
        <v>76</v>
      </c>
      <c r="C17" s="8">
        <v>44047</v>
      </c>
      <c r="D17" s="8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7"/>
      <c r="B18" s="7" t="s">
        <v>77</v>
      </c>
      <c r="C18" s="8">
        <v>44050</v>
      </c>
      <c r="D18" s="8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7"/>
      <c r="B19" s="7" t="s">
        <v>78</v>
      </c>
      <c r="C19" s="8">
        <v>44059</v>
      </c>
      <c r="D19" s="8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7"/>
      <c r="B20" s="7" t="s">
        <v>79</v>
      </c>
      <c r="C20" s="8">
        <v>44058</v>
      </c>
      <c r="D20" s="8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7"/>
      <c r="B21" s="7" t="s">
        <v>80</v>
      </c>
      <c r="C21" s="8">
        <v>44062</v>
      </c>
      <c r="D21" s="8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7"/>
      <c r="B22" s="7" t="s">
        <v>81</v>
      </c>
      <c r="C22" s="8">
        <v>44071</v>
      </c>
      <c r="D22" s="8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7">
        <v>1233496</v>
      </c>
      <c r="B23" s="7" t="s">
        <v>82</v>
      </c>
      <c r="C23" s="8">
        <v>44061</v>
      </c>
      <c r="D23" s="8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7">
        <v>1239767</v>
      </c>
      <c r="B24" s="7" t="s">
        <v>83</v>
      </c>
      <c r="C24" s="8">
        <v>44067</v>
      </c>
      <c r="D24" s="8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7">
        <v>1233431</v>
      </c>
      <c r="B25" s="7" t="s">
        <v>84</v>
      </c>
      <c r="C25" s="8">
        <v>44070</v>
      </c>
      <c r="D25" s="8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7">
        <v>1222083</v>
      </c>
      <c r="B26" s="7" t="s">
        <v>85</v>
      </c>
      <c r="C26" s="8">
        <v>44069</v>
      </c>
      <c r="D26" s="8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7"/>
      <c r="B27" s="7" t="s">
        <v>86</v>
      </c>
      <c r="C27" s="8">
        <v>44070</v>
      </c>
      <c r="D27" s="8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7"/>
      <c r="B28" s="7" t="s">
        <v>87</v>
      </c>
      <c r="C28" s="8">
        <v>44070</v>
      </c>
      <c r="D28" s="8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7"/>
      <c r="B29" s="7" t="s">
        <v>88</v>
      </c>
      <c r="C29" s="8">
        <v>44070</v>
      </c>
      <c r="D29" s="8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7"/>
      <c r="B30" s="7" t="s">
        <v>89</v>
      </c>
      <c r="C30" s="8">
        <v>44071</v>
      </c>
      <c r="D30" s="8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7"/>
      <c r="B31" s="7" t="s">
        <v>90</v>
      </c>
      <c r="C31" s="8">
        <v>44071</v>
      </c>
      <c r="D31" s="8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7"/>
      <c r="B32" s="7" t="s">
        <v>91</v>
      </c>
      <c r="C32" s="8">
        <v>44071</v>
      </c>
      <c r="D32" s="8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7"/>
      <c r="B33" s="7" t="s">
        <v>92</v>
      </c>
      <c r="C33" s="8">
        <v>44071</v>
      </c>
      <c r="D33" s="8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7"/>
      <c r="B34" s="7" t="s">
        <v>93</v>
      </c>
      <c r="C34" s="8">
        <v>44071</v>
      </c>
      <c r="D34" s="8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7"/>
      <c r="B35" s="7" t="s">
        <v>94</v>
      </c>
      <c r="C35" s="8">
        <v>44071</v>
      </c>
      <c r="D35" s="8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7"/>
      <c r="B36" s="7" t="s">
        <v>95</v>
      </c>
      <c r="C36" s="8">
        <v>44071</v>
      </c>
      <c r="D36" s="8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7"/>
      <c r="B37" s="7" t="s">
        <v>96</v>
      </c>
      <c r="C37" s="8">
        <v>44072</v>
      </c>
      <c r="D37" s="8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7"/>
      <c r="B38" s="7" t="s">
        <v>97</v>
      </c>
      <c r="C38" s="8">
        <v>44072</v>
      </c>
      <c r="D38" s="8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7"/>
      <c r="B39" s="7" t="s">
        <v>98</v>
      </c>
      <c r="C39" s="8">
        <v>44072</v>
      </c>
      <c r="D39" s="8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7"/>
      <c r="B40" s="7" t="s">
        <v>99</v>
      </c>
      <c r="C40" s="8">
        <v>44073</v>
      </c>
      <c r="D40" s="8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7"/>
      <c r="B41" s="7" t="s">
        <v>100</v>
      </c>
      <c r="C41" s="8">
        <v>44074</v>
      </c>
      <c r="D41" s="8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7">
        <v>1093584</v>
      </c>
      <c r="B42" s="7" t="s">
        <v>101</v>
      </c>
      <c r="C42" s="8">
        <v>44071</v>
      </c>
      <c r="D42" s="8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7">
        <v>1216062</v>
      </c>
      <c r="B43" s="7" t="s">
        <v>102</v>
      </c>
      <c r="C43" s="8">
        <v>44071</v>
      </c>
      <c r="D43" s="8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7">
        <v>1229259</v>
      </c>
      <c r="B44" s="7" t="s">
        <v>103</v>
      </c>
      <c r="C44" s="8">
        <v>44071</v>
      </c>
      <c r="D44" s="8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7">
        <v>1228823</v>
      </c>
      <c r="B45" s="7" t="s">
        <v>104</v>
      </c>
      <c r="C45" s="8">
        <v>44071</v>
      </c>
      <c r="D45" s="8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7">
        <v>1102336</v>
      </c>
      <c r="B46" s="7" t="s">
        <v>105</v>
      </c>
      <c r="C46" s="8">
        <v>44070</v>
      </c>
      <c r="D46" s="8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7">
        <v>1227710</v>
      </c>
      <c r="B47" s="7" t="s">
        <v>106</v>
      </c>
      <c r="C47" s="8">
        <v>44074</v>
      </c>
      <c r="D47" s="8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7">
        <v>983268</v>
      </c>
      <c r="B48" s="7" t="s">
        <v>107</v>
      </c>
      <c r="C48" s="8">
        <v>44071</v>
      </c>
      <c r="D48" s="8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7">
        <v>1227868</v>
      </c>
      <c r="B49" s="7" t="s">
        <v>108</v>
      </c>
      <c r="C49" s="8">
        <v>44436</v>
      </c>
      <c r="D49" s="8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7">
        <v>1227597</v>
      </c>
      <c r="B50" s="7" t="s">
        <v>109</v>
      </c>
      <c r="C50" s="8">
        <v>44801</v>
      </c>
      <c r="D50" s="8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7">
        <v>1093560</v>
      </c>
      <c r="B51" s="7" t="s">
        <v>110</v>
      </c>
      <c r="C51" s="8">
        <v>45166</v>
      </c>
      <c r="D51" s="8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7">
        <v>1224820</v>
      </c>
      <c r="B52" s="7" t="s">
        <v>111</v>
      </c>
      <c r="C52" s="8">
        <v>45532</v>
      </c>
      <c r="D52" s="8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7">
        <v>983841</v>
      </c>
      <c r="B53" s="7" t="s">
        <v>112</v>
      </c>
      <c r="C53" s="8">
        <v>45897</v>
      </c>
      <c r="D53" s="8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7">
        <v>877801</v>
      </c>
      <c r="B54" s="7" t="s">
        <v>113</v>
      </c>
      <c r="C54" s="8">
        <v>46262</v>
      </c>
      <c r="D54" s="8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7">
        <v>1229581</v>
      </c>
      <c r="B55" s="7" t="s">
        <v>114</v>
      </c>
      <c r="C55" s="8">
        <v>46627</v>
      </c>
      <c r="D55" s="8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7">
        <v>1230421</v>
      </c>
      <c r="B56" s="7" t="s">
        <v>115</v>
      </c>
      <c r="C56" s="8">
        <v>46993</v>
      </c>
      <c r="D56" s="8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7">
        <v>1235428</v>
      </c>
      <c r="B57" s="7" t="s">
        <v>116</v>
      </c>
      <c r="C57" s="8">
        <v>47358</v>
      </c>
      <c r="D57" s="8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7">
        <v>1229913</v>
      </c>
      <c r="B58" s="7" t="s">
        <v>117</v>
      </c>
      <c r="C58" s="8">
        <v>47723</v>
      </c>
      <c r="D58" s="8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7">
        <v>1227425</v>
      </c>
      <c r="B59" s="7" t="s">
        <v>118</v>
      </c>
      <c r="C59" s="8">
        <v>48088</v>
      </c>
      <c r="D59" s="8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7">
        <v>1227427</v>
      </c>
      <c r="B60" s="7" t="s">
        <v>119</v>
      </c>
      <c r="C60" s="8">
        <v>48454</v>
      </c>
      <c r="D60" s="8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7">
        <v>1234554</v>
      </c>
      <c r="B61" s="7" t="s">
        <v>120</v>
      </c>
      <c r="C61" s="8">
        <v>48819</v>
      </c>
      <c r="D61" s="8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7">
        <v>1232664</v>
      </c>
      <c r="B62" s="7" t="s">
        <v>121</v>
      </c>
      <c r="C62" s="8">
        <v>49184</v>
      </c>
      <c r="D62" s="8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7">
        <v>1237850</v>
      </c>
      <c r="B63" s="7" t="s">
        <v>122</v>
      </c>
      <c r="C63" s="8">
        <v>49549</v>
      </c>
      <c r="D63" s="8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7">
        <v>1244748</v>
      </c>
      <c r="B64" s="7" t="s">
        <v>123</v>
      </c>
      <c r="C64" s="8">
        <v>49915</v>
      </c>
      <c r="D64" s="8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7">
        <v>1224659</v>
      </c>
      <c r="B65" s="7" t="s">
        <v>124</v>
      </c>
      <c r="C65" s="8">
        <v>44074</v>
      </c>
      <c r="D65" s="8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7">
        <v>1223656</v>
      </c>
      <c r="B66" s="7" t="s">
        <v>125</v>
      </c>
      <c r="C66" s="8">
        <v>44001</v>
      </c>
      <c r="D66" s="9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7">
        <v>1241799</v>
      </c>
      <c r="B67" s="7" t="s">
        <v>126</v>
      </c>
      <c r="C67" s="8">
        <v>44075</v>
      </c>
      <c r="D67" s="8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7">
        <v>1239521</v>
      </c>
      <c r="B68" s="7" t="s">
        <v>127</v>
      </c>
      <c r="C68" s="8">
        <v>44075</v>
      </c>
      <c r="D68" s="8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7">
        <v>1227874</v>
      </c>
      <c r="B69" s="7" t="s">
        <v>128</v>
      </c>
      <c r="C69" s="8">
        <v>44075</v>
      </c>
      <c r="D69" s="8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7">
        <v>1221470</v>
      </c>
      <c r="B70" s="7" t="s">
        <v>129</v>
      </c>
      <c r="C70" s="8">
        <v>44079</v>
      </c>
      <c r="D70" s="8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7">
        <v>1240643</v>
      </c>
      <c r="B71" s="7" t="s">
        <v>130</v>
      </c>
      <c r="C71" s="8">
        <v>44078</v>
      </c>
      <c r="D71" s="8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7">
        <v>1238917</v>
      </c>
      <c r="B72" s="7" t="s">
        <v>131</v>
      </c>
      <c r="C72" s="8">
        <v>44078</v>
      </c>
      <c r="D72" s="8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7">
        <v>1224711</v>
      </c>
      <c r="B73" s="7" t="s">
        <v>132</v>
      </c>
      <c r="C73" s="8">
        <v>44078</v>
      </c>
      <c r="D73" s="8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7">
        <v>1224156</v>
      </c>
      <c r="B74" s="7" t="s">
        <v>133</v>
      </c>
      <c r="C74" s="8">
        <v>44078</v>
      </c>
      <c r="D74" s="8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7">
        <v>1225769</v>
      </c>
      <c r="B75" s="7" t="s">
        <v>134</v>
      </c>
      <c r="C75" s="8">
        <v>44078</v>
      </c>
      <c r="D75" s="8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7">
        <v>1239313</v>
      </c>
      <c r="B76" s="7" t="s">
        <v>135</v>
      </c>
      <c r="C76" s="8">
        <v>44078</v>
      </c>
      <c r="D76" s="8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7">
        <v>1234008</v>
      </c>
      <c r="B77" s="7" t="s">
        <v>136</v>
      </c>
      <c r="C77" s="8">
        <v>44078</v>
      </c>
      <c r="D77" s="8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7">
        <v>1234324</v>
      </c>
      <c r="B78" s="7" t="s">
        <v>137</v>
      </c>
      <c r="C78" s="8">
        <v>44078</v>
      </c>
      <c r="D78" s="8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7">
        <v>1239995</v>
      </c>
      <c r="B79" s="7" t="s">
        <v>138</v>
      </c>
      <c r="C79" s="8">
        <v>44078</v>
      </c>
      <c r="D79" s="8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7">
        <v>1224611</v>
      </c>
      <c r="B80" s="7" t="s">
        <v>139</v>
      </c>
      <c r="C80" s="8">
        <v>44078</v>
      </c>
      <c r="D80" s="8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7">
        <v>1223474</v>
      </c>
      <c r="B81" s="7" t="s">
        <v>140</v>
      </c>
      <c r="C81" s="8">
        <v>44078</v>
      </c>
      <c r="D81" s="8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7">
        <v>1233584</v>
      </c>
      <c r="B82" s="7" t="s">
        <v>141</v>
      </c>
      <c r="C82" s="8">
        <v>44078</v>
      </c>
      <c r="D82" s="8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7">
        <v>1233381</v>
      </c>
      <c r="B83" s="7" t="s">
        <v>142</v>
      </c>
      <c r="C83" s="8">
        <v>44078</v>
      </c>
      <c r="D83" s="8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7">
        <v>1244839</v>
      </c>
      <c r="B84" s="7" t="s">
        <v>143</v>
      </c>
      <c r="C84" s="8">
        <v>44078</v>
      </c>
      <c r="D84" s="8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7">
        <v>1239508</v>
      </c>
      <c r="B85" s="7" t="s">
        <v>144</v>
      </c>
      <c r="C85" s="8">
        <v>44078</v>
      </c>
      <c r="D85" s="8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7">
        <v>1223576</v>
      </c>
      <c r="B86" s="7" t="s">
        <v>145</v>
      </c>
      <c r="C86" s="8">
        <v>44077</v>
      </c>
      <c r="D86" s="8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7">
        <v>1222666</v>
      </c>
      <c r="B87" s="7" t="s">
        <v>146</v>
      </c>
      <c r="C87" s="8">
        <v>44077</v>
      </c>
      <c r="D87" s="8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7">
        <v>1233315</v>
      </c>
      <c r="B88" s="7" t="s">
        <v>147</v>
      </c>
      <c r="C88" s="8">
        <v>44076</v>
      </c>
      <c r="D88" s="8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7">
        <v>1239055</v>
      </c>
      <c r="B89" s="7" t="s">
        <v>148</v>
      </c>
      <c r="C89" s="8">
        <v>44076</v>
      </c>
      <c r="D89" s="8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7">
        <v>1223120</v>
      </c>
      <c r="B90" s="7" t="s">
        <v>149</v>
      </c>
      <c r="C90" s="8">
        <v>44076</v>
      </c>
      <c r="D90" s="8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7">
        <v>1230550</v>
      </c>
      <c r="B91" s="7" t="s">
        <v>150</v>
      </c>
      <c r="C91" s="8">
        <v>44076</v>
      </c>
      <c r="D91" s="8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7">
        <v>1228167</v>
      </c>
      <c r="B92" s="7" t="s">
        <v>151</v>
      </c>
      <c r="C92" s="8">
        <v>44076</v>
      </c>
      <c r="D92" s="8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7">
        <v>1234346</v>
      </c>
      <c r="B93" s="7" t="s">
        <v>152</v>
      </c>
      <c r="C93" s="8">
        <v>44076</v>
      </c>
      <c r="D93" s="8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7">
        <v>1239570</v>
      </c>
      <c r="B94" s="7" t="s">
        <v>153</v>
      </c>
      <c r="C94" s="8">
        <v>44076</v>
      </c>
      <c r="D94" s="8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7">
        <v>1241593</v>
      </c>
      <c r="B95" s="7" t="s">
        <v>154</v>
      </c>
      <c r="C95" s="8">
        <v>44076</v>
      </c>
      <c r="D95" s="8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7">
        <v>1240143</v>
      </c>
      <c r="B96" s="7" t="s">
        <v>155</v>
      </c>
      <c r="C96" s="8">
        <v>44076</v>
      </c>
      <c r="D96" s="8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7">
        <v>1221754</v>
      </c>
      <c r="B97" s="7" t="s">
        <v>156</v>
      </c>
      <c r="C97" s="8">
        <v>44076</v>
      </c>
      <c r="D97" s="8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7">
        <v>1225098</v>
      </c>
      <c r="B98" s="7" t="s">
        <v>157</v>
      </c>
      <c r="C98" s="8">
        <v>44076</v>
      </c>
      <c r="D98" s="8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7">
        <v>1102347</v>
      </c>
      <c r="B99" s="7" t="s">
        <v>158</v>
      </c>
      <c r="C99" s="8">
        <v>44076</v>
      </c>
      <c r="D99" s="8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7">
        <v>1224640</v>
      </c>
      <c r="B100" s="7" t="s">
        <v>159</v>
      </c>
      <c r="C100" s="8">
        <v>44076</v>
      </c>
      <c r="D100" s="8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7">
        <v>1222300</v>
      </c>
      <c r="B101" s="7" t="s">
        <v>160</v>
      </c>
      <c r="C101" s="8">
        <v>44076</v>
      </c>
      <c r="D101" s="8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7"/>
      <c r="B102" s="7" t="s">
        <v>161</v>
      </c>
      <c r="C102" s="8">
        <v>44034</v>
      </c>
      <c r="D102" s="8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7">
        <v>983759</v>
      </c>
      <c r="B103" s="7" t="s">
        <v>162</v>
      </c>
      <c r="C103" s="8">
        <v>44081</v>
      </c>
      <c r="D103" s="8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7">
        <v>1240207</v>
      </c>
      <c r="B104" s="7" t="s">
        <v>164</v>
      </c>
      <c r="C104" s="8">
        <v>44083</v>
      </c>
      <c r="D104" s="8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1">
        <v>1241861</v>
      </c>
      <c r="B105" s="7" t="s">
        <v>165</v>
      </c>
      <c r="C105" s="8">
        <v>44083</v>
      </c>
      <c r="D105" s="8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7">
        <v>1244453</v>
      </c>
      <c r="B106" s="7" t="s">
        <v>166</v>
      </c>
      <c r="C106" s="8">
        <v>44085</v>
      </c>
      <c r="D106" s="8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7">
        <v>1244727</v>
      </c>
      <c r="B107" s="7" t="s">
        <v>167</v>
      </c>
      <c r="C107" s="8">
        <v>44088</v>
      </c>
      <c r="D107" s="8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7">
        <v>1244442</v>
      </c>
      <c r="B108" s="7" t="s">
        <v>168</v>
      </c>
      <c r="C108" s="8">
        <v>44088</v>
      </c>
      <c r="D108" s="8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7">
        <v>1242029</v>
      </c>
      <c r="B109" s="7" t="s">
        <v>169</v>
      </c>
      <c r="C109" s="8">
        <v>44088</v>
      </c>
      <c r="D109" s="8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1">
        <v>1227238</v>
      </c>
      <c r="B110" s="7" t="s">
        <v>170</v>
      </c>
      <c r="C110" s="8">
        <v>44088</v>
      </c>
      <c r="D110" s="8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7">
        <v>1243966</v>
      </c>
      <c r="B111" s="7" t="s">
        <v>171</v>
      </c>
      <c r="C111" s="8">
        <v>44088</v>
      </c>
      <c r="D111" s="8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7">
        <v>1244603</v>
      </c>
      <c r="B112" s="7" t="s">
        <v>172</v>
      </c>
      <c r="C112" s="8">
        <v>44088</v>
      </c>
      <c r="D112" s="8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7">
        <v>1244705</v>
      </c>
      <c r="B113" s="7" t="s">
        <v>173</v>
      </c>
      <c r="C113" s="8">
        <v>44088</v>
      </c>
      <c r="D113" s="8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7">
        <v>1240803</v>
      </c>
      <c r="B114" s="7" t="s">
        <v>174</v>
      </c>
      <c r="C114" s="8">
        <v>44088</v>
      </c>
      <c r="D114" s="8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7">
        <v>1235180</v>
      </c>
      <c r="B115" s="7" t="s">
        <v>175</v>
      </c>
      <c r="C115" s="8">
        <v>44089</v>
      </c>
      <c r="D115" s="8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7">
        <v>1233667</v>
      </c>
      <c r="B116" s="7" t="s">
        <v>176</v>
      </c>
      <c r="C116" s="8">
        <v>44089</v>
      </c>
      <c r="D116" s="8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7">
        <v>1233385</v>
      </c>
      <c r="B117" s="7" t="s">
        <v>177</v>
      </c>
      <c r="C117" s="8">
        <v>44089</v>
      </c>
      <c r="D117" s="8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7">
        <v>1233380</v>
      </c>
      <c r="B118" s="7" t="s">
        <v>178</v>
      </c>
      <c r="C118" s="8">
        <v>44088</v>
      </c>
      <c r="D118" s="8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7">
        <v>1234200</v>
      </c>
      <c r="B119" s="7" t="s">
        <v>179</v>
      </c>
      <c r="C119" s="8">
        <v>44089</v>
      </c>
      <c r="D119" s="8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7">
        <v>1236149</v>
      </c>
      <c r="B120" s="7" t="s">
        <v>180</v>
      </c>
      <c r="C120" s="8">
        <v>44089</v>
      </c>
      <c r="D120" s="8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7">
        <v>1234979</v>
      </c>
      <c r="B121" s="7" t="s">
        <v>181</v>
      </c>
      <c r="C121" s="8">
        <v>44088</v>
      </c>
      <c r="D121" s="8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7">
        <v>1234055</v>
      </c>
      <c r="B122" s="7" t="s">
        <v>182</v>
      </c>
      <c r="C122" s="8">
        <v>44088</v>
      </c>
      <c r="D122" s="8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1">
        <v>1242671</v>
      </c>
      <c r="B123" s="7" t="s">
        <v>183</v>
      </c>
      <c r="C123" s="8">
        <v>44090</v>
      </c>
      <c r="D123" s="8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1">
        <v>1244546</v>
      </c>
      <c r="B124" s="7" t="s">
        <v>184</v>
      </c>
      <c r="C124" s="8">
        <v>44090</v>
      </c>
      <c r="D124" s="8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7">
        <v>1243657</v>
      </c>
      <c r="B125" s="7" t="s">
        <v>185</v>
      </c>
      <c r="C125" s="8">
        <v>44090</v>
      </c>
      <c r="D125" s="8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7">
        <v>1244466</v>
      </c>
      <c r="B126" s="7" t="s">
        <v>186</v>
      </c>
      <c r="C126" s="8">
        <v>44090</v>
      </c>
      <c r="D126" s="8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1">
        <v>1235741</v>
      </c>
      <c r="B127" s="7" t="s">
        <v>187</v>
      </c>
      <c r="C127" s="8">
        <v>44090</v>
      </c>
      <c r="D127" s="8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1">
        <v>1238885</v>
      </c>
      <c r="B128" s="7" t="s">
        <v>188</v>
      </c>
      <c r="C128" s="8">
        <v>44090</v>
      </c>
      <c r="D128" s="8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7">
        <v>1233558</v>
      </c>
      <c r="B129" s="7" t="s">
        <v>189</v>
      </c>
      <c r="C129" s="8">
        <v>44089</v>
      </c>
      <c r="D129" s="8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7">
        <v>1235480</v>
      </c>
      <c r="B130" s="7" t="s">
        <v>190</v>
      </c>
      <c r="C130" s="8">
        <v>44089</v>
      </c>
      <c r="D130" s="8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1">
        <v>1243913</v>
      </c>
      <c r="B131" s="7" t="s">
        <v>191</v>
      </c>
      <c r="C131" s="8">
        <v>44091</v>
      </c>
      <c r="D131" s="8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7">
        <v>1236635</v>
      </c>
      <c r="B132" s="7" t="s">
        <v>192</v>
      </c>
      <c r="C132" s="8">
        <v>44091</v>
      </c>
      <c r="D132" s="8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7">
        <v>1241405</v>
      </c>
      <c r="B133" s="7" t="s">
        <v>193</v>
      </c>
      <c r="C133" s="8">
        <v>44088</v>
      </c>
      <c r="D133" s="8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7">
        <v>1233006</v>
      </c>
      <c r="B134" s="7" t="s">
        <v>194</v>
      </c>
      <c r="C134" s="8">
        <v>44089</v>
      </c>
      <c r="D134" s="8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7">
        <v>1243924</v>
      </c>
      <c r="B135" s="7" t="s">
        <v>195</v>
      </c>
      <c r="C135" s="8">
        <v>44092</v>
      </c>
      <c r="D135" s="8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1">
        <v>1236755</v>
      </c>
      <c r="B136" s="7" t="s">
        <v>196</v>
      </c>
      <c r="C136" s="8">
        <v>44091</v>
      </c>
      <c r="D136" s="8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1">
        <v>1235286</v>
      </c>
      <c r="B137" s="7" t="s">
        <v>197</v>
      </c>
      <c r="C137" s="8">
        <v>44092</v>
      </c>
      <c r="D137" s="8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7">
        <v>1239446</v>
      </c>
      <c r="B138" s="7" t="s">
        <v>198</v>
      </c>
      <c r="C138" s="8">
        <v>44092</v>
      </c>
      <c r="D138" s="8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7"/>
      <c r="B139" s="7" t="s">
        <v>199</v>
      </c>
      <c r="C139" s="8">
        <v>44095</v>
      </c>
      <c r="D139" s="8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1">
        <v>1230738</v>
      </c>
      <c r="B140" s="7" t="s">
        <v>200</v>
      </c>
      <c r="C140" s="8">
        <v>44095</v>
      </c>
      <c r="D140" s="8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7">
        <v>129886</v>
      </c>
      <c r="B141" s="7" t="s">
        <v>201</v>
      </c>
      <c r="C141" s="8">
        <v>44095</v>
      </c>
      <c r="D141" s="8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2">
        <v>1232531</v>
      </c>
      <c r="B142" s="7" t="s">
        <v>202</v>
      </c>
      <c r="C142" s="8">
        <v>44096</v>
      </c>
      <c r="D142" s="8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7">
        <v>983622</v>
      </c>
      <c r="B143" s="7" t="s">
        <v>203</v>
      </c>
      <c r="C143" s="13">
        <v>44102</v>
      </c>
      <c r="D143" s="14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7">
        <v>1227911</v>
      </c>
      <c r="B144" s="7" t="s">
        <v>204</v>
      </c>
      <c r="C144" s="8">
        <v>44103</v>
      </c>
      <c r="D144" s="8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7"/>
      <c r="B145" s="7" t="s">
        <v>205</v>
      </c>
      <c r="C145" s="8">
        <v>44026</v>
      </c>
      <c r="D145" s="8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354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355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356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357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358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359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360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361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362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363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364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365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366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367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368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369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370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371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372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373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374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375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376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377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378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379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380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381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382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383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384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385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386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387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388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389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399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400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401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402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403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404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405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406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407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408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409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410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411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412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413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414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415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416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417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418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419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420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421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422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423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424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425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426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427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428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429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430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431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432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428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433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434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435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432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430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429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434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431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428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427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436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437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438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439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206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38574</v>
      </c>
      <c r="L2" t="e">
        <f>MAX(covid19!T:T)</f>
        <v>#DIV/0!</v>
      </c>
      <c r="M2">
        <f>MAX(covid19!U:U)</f>
        <v>0.47394894894894896</v>
      </c>
      <c r="N2">
        <f>MAX(covid19!V:V)</f>
        <v>31443</v>
      </c>
      <c r="O2">
        <f>MAX(covid19!W:W)</f>
        <v>146480</v>
      </c>
      <c r="P2">
        <f>MAX(covid19!X:X)</f>
        <v>0.16</v>
      </c>
      <c r="Q2">
        <f>LARGE(covid19!Y:Y,2)</f>
        <v>184</v>
      </c>
      <c r="R2">
        <f>MAX(covid19!AF:AF)</f>
        <v>85</v>
      </c>
      <c r="S2">
        <f>MAX(covid19!AG:AG)</f>
        <v>57</v>
      </c>
      <c r="T2">
        <f>MAX(covid19!AH:AH)</f>
        <v>509</v>
      </c>
      <c r="U2">
        <f>MAX(covid19!AI:AI)</f>
        <v>1153</v>
      </c>
      <c r="V2">
        <f>MAX(covid19!AJ:AJ)</f>
        <v>547</v>
      </c>
      <c r="W2">
        <f>MAX(covid19!AK:AK)</f>
        <v>6979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>
        <f>covid19!V19</f>
        <v>0</v>
      </c>
      <c r="D8" s="6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6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6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6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6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6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6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6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6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6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6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6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6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6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6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6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6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6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6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6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6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6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6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6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6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6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6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6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6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6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6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6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6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6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6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6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6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6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6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6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6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6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6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6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6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6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6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6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6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6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6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6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6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6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6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6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6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6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6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6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6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6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6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6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6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6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6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6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6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6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6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6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6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6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6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6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6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6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6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6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6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6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6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6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6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6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6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6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6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6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6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6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6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6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6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6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6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6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6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6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6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6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6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6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6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6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6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6">
        <f t="shared" si="1"/>
        <v>8.1735039247221489E-2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21</v>
      </c>
      <c r="G1" t="s">
        <v>22</v>
      </c>
      <c r="H1" t="s">
        <v>23</v>
      </c>
      <c r="I1" t="s">
        <v>24</v>
      </c>
      <c r="L1" t="s">
        <v>22</v>
      </c>
      <c r="M1" t="s">
        <v>25</v>
      </c>
      <c r="N1" t="s">
        <v>26</v>
      </c>
      <c r="Q1" t="s">
        <v>22</v>
      </c>
      <c r="R1" t="s">
        <v>27</v>
      </c>
      <c r="S1" t="s">
        <v>28</v>
      </c>
      <c r="V1" t="s">
        <v>22</v>
      </c>
      <c r="W1" t="s">
        <v>36</v>
      </c>
      <c r="X1" t="s">
        <v>37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>
        <f>covid19!C11</f>
        <v>0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>
        <f t="shared" si="2"/>
        <v>0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>
        <f t="shared" si="3"/>
        <v>0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>
        <f t="shared" si="3"/>
        <v>0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>
        <f t="shared" si="3"/>
        <v>0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</cols>
  <sheetData>
    <row r="1" spans="1:18" x14ac:dyDescent="0.35">
      <c r="A1" s="1" t="str">
        <f>NewRecovered!A1</f>
        <v>date</v>
      </c>
      <c r="B1" t="str">
        <f>NewRecovered!B1</f>
        <v>Total Tested</v>
      </c>
      <c r="C1" t="str">
        <f>NewRecovered!C1</f>
        <v>positive</v>
      </c>
      <c r="D1" t="str">
        <f>NewRecovered!D1</f>
        <v>Recovered</v>
      </c>
      <c r="E1" t="str">
        <f>NewRecovered!E1</f>
        <v>deaths</v>
      </c>
      <c r="F1" t="str">
        <f>NewRecovered!F1</f>
        <v>28 day delay</v>
      </c>
      <c r="G1" t="str">
        <f>NewRecovered!H1</f>
        <v>Total Recoveries - Rolling 14 Day Total</v>
      </c>
      <c r="H1" t="str">
        <f>NewRecovered!I1</f>
        <v>Total Recoveries</v>
      </c>
      <c r="I1" t="s">
        <v>29</v>
      </c>
      <c r="J1">
        <f>NewRecovered!K1</f>
        <v>0</v>
      </c>
      <c r="K1" t="str">
        <f>NewRecovered!M1</f>
        <v>Total Individuals Tested - Rolling 14 Day Total</v>
      </c>
      <c r="L1" t="str">
        <f>NewRecovered!N1</f>
        <v>Total Individuals Tested</v>
      </c>
      <c r="M1">
        <f>NewRecovered!O1</f>
        <v>0</v>
      </c>
      <c r="N1" t="s">
        <v>30</v>
      </c>
      <c r="O1" t="str">
        <f>NewRecovered!R1</f>
        <v>Total Positive Cases - Rolling 14 Day Total</v>
      </c>
      <c r="P1" t="str">
        <f>NewRecovered!S1</f>
        <v>Total Positive Cases</v>
      </c>
      <c r="Q1" t="s">
        <v>31</v>
      </c>
      <c r="R1">
        <f>NewRecovered!U1</f>
        <v>0</v>
      </c>
    </row>
    <row r="2" spans="1:18" x14ac:dyDescent="0.35">
      <c r="A2" s="1">
        <f>NewRecovered!A9</f>
        <v>43898</v>
      </c>
      <c r="B2">
        <f>NewRecovered!B9</f>
        <v>0</v>
      </c>
      <c r="C2">
        <f>NewRecovered!C9</f>
        <v>3</v>
      </c>
      <c r="D2">
        <f>NewRecovered!D9</f>
        <v>0</v>
      </c>
      <c r="E2">
        <f>NewRecovered!E9</f>
        <v>0</v>
      </c>
      <c r="F2">
        <f>NewRecovered!F9</f>
        <v>0</v>
      </c>
      <c r="G2">
        <f>NewRecovered!H9</f>
        <v>0</v>
      </c>
      <c r="H2">
        <f>NewRecovered!I9</f>
        <v>0</v>
      </c>
      <c r="I2">
        <f>NewRecovered!J9</f>
        <v>0</v>
      </c>
      <c r="J2">
        <f>NewRecovered!K9</f>
        <v>0</v>
      </c>
      <c r="K2">
        <f>NewRecovered!M9</f>
        <v>10</v>
      </c>
      <c r="L2">
        <f>NewRecovered!N9</f>
        <v>0</v>
      </c>
      <c r="M2">
        <f>NewRecovered!O9</f>
        <v>10</v>
      </c>
      <c r="N2">
        <f>NewRecovered!P9</f>
        <v>0</v>
      </c>
      <c r="O2">
        <f>NewRecovered!R9</f>
        <v>0</v>
      </c>
      <c r="P2">
        <f>NewRecovered!S9</f>
        <v>0</v>
      </c>
      <c r="Q2">
        <f>NewRecovered!T9</f>
        <v>0</v>
      </c>
      <c r="R2">
        <f>NewRecovered!U9</f>
        <v>3</v>
      </c>
    </row>
    <row r="3" spans="1:18" x14ac:dyDescent="0.35">
      <c r="A3" s="1">
        <f>NewRecovered!A10</f>
        <v>43899</v>
      </c>
      <c r="B3">
        <f>NewRecovered!B10</f>
        <v>0</v>
      </c>
      <c r="C3">
        <f>NewRecovered!C10</f>
        <v>5</v>
      </c>
      <c r="D3">
        <f>NewRecovered!D10</f>
        <v>0</v>
      </c>
      <c r="E3">
        <f>NewRecovered!E10</f>
        <v>0</v>
      </c>
      <c r="F3">
        <f>NewRecovered!F10</f>
        <v>0</v>
      </c>
      <c r="G3">
        <f>NewRecovered!H10</f>
        <v>0</v>
      </c>
      <c r="H3">
        <f>NewRecovered!I10</f>
        <v>0</v>
      </c>
      <c r="I3">
        <f>NewRecovered!J10</f>
        <v>0</v>
      </c>
      <c r="J3">
        <f>NewRecovered!K10</f>
        <v>0</v>
      </c>
      <c r="K3">
        <f>NewRecovered!M10</f>
        <v>10</v>
      </c>
      <c r="L3">
        <f>NewRecovered!N10</f>
        <v>30</v>
      </c>
      <c r="M3">
        <f>NewRecovered!O10</f>
        <v>40</v>
      </c>
      <c r="N3">
        <f>NewRecovered!P10</f>
        <v>0</v>
      </c>
      <c r="O3">
        <f>NewRecovered!R10</f>
        <v>0</v>
      </c>
      <c r="P3">
        <f>NewRecovered!S10</f>
        <v>7</v>
      </c>
      <c r="Q3">
        <f>NewRecovered!T10</f>
        <v>7</v>
      </c>
      <c r="R3">
        <f>NewRecovered!U10</f>
        <v>5</v>
      </c>
    </row>
    <row r="4" spans="1:18" x14ac:dyDescent="0.35">
      <c r="A4" s="1">
        <f>NewRecovered!A11</f>
        <v>43900</v>
      </c>
      <c r="B4">
        <f>NewRecovered!B11</f>
        <v>27</v>
      </c>
      <c r="C4">
        <f>NewRecovered!C11</f>
        <v>13</v>
      </c>
      <c r="D4">
        <f>NewRecovered!D11</f>
        <v>0</v>
      </c>
      <c r="E4">
        <f>NewRecovered!E11</f>
        <v>0</v>
      </c>
      <c r="F4">
        <f>NewRecovered!F11</f>
        <v>0</v>
      </c>
      <c r="G4">
        <f>NewRecovered!H11</f>
        <v>0</v>
      </c>
      <c r="H4">
        <f>NewRecovered!I11</f>
        <v>0</v>
      </c>
      <c r="I4">
        <f>NewRecovered!J11</f>
        <v>0</v>
      </c>
      <c r="J4">
        <f>NewRecovered!K11</f>
        <v>0</v>
      </c>
      <c r="K4">
        <f>NewRecovered!M11</f>
        <v>40</v>
      </c>
      <c r="L4">
        <f>NewRecovered!N11</f>
        <v>9</v>
      </c>
      <c r="M4">
        <f>NewRecovered!O11</f>
        <v>49</v>
      </c>
      <c r="N4">
        <f>NewRecovered!P11</f>
        <v>27</v>
      </c>
      <c r="O4">
        <f>NewRecovered!R11</f>
        <v>7</v>
      </c>
      <c r="P4">
        <f>NewRecovered!S11</f>
        <v>5</v>
      </c>
      <c r="Q4">
        <f>NewRecovered!T11</f>
        <v>12</v>
      </c>
      <c r="R4">
        <f>NewRecovered!U11</f>
        <v>13</v>
      </c>
    </row>
    <row r="5" spans="1:18" x14ac:dyDescent="0.35">
      <c r="A5" s="1">
        <f>NewRecovered!A12</f>
        <v>43901</v>
      </c>
      <c r="B5">
        <f>NewRecovered!B12</f>
        <v>35</v>
      </c>
      <c r="C5">
        <f>NewRecovered!C12</f>
        <v>14</v>
      </c>
      <c r="D5">
        <f>NewRecovered!D12</f>
        <v>0</v>
      </c>
      <c r="E5">
        <f>NewRecovered!E12</f>
        <v>0</v>
      </c>
      <c r="F5">
        <f>NewRecovered!F12</f>
        <v>0</v>
      </c>
      <c r="G5">
        <f>NewRecovered!H12</f>
        <v>0</v>
      </c>
      <c r="H5">
        <f>NewRecovered!I12</f>
        <v>0</v>
      </c>
      <c r="I5">
        <f>NewRecovered!J12</f>
        <v>0</v>
      </c>
      <c r="J5">
        <f>NewRecovered!K12</f>
        <v>0</v>
      </c>
      <c r="K5">
        <f>NewRecovered!M12</f>
        <v>49</v>
      </c>
      <c r="L5">
        <f>NewRecovered!N12</f>
        <v>15</v>
      </c>
      <c r="M5">
        <f>NewRecovered!O12</f>
        <v>64</v>
      </c>
      <c r="N5">
        <f>NewRecovered!P12</f>
        <v>35</v>
      </c>
      <c r="O5">
        <f>NewRecovered!R12</f>
        <v>12</v>
      </c>
      <c r="P5">
        <f>NewRecovered!S12</f>
        <v>1</v>
      </c>
      <c r="Q5">
        <f>NewRecovered!T12</f>
        <v>13</v>
      </c>
      <c r="R5">
        <f>NewRecovered!U12</f>
        <v>14</v>
      </c>
    </row>
    <row r="6" spans="1:18" x14ac:dyDescent="0.35">
      <c r="A6" s="1">
        <f>NewRecovered!A14</f>
        <v>43903</v>
      </c>
      <c r="B6">
        <f>NewRecovered!B14</f>
        <v>0</v>
      </c>
      <c r="C6">
        <f>NewRecovered!C14</f>
        <v>17</v>
      </c>
      <c r="D6">
        <f>NewRecovered!D14</f>
        <v>0</v>
      </c>
      <c r="E6">
        <f>NewRecovered!E14</f>
        <v>0</v>
      </c>
      <c r="F6">
        <f>NewRecovered!F14</f>
        <v>0</v>
      </c>
      <c r="G6">
        <f>NewRecovered!H14</f>
        <v>0</v>
      </c>
      <c r="H6">
        <f>NewRecovered!I14</f>
        <v>0</v>
      </c>
      <c r="I6">
        <f>NewRecovered!J14</f>
        <v>0</v>
      </c>
      <c r="J6">
        <f>NewRecovered!K14</f>
        <v>0</v>
      </c>
      <c r="K6">
        <f>NewRecovered!M14</f>
        <v>101</v>
      </c>
      <c r="L6">
        <f>NewRecovered!N14</f>
        <v>27</v>
      </c>
      <c r="M6">
        <f>NewRecovered!O14</f>
        <v>128</v>
      </c>
      <c r="N6">
        <f>NewRecovered!P14</f>
        <v>0</v>
      </c>
      <c r="O6">
        <f>NewRecovered!R14</f>
        <v>16</v>
      </c>
      <c r="P6">
        <f>NewRecovered!S14</f>
        <v>1</v>
      </c>
      <c r="Q6">
        <f>NewRecovered!T14</f>
        <v>17</v>
      </c>
      <c r="R6">
        <f>NewRecovered!U14</f>
        <v>17</v>
      </c>
    </row>
    <row r="7" spans="1:18" x14ac:dyDescent="0.35">
      <c r="A7" s="1">
        <f>NewRecovered!A15</f>
        <v>43904</v>
      </c>
      <c r="B7">
        <f>NewRecovered!B15</f>
        <v>0</v>
      </c>
      <c r="C7">
        <f>NewRecovered!C15</f>
        <v>18</v>
      </c>
      <c r="D7">
        <f>NewRecovered!D15</f>
        <v>0</v>
      </c>
      <c r="E7">
        <f>NewRecovered!E15</f>
        <v>0</v>
      </c>
      <c r="F7">
        <f>NewRecovered!F15</f>
        <v>0</v>
      </c>
      <c r="G7">
        <f>NewRecovered!H15</f>
        <v>0</v>
      </c>
      <c r="H7">
        <f>NewRecovered!I15</f>
        <v>0</v>
      </c>
      <c r="I7">
        <f>NewRecovered!J15</f>
        <v>0</v>
      </c>
      <c r="J7">
        <f>NewRecovered!K15</f>
        <v>0</v>
      </c>
      <c r="K7">
        <f>NewRecovered!M15</f>
        <v>128</v>
      </c>
      <c r="L7">
        <f>NewRecovered!N15</f>
        <v>1</v>
      </c>
      <c r="M7">
        <f>NewRecovered!O15</f>
        <v>129</v>
      </c>
      <c r="N7">
        <f>NewRecovered!P15</f>
        <v>0</v>
      </c>
      <c r="O7">
        <f>NewRecovered!R15</f>
        <v>17</v>
      </c>
      <c r="P7">
        <f>NewRecovered!S15</f>
        <v>1</v>
      </c>
      <c r="Q7">
        <f>NewRecovered!T15</f>
        <v>18</v>
      </c>
      <c r="R7">
        <f>NewRecovered!U15</f>
        <v>18</v>
      </c>
    </row>
    <row r="8" spans="1:18" x14ac:dyDescent="0.35">
      <c r="A8" s="1">
        <f>NewRecovered!A19</f>
        <v>43908</v>
      </c>
      <c r="B8">
        <f>NewRecovered!B19</f>
        <v>0</v>
      </c>
      <c r="C8">
        <f>NewRecovered!C19</f>
        <v>38</v>
      </c>
      <c r="D8">
        <f>NewRecovered!D19</f>
        <v>4</v>
      </c>
      <c r="E8">
        <f>NewRecovered!E19</f>
        <v>0</v>
      </c>
      <c r="F8">
        <f>NewRecovered!F19</f>
        <v>0</v>
      </c>
      <c r="G8">
        <f>NewRecovered!H19</f>
        <v>1</v>
      </c>
      <c r="H8">
        <f>NewRecovered!I19</f>
        <v>3</v>
      </c>
      <c r="I8">
        <f>NewRecovered!J19</f>
        <v>4</v>
      </c>
      <c r="J8">
        <f>NewRecovered!K19</f>
        <v>4</v>
      </c>
      <c r="K8">
        <f>NewRecovered!M19</f>
        <v>343</v>
      </c>
      <c r="L8">
        <f>NewRecovered!N19</f>
        <v>193</v>
      </c>
      <c r="M8">
        <f>NewRecovered!O19</f>
        <v>539</v>
      </c>
      <c r="N8">
        <f>NewRecovered!P19</f>
        <v>0</v>
      </c>
      <c r="O8">
        <f>NewRecovered!R19</f>
        <v>31</v>
      </c>
      <c r="P8">
        <f>NewRecovered!S19</f>
        <v>11</v>
      </c>
      <c r="Q8">
        <f>NewRecovered!T19</f>
        <v>42</v>
      </c>
      <c r="R8">
        <f>NewRecovered!U19</f>
        <v>38</v>
      </c>
    </row>
    <row r="9" spans="1:18" x14ac:dyDescent="0.35">
      <c r="A9" s="1">
        <f>NewRecovered!A20</f>
        <v>43909</v>
      </c>
      <c r="B9">
        <f>NewRecovered!B20</f>
        <v>686</v>
      </c>
      <c r="C9">
        <f>NewRecovered!C20</f>
        <v>44</v>
      </c>
      <c r="D9">
        <f>NewRecovered!D20</f>
        <v>8</v>
      </c>
      <c r="E9">
        <f>NewRecovered!E20</f>
        <v>0</v>
      </c>
      <c r="F9">
        <f>NewRecovered!F20</f>
        <v>0</v>
      </c>
      <c r="G9">
        <f>NewRecovered!H20</f>
        <v>4</v>
      </c>
      <c r="H9">
        <f>NewRecovered!I20</f>
        <v>4</v>
      </c>
      <c r="I9">
        <f>NewRecovered!J20</f>
        <v>8</v>
      </c>
      <c r="J9">
        <f>NewRecovered!K20</f>
        <v>8</v>
      </c>
      <c r="K9">
        <f>NewRecovered!M20</f>
        <v>536</v>
      </c>
      <c r="L9">
        <f>NewRecovered!N20</f>
        <v>347</v>
      </c>
      <c r="M9">
        <f>NewRecovered!O20</f>
        <v>886</v>
      </c>
      <c r="N9">
        <f>NewRecovered!P20</f>
        <v>686</v>
      </c>
      <c r="O9">
        <f>NewRecovered!R20</f>
        <v>42</v>
      </c>
      <c r="P9">
        <f>NewRecovered!S20</f>
        <v>10</v>
      </c>
      <c r="Q9">
        <f>NewRecovered!T20</f>
        <v>52</v>
      </c>
      <c r="R9">
        <f>NewRecovered!U20</f>
        <v>44</v>
      </c>
    </row>
    <row r="10" spans="1:18" x14ac:dyDescent="0.35">
      <c r="A10" s="1">
        <f>NewRecovered!A21</f>
        <v>43910</v>
      </c>
      <c r="B10">
        <f>NewRecovered!B21</f>
        <v>0</v>
      </c>
      <c r="C10">
        <f>NewRecovered!C21</f>
        <v>0</v>
      </c>
      <c r="D10">
        <f>NewRecovered!D21</f>
        <v>0</v>
      </c>
      <c r="E10">
        <f>NewRecovered!E21</f>
        <v>0</v>
      </c>
      <c r="F10">
        <f>NewRecovered!F21</f>
        <v>0</v>
      </c>
      <c r="G10">
        <f>NewRecovered!H21</f>
        <v>8</v>
      </c>
      <c r="H10">
        <f>NewRecovered!I21</f>
        <v>3</v>
      </c>
      <c r="I10">
        <f>NewRecovered!J21</f>
        <v>11</v>
      </c>
      <c r="J10">
        <f>NewRecovered!K21</f>
        <v>0</v>
      </c>
      <c r="K10">
        <f>NewRecovered!M21</f>
        <v>876</v>
      </c>
      <c r="L10">
        <f>NewRecovered!N21</f>
        <v>359</v>
      </c>
      <c r="M10">
        <f>NewRecovered!O21</f>
        <v>1245</v>
      </c>
      <c r="N10">
        <f>NewRecovered!P21</f>
        <v>0</v>
      </c>
      <c r="O10">
        <f>NewRecovered!R21</f>
        <v>52</v>
      </c>
      <c r="P10">
        <f>NewRecovered!S21</f>
        <v>30</v>
      </c>
      <c r="Q10">
        <f>NewRecovered!T21</f>
        <v>82</v>
      </c>
      <c r="R10">
        <f>NewRecovered!U21</f>
        <v>0</v>
      </c>
    </row>
    <row r="11" spans="1:18" x14ac:dyDescent="0.35">
      <c r="A11" s="1">
        <f>NewRecovered!A22</f>
        <v>43911</v>
      </c>
      <c r="B11">
        <f>NewRecovered!B22</f>
        <v>0</v>
      </c>
      <c r="C11">
        <f>NewRecovered!C22</f>
        <v>0</v>
      </c>
      <c r="D11">
        <f>NewRecovered!D22</f>
        <v>0</v>
      </c>
      <c r="E11">
        <f>NewRecovered!E22</f>
        <v>0</v>
      </c>
      <c r="F11">
        <f>NewRecovered!F22</f>
        <v>0</v>
      </c>
      <c r="G11">
        <f>NewRecovered!H22</f>
        <v>11</v>
      </c>
      <c r="H11">
        <f>NewRecovered!I22</f>
        <v>2</v>
      </c>
      <c r="I11">
        <f>NewRecovered!J22</f>
        <v>13</v>
      </c>
      <c r="J11">
        <f>NewRecovered!K22</f>
        <v>0</v>
      </c>
      <c r="K11">
        <f>NewRecovered!M22</f>
        <v>1235</v>
      </c>
      <c r="L11">
        <f>NewRecovered!N22</f>
        <v>366</v>
      </c>
      <c r="M11">
        <f>NewRecovered!O22</f>
        <v>1611</v>
      </c>
      <c r="N11">
        <f>NewRecovered!P22</f>
        <v>0</v>
      </c>
      <c r="O11">
        <f>NewRecovered!R22</f>
        <v>82</v>
      </c>
      <c r="P11">
        <f>NewRecovered!S22</f>
        <v>26</v>
      </c>
      <c r="Q11">
        <f>NewRecovered!T22</f>
        <v>108</v>
      </c>
      <c r="R11">
        <f>NewRecovered!U22</f>
        <v>0</v>
      </c>
    </row>
    <row r="12" spans="1:18" x14ac:dyDescent="0.35">
      <c r="A12" s="1">
        <f>NewRecovered!A23</f>
        <v>43912</v>
      </c>
      <c r="B12">
        <f>NewRecovered!B23</f>
        <v>0</v>
      </c>
      <c r="C12">
        <f>NewRecovered!C23</f>
        <v>0</v>
      </c>
      <c r="D12">
        <f>NewRecovered!D23</f>
        <v>0</v>
      </c>
      <c r="E12">
        <f>NewRecovered!E23</f>
        <v>0</v>
      </c>
      <c r="F12">
        <f>NewRecovered!F23</f>
        <v>0</v>
      </c>
      <c r="G12">
        <f>NewRecovered!H23</f>
        <v>13</v>
      </c>
      <c r="H12">
        <f>NewRecovered!I23</f>
        <v>4</v>
      </c>
      <c r="I12">
        <f>NewRecovered!J23</f>
        <v>17</v>
      </c>
      <c r="J12">
        <f>NewRecovered!K23</f>
        <v>0</v>
      </c>
      <c r="K12">
        <f>NewRecovered!M23</f>
        <v>1601</v>
      </c>
      <c r="L12">
        <f>NewRecovered!N23</f>
        <v>555</v>
      </c>
      <c r="M12">
        <f>NewRecovered!O23</f>
        <v>2166</v>
      </c>
      <c r="N12">
        <f>NewRecovered!P23</f>
        <v>0</v>
      </c>
      <c r="O12">
        <f>NewRecovered!R23</f>
        <v>108</v>
      </c>
      <c r="P12">
        <f>NewRecovered!S23</f>
        <v>25</v>
      </c>
      <c r="Q12">
        <f>NewRecovered!T23</f>
        <v>133</v>
      </c>
      <c r="R12">
        <f>NewRecovered!U23</f>
        <v>0</v>
      </c>
    </row>
    <row r="13" spans="1:18" x14ac:dyDescent="0.35">
      <c r="A13" s="1">
        <f>NewRecovered!A24</f>
        <v>43913</v>
      </c>
      <c r="B13">
        <f>NewRecovered!B24</f>
        <v>2148</v>
      </c>
      <c r="C13">
        <f>NewRecovered!C24</f>
        <v>105</v>
      </c>
      <c r="D13">
        <f>NewRecovered!D24</f>
        <v>11</v>
      </c>
      <c r="E13">
        <f>NewRecovered!E24</f>
        <v>0</v>
      </c>
      <c r="F13">
        <f>NewRecovered!F24</f>
        <v>0</v>
      </c>
      <c r="G13">
        <f>NewRecovered!H24</f>
        <v>17</v>
      </c>
      <c r="H13">
        <f>NewRecovered!I24</f>
        <v>4</v>
      </c>
      <c r="I13">
        <f>NewRecovered!J24</f>
        <v>21</v>
      </c>
      <c r="J13">
        <f>NewRecovered!K24</f>
        <v>11</v>
      </c>
      <c r="K13">
        <f>NewRecovered!M24</f>
        <v>2156</v>
      </c>
      <c r="L13">
        <f>NewRecovered!N24</f>
        <v>310</v>
      </c>
      <c r="M13">
        <f>NewRecovered!O24</f>
        <v>2476</v>
      </c>
      <c r="N13">
        <f>NewRecovered!P24</f>
        <v>2148</v>
      </c>
      <c r="O13">
        <f>NewRecovered!R24</f>
        <v>133</v>
      </c>
      <c r="P13">
        <f>NewRecovered!S24</f>
        <v>25</v>
      </c>
      <c r="Q13">
        <f>NewRecovered!T24</f>
        <v>158</v>
      </c>
      <c r="R13">
        <f>NewRecovered!U24</f>
        <v>105</v>
      </c>
    </row>
    <row r="14" spans="1:18" x14ac:dyDescent="0.35">
      <c r="A14" s="1">
        <f>NewRecovered!A25</f>
        <v>43914</v>
      </c>
      <c r="B14">
        <f>NewRecovered!B25</f>
        <v>0</v>
      </c>
      <c r="C14">
        <f>NewRecovered!C25</f>
        <v>0</v>
      </c>
      <c r="D14">
        <f>NewRecovered!D25</f>
        <v>13</v>
      </c>
      <c r="E14">
        <f>NewRecovered!E25</f>
        <v>1</v>
      </c>
      <c r="F14">
        <f>NewRecovered!F25</f>
        <v>0</v>
      </c>
      <c r="G14">
        <f>NewRecovered!H25</f>
        <v>21</v>
      </c>
      <c r="H14">
        <f>NewRecovered!I25</f>
        <v>9</v>
      </c>
      <c r="I14">
        <f>NewRecovered!J25</f>
        <v>30</v>
      </c>
      <c r="J14">
        <f>NewRecovered!K25</f>
        <v>13</v>
      </c>
      <c r="K14">
        <f>NewRecovered!M25</f>
        <v>2436</v>
      </c>
      <c r="L14">
        <f>NewRecovered!N25</f>
        <v>441</v>
      </c>
      <c r="M14">
        <f>NewRecovered!O25</f>
        <v>2917</v>
      </c>
      <c r="N14">
        <f>NewRecovered!P25</f>
        <v>0</v>
      </c>
      <c r="O14">
        <f>NewRecovered!R25</f>
        <v>151</v>
      </c>
      <c r="P14">
        <f>NewRecovered!S25</f>
        <v>27</v>
      </c>
      <c r="Q14">
        <f>NewRecovered!T25</f>
        <v>185</v>
      </c>
      <c r="R14">
        <f>NewRecovered!U25</f>
        <v>0</v>
      </c>
    </row>
    <row r="15" spans="1:18" x14ac:dyDescent="0.35">
      <c r="A15" s="1">
        <f>NewRecovered!A28</f>
        <v>43917</v>
      </c>
      <c r="B15">
        <f>NewRecovered!B28</f>
        <v>3975</v>
      </c>
      <c r="C15">
        <f>NewRecovered!C28</f>
        <v>235</v>
      </c>
      <c r="D15">
        <f>NewRecovered!D28</f>
        <v>17</v>
      </c>
      <c r="E15">
        <f>NewRecovered!E28</f>
        <v>3</v>
      </c>
      <c r="F15">
        <f>NewRecovered!F28</f>
        <v>0</v>
      </c>
      <c r="G15">
        <f>NewRecovered!H28</f>
        <v>45</v>
      </c>
      <c r="H15">
        <f>NewRecovered!I28</f>
        <v>15</v>
      </c>
      <c r="I15">
        <f>NewRecovered!J28</f>
        <v>60</v>
      </c>
      <c r="J15">
        <f>NewRecovered!K28</f>
        <v>17</v>
      </c>
      <c r="K15">
        <f>NewRecovered!M28</f>
        <v>4148</v>
      </c>
      <c r="L15">
        <f>NewRecovered!N28</f>
        <v>828</v>
      </c>
      <c r="M15">
        <f>NewRecovered!O28</f>
        <v>5077</v>
      </c>
      <c r="N15">
        <f>NewRecovered!P28</f>
        <v>3975</v>
      </c>
      <c r="O15">
        <f>NewRecovered!R28</f>
        <v>280</v>
      </c>
      <c r="P15">
        <f>NewRecovered!S28</f>
        <v>69</v>
      </c>
      <c r="Q15">
        <f>NewRecovered!T28</f>
        <v>365</v>
      </c>
      <c r="R15">
        <f>NewRecovered!U28</f>
        <v>235</v>
      </c>
    </row>
    <row r="16" spans="1:18" x14ac:dyDescent="0.35">
      <c r="A16" s="1">
        <f>NewRecovered!A29</f>
        <v>43918</v>
      </c>
      <c r="B16">
        <f>NewRecovered!B29</f>
        <v>4673</v>
      </c>
      <c r="C16">
        <f>NewRecovered!C29</f>
        <v>298</v>
      </c>
      <c r="D16">
        <f>NewRecovered!D29</f>
        <v>21</v>
      </c>
      <c r="E16">
        <f>NewRecovered!E29</f>
        <v>3</v>
      </c>
      <c r="F16">
        <f>NewRecovered!F29</f>
        <v>0</v>
      </c>
      <c r="G16">
        <f>NewRecovered!H29</f>
        <v>60</v>
      </c>
      <c r="H16">
        <f>NewRecovered!I29</f>
        <v>9</v>
      </c>
      <c r="I16">
        <f>NewRecovered!J29</f>
        <v>69</v>
      </c>
      <c r="J16">
        <f>NewRecovered!K29</f>
        <v>21</v>
      </c>
      <c r="K16">
        <f>NewRecovered!M29</f>
        <v>4949</v>
      </c>
      <c r="L16">
        <f>NewRecovered!N29</f>
        <v>801</v>
      </c>
      <c r="M16">
        <f>NewRecovered!O29</f>
        <v>5878</v>
      </c>
      <c r="N16">
        <f>NewRecovered!P29</f>
        <v>4673</v>
      </c>
      <c r="O16">
        <f>NewRecovered!R29</f>
        <v>348</v>
      </c>
      <c r="P16">
        <f>NewRecovered!S29</f>
        <v>67</v>
      </c>
      <c r="Q16">
        <f>NewRecovered!T29</f>
        <v>432</v>
      </c>
      <c r="R16">
        <f>NewRecovered!U29</f>
        <v>298</v>
      </c>
    </row>
    <row r="17" spans="1:18" x14ac:dyDescent="0.35">
      <c r="A17" s="1">
        <f>NewRecovered!A30</f>
        <v>43919</v>
      </c>
      <c r="B17">
        <f>NewRecovered!B30</f>
        <v>5349</v>
      </c>
      <c r="C17">
        <f>NewRecovered!C30</f>
        <v>336</v>
      </c>
      <c r="D17">
        <f>NewRecovered!D30</f>
        <v>30</v>
      </c>
      <c r="E17">
        <f>NewRecovered!E30</f>
        <v>4</v>
      </c>
      <c r="F17">
        <f>NewRecovered!F30</f>
        <v>0</v>
      </c>
      <c r="G17">
        <f>NewRecovered!H30</f>
        <v>69</v>
      </c>
      <c r="H17">
        <f>NewRecovered!I30</f>
        <v>14</v>
      </c>
      <c r="I17">
        <f>NewRecovered!J30</f>
        <v>83</v>
      </c>
      <c r="J17">
        <f>NewRecovered!K30</f>
        <v>30</v>
      </c>
      <c r="K17">
        <f>NewRecovered!M30</f>
        <v>5749</v>
      </c>
      <c r="L17">
        <f>NewRecovered!N30</f>
        <v>764</v>
      </c>
      <c r="M17">
        <f>NewRecovered!O30</f>
        <v>6642</v>
      </c>
      <c r="N17">
        <f>NewRecovered!P30</f>
        <v>5349</v>
      </c>
      <c r="O17">
        <f>NewRecovered!R30</f>
        <v>414</v>
      </c>
      <c r="P17">
        <f>NewRecovered!S30</f>
        <v>89</v>
      </c>
      <c r="Q17">
        <f>NewRecovered!T30</f>
        <v>521</v>
      </c>
      <c r="R17">
        <f>NewRecovered!U30</f>
        <v>336</v>
      </c>
    </row>
    <row r="18" spans="1:18" x14ac:dyDescent="0.35">
      <c r="A18" s="1">
        <f>NewRecovered!A31</f>
        <v>43920</v>
      </c>
      <c r="B18">
        <f>NewRecovered!B31</f>
        <v>6586</v>
      </c>
      <c r="C18">
        <f>NewRecovered!C31</f>
        <v>424</v>
      </c>
      <c r="D18">
        <f>NewRecovered!D31</f>
        <v>60</v>
      </c>
      <c r="E18">
        <f>NewRecovered!E31</f>
        <v>6</v>
      </c>
      <c r="F18">
        <f>NewRecovered!F31</f>
        <v>0</v>
      </c>
      <c r="G18">
        <f>NewRecovered!H31</f>
        <v>83</v>
      </c>
      <c r="H18">
        <f>NewRecovered!I31</f>
        <v>34</v>
      </c>
      <c r="I18">
        <f>NewRecovered!J31</f>
        <v>117</v>
      </c>
      <c r="J18">
        <f>NewRecovered!K31</f>
        <v>60</v>
      </c>
      <c r="K18">
        <f>NewRecovered!M31</f>
        <v>6509</v>
      </c>
      <c r="L18">
        <f>NewRecovered!N31</f>
        <v>633</v>
      </c>
      <c r="M18">
        <f>NewRecovered!O31</f>
        <v>7275</v>
      </c>
      <c r="N18">
        <f>NewRecovered!P31</f>
        <v>6586</v>
      </c>
      <c r="O18">
        <f>NewRecovered!R31</f>
        <v>499</v>
      </c>
      <c r="P18">
        <f>NewRecovered!S31</f>
        <v>54</v>
      </c>
      <c r="Q18">
        <f>NewRecovered!T31</f>
        <v>575</v>
      </c>
      <c r="R18">
        <f>NewRecovered!U31</f>
        <v>424</v>
      </c>
    </row>
    <row r="19" spans="1:18" x14ac:dyDescent="0.35">
      <c r="A19" s="1">
        <f>NewRecovered!A32</f>
        <v>43921</v>
      </c>
      <c r="B19">
        <f>NewRecovered!B32</f>
        <v>7385</v>
      </c>
      <c r="C19">
        <f>NewRecovered!C32</f>
        <v>497</v>
      </c>
      <c r="D19">
        <f>NewRecovered!D32</f>
        <v>69</v>
      </c>
      <c r="E19">
        <f>NewRecovered!E32</f>
        <v>7</v>
      </c>
      <c r="F19">
        <f>NewRecovered!F32</f>
        <v>0</v>
      </c>
      <c r="G19">
        <f>NewRecovered!H32</f>
        <v>117</v>
      </c>
      <c r="H19">
        <f>NewRecovered!I32</f>
        <v>33</v>
      </c>
      <c r="I19">
        <f>NewRecovered!J32</f>
        <v>150</v>
      </c>
      <c r="J19">
        <f>NewRecovered!K32</f>
        <v>69</v>
      </c>
      <c r="K19">
        <f>NewRecovered!M32</f>
        <v>7008</v>
      </c>
      <c r="L19">
        <f>NewRecovered!N32</f>
        <v>606</v>
      </c>
      <c r="M19">
        <f>NewRecovered!O32</f>
        <v>7881</v>
      </c>
      <c r="N19">
        <f>NewRecovered!P32</f>
        <v>7385</v>
      </c>
      <c r="O19">
        <f>NewRecovered!R32</f>
        <v>551</v>
      </c>
      <c r="P19">
        <f>NewRecovered!S32</f>
        <v>61</v>
      </c>
      <c r="Q19">
        <f>NewRecovered!T32</f>
        <v>636</v>
      </c>
      <c r="R19">
        <f>NewRecovered!U32</f>
        <v>497</v>
      </c>
    </row>
    <row r="20" spans="1:18" x14ac:dyDescent="0.35">
      <c r="A20" s="1">
        <f>NewRecovered!A33</f>
        <v>43922</v>
      </c>
      <c r="B20">
        <f>NewRecovered!B33</f>
        <v>7853</v>
      </c>
      <c r="C20">
        <f>NewRecovered!C33</f>
        <v>549</v>
      </c>
      <c r="D20">
        <f>NewRecovered!D33</f>
        <v>83</v>
      </c>
      <c r="E20">
        <f>NewRecovered!E33</f>
        <v>9</v>
      </c>
      <c r="F20">
        <f>NewRecovered!F33</f>
        <v>0</v>
      </c>
      <c r="G20">
        <f>NewRecovered!H33</f>
        <v>149</v>
      </c>
      <c r="H20">
        <f>NewRecovered!I33</f>
        <v>45</v>
      </c>
      <c r="I20">
        <f>NewRecovered!J33</f>
        <v>195</v>
      </c>
      <c r="J20">
        <f>NewRecovered!K33</f>
        <v>83</v>
      </c>
      <c r="K20">
        <f>NewRecovered!M33</f>
        <v>7535</v>
      </c>
      <c r="L20">
        <f>NewRecovered!N33</f>
        <v>812</v>
      </c>
      <c r="M20">
        <f>NewRecovered!O33</f>
        <v>8693</v>
      </c>
      <c r="N20">
        <f>NewRecovered!P33</f>
        <v>7853</v>
      </c>
      <c r="O20">
        <f>NewRecovered!R33</f>
        <v>605</v>
      </c>
      <c r="P20">
        <f>NewRecovered!S33</f>
        <v>83</v>
      </c>
      <c r="Q20">
        <f>NewRecovered!T33</f>
        <v>719</v>
      </c>
      <c r="R20">
        <f>NewRecovered!U33</f>
        <v>549</v>
      </c>
    </row>
    <row r="21" spans="1:18" x14ac:dyDescent="0.35">
      <c r="A21" s="1">
        <f>NewRecovered!A34</f>
        <v>43923</v>
      </c>
      <c r="B21">
        <f>NewRecovered!B34</f>
        <v>8668</v>
      </c>
      <c r="C21">
        <f>NewRecovered!C34</f>
        <v>614</v>
      </c>
      <c r="D21">
        <f>NewRecovered!D34</f>
        <v>117</v>
      </c>
      <c r="E21">
        <f>NewRecovered!E34</f>
        <v>11</v>
      </c>
      <c r="F21">
        <f>NewRecovered!F34</f>
        <v>0</v>
      </c>
      <c r="G21">
        <f>NewRecovered!H34</f>
        <v>191</v>
      </c>
      <c r="H21">
        <f>NewRecovered!I34</f>
        <v>48</v>
      </c>
      <c r="I21">
        <f>NewRecovered!J34</f>
        <v>243</v>
      </c>
      <c r="J21">
        <f>NewRecovered!K34</f>
        <v>117</v>
      </c>
      <c r="K21">
        <f>NewRecovered!M34</f>
        <v>8154</v>
      </c>
      <c r="L21">
        <f>NewRecovered!N34</f>
        <v>1152</v>
      </c>
      <c r="M21">
        <f>NewRecovered!O34</f>
        <v>9845</v>
      </c>
      <c r="N21">
        <f>NewRecovered!P34</f>
        <v>8668</v>
      </c>
      <c r="O21">
        <f>NewRecovered!R34</f>
        <v>677</v>
      </c>
      <c r="P21">
        <f>NewRecovered!S34</f>
        <v>129</v>
      </c>
      <c r="Q21">
        <f>NewRecovered!T34</f>
        <v>848</v>
      </c>
      <c r="R21">
        <f>NewRecovered!U34</f>
        <v>614</v>
      </c>
    </row>
    <row r="22" spans="1:18" x14ac:dyDescent="0.35">
      <c r="A22" s="1">
        <f>NewRecovered!A35</f>
        <v>43924</v>
      </c>
      <c r="B22">
        <f>NewRecovered!B35</f>
        <v>699</v>
      </c>
      <c r="C22">
        <f>NewRecovered!C35</f>
        <v>699</v>
      </c>
      <c r="D22">
        <f>NewRecovered!D35</f>
        <v>150</v>
      </c>
      <c r="E22">
        <f>NewRecovered!E35</f>
        <v>11</v>
      </c>
      <c r="F22">
        <f>NewRecovered!F35</f>
        <v>0</v>
      </c>
      <c r="G22">
        <f>NewRecovered!H35</f>
        <v>235</v>
      </c>
      <c r="H22">
        <f>NewRecovered!I35</f>
        <v>43</v>
      </c>
      <c r="I22">
        <f>NewRecovered!J35</f>
        <v>286</v>
      </c>
      <c r="J22">
        <f>NewRecovered!K35</f>
        <v>150</v>
      </c>
      <c r="K22">
        <f>NewRecovered!M35</f>
        <v>8959</v>
      </c>
      <c r="L22">
        <f>NewRecovered!N35</f>
        <v>616</v>
      </c>
      <c r="M22">
        <f>NewRecovered!O35</f>
        <v>10461</v>
      </c>
      <c r="N22">
        <f>NewRecovered!P35</f>
        <v>699</v>
      </c>
      <c r="O22">
        <f>NewRecovered!R35</f>
        <v>796</v>
      </c>
      <c r="P22">
        <f>NewRecovered!S35</f>
        <v>80</v>
      </c>
      <c r="Q22">
        <f>NewRecovered!T35</f>
        <v>928</v>
      </c>
      <c r="R22">
        <f>NewRecovered!U35</f>
        <v>699</v>
      </c>
    </row>
    <row r="23" spans="1:18" x14ac:dyDescent="0.35">
      <c r="A23" s="1">
        <f>NewRecovered!A36</f>
        <v>43925</v>
      </c>
      <c r="B23">
        <f>NewRecovered!B36</f>
        <v>10240</v>
      </c>
      <c r="C23">
        <f>NewRecovered!C36</f>
        <v>786</v>
      </c>
      <c r="D23">
        <f>NewRecovered!D36</f>
        <v>195</v>
      </c>
      <c r="E23">
        <f>NewRecovered!E36</f>
        <v>14</v>
      </c>
      <c r="F23">
        <f>NewRecovered!F36</f>
        <v>0</v>
      </c>
      <c r="G23">
        <f>NewRecovered!H36</f>
        <v>275</v>
      </c>
      <c r="H23">
        <f>NewRecovered!I36</f>
        <v>25</v>
      </c>
      <c r="I23">
        <f>NewRecovered!J36</f>
        <v>311</v>
      </c>
      <c r="J23">
        <f>NewRecovered!K36</f>
        <v>195</v>
      </c>
      <c r="K23">
        <f>NewRecovered!M36</f>
        <v>9216</v>
      </c>
      <c r="L23">
        <f>NewRecovered!N36</f>
        <v>984</v>
      </c>
      <c r="M23">
        <f>NewRecovered!O36</f>
        <v>11445</v>
      </c>
      <c r="N23">
        <f>NewRecovered!P36</f>
        <v>10240</v>
      </c>
      <c r="O23">
        <f>NewRecovered!R36</f>
        <v>846</v>
      </c>
      <c r="P23">
        <f>NewRecovered!S36</f>
        <v>132</v>
      </c>
      <c r="Q23">
        <f>NewRecovered!T36</f>
        <v>1060</v>
      </c>
      <c r="R23">
        <f>NewRecovered!U36</f>
        <v>786</v>
      </c>
    </row>
    <row r="24" spans="1:18" x14ac:dyDescent="0.35">
      <c r="A24" s="1">
        <f>NewRecovered!A37</f>
        <v>43926</v>
      </c>
      <c r="B24">
        <f>NewRecovered!B37</f>
        <v>10841</v>
      </c>
      <c r="C24">
        <f>NewRecovered!C37</f>
        <v>868</v>
      </c>
      <c r="D24">
        <f>NewRecovered!D37</f>
        <v>243</v>
      </c>
      <c r="E24">
        <f>NewRecovered!E37</f>
        <v>22</v>
      </c>
      <c r="F24">
        <f>NewRecovered!F37</f>
        <v>0</v>
      </c>
      <c r="G24">
        <f>NewRecovered!H37</f>
        <v>298</v>
      </c>
      <c r="H24">
        <f>NewRecovered!I37</f>
        <v>36</v>
      </c>
      <c r="I24">
        <f>NewRecovered!J37</f>
        <v>347</v>
      </c>
      <c r="J24">
        <f>NewRecovered!K37</f>
        <v>243</v>
      </c>
      <c r="K24">
        <f>NewRecovered!M37</f>
        <v>9834</v>
      </c>
      <c r="L24">
        <f>NewRecovered!N37</f>
        <v>241</v>
      </c>
      <c r="M24">
        <f>NewRecovered!O37</f>
        <v>11686</v>
      </c>
      <c r="N24">
        <f>NewRecovered!P37</f>
        <v>10841</v>
      </c>
      <c r="O24">
        <f>NewRecovered!R37</f>
        <v>952</v>
      </c>
      <c r="P24">
        <f>NewRecovered!S37</f>
        <v>18</v>
      </c>
      <c r="Q24">
        <f>NewRecovered!T37</f>
        <v>1078</v>
      </c>
      <c r="R24">
        <f>NewRecovered!U37</f>
        <v>868</v>
      </c>
    </row>
    <row r="25" spans="1:18" x14ac:dyDescent="0.35">
      <c r="A25" s="1">
        <f>NewRecovered!A38</f>
        <v>43927</v>
      </c>
      <c r="B25">
        <f>NewRecovered!B38</f>
        <v>11599</v>
      </c>
      <c r="C25">
        <f>NewRecovered!C38</f>
        <v>946</v>
      </c>
      <c r="D25">
        <f>NewRecovered!D38</f>
        <v>286</v>
      </c>
      <c r="E25">
        <f>NewRecovered!E38</f>
        <v>25</v>
      </c>
      <c r="F25">
        <f>NewRecovered!F38</f>
        <v>0</v>
      </c>
      <c r="G25">
        <f>NewRecovered!H38</f>
        <v>330</v>
      </c>
      <c r="H25">
        <f>NewRecovered!I38</f>
        <v>90</v>
      </c>
      <c r="I25">
        <f>NewRecovered!J38</f>
        <v>437</v>
      </c>
      <c r="J25">
        <f>NewRecovered!K38</f>
        <v>286</v>
      </c>
      <c r="K25">
        <f>NewRecovered!M38</f>
        <v>9520</v>
      </c>
      <c r="L25">
        <f>NewRecovered!N38</f>
        <v>1174</v>
      </c>
      <c r="M25">
        <f>NewRecovered!O38</f>
        <v>12860</v>
      </c>
      <c r="N25">
        <f>NewRecovered!P38</f>
        <v>11599</v>
      </c>
      <c r="O25">
        <f>NewRecovered!R38</f>
        <v>945</v>
      </c>
      <c r="P25">
        <f>NewRecovered!S38</f>
        <v>132</v>
      </c>
      <c r="Q25">
        <f>NewRecovered!T38</f>
        <v>1210</v>
      </c>
      <c r="R25">
        <f>NewRecovered!U38</f>
        <v>946</v>
      </c>
    </row>
    <row r="26" spans="1:18" x14ac:dyDescent="0.35">
      <c r="A26" s="1">
        <f>NewRecovered!A39</f>
        <v>43928</v>
      </c>
      <c r="B26">
        <f>NewRecovered!B39</f>
        <v>12718</v>
      </c>
      <c r="C26">
        <f>NewRecovered!C39</f>
        <v>1048</v>
      </c>
      <c r="D26">
        <f>NewRecovered!D39</f>
        <v>311</v>
      </c>
      <c r="E26">
        <f>NewRecovered!E39</f>
        <v>26</v>
      </c>
      <c r="F26">
        <f>NewRecovered!F39</f>
        <v>0</v>
      </c>
      <c r="G26">
        <f>NewRecovered!H39</f>
        <v>416</v>
      </c>
      <c r="H26">
        <f>NewRecovered!I39</f>
        <v>69</v>
      </c>
      <c r="I26">
        <f>NewRecovered!J39</f>
        <v>506</v>
      </c>
      <c r="J26">
        <f>NewRecovered!K39</f>
        <v>311</v>
      </c>
      <c r="K26">
        <f>NewRecovered!M39</f>
        <v>10384</v>
      </c>
      <c r="L26">
        <f>NewRecovered!N39</f>
        <v>1353</v>
      </c>
      <c r="M26">
        <f>NewRecovered!O39</f>
        <v>14213</v>
      </c>
      <c r="N26">
        <f>NewRecovered!P39</f>
        <v>12718</v>
      </c>
      <c r="O26">
        <f>NewRecovered!R39</f>
        <v>1052</v>
      </c>
      <c r="P26">
        <f>NewRecovered!S39</f>
        <v>129</v>
      </c>
      <c r="Q26">
        <f>NewRecovered!T39</f>
        <v>1339</v>
      </c>
      <c r="R26">
        <f>NewRecovered!U39</f>
        <v>1048</v>
      </c>
    </row>
    <row r="27" spans="1:18" x14ac:dyDescent="0.35">
      <c r="A27" s="1">
        <f>NewRecovered!A40</f>
        <v>43929</v>
      </c>
      <c r="B27">
        <f>NewRecovered!B40</f>
        <v>13966</v>
      </c>
      <c r="C27">
        <f>NewRecovered!C40</f>
        <v>1145</v>
      </c>
      <c r="D27">
        <f>NewRecovered!D40</f>
        <v>347</v>
      </c>
      <c r="E27">
        <f>NewRecovered!E40</f>
        <v>27</v>
      </c>
      <c r="F27">
        <f>NewRecovered!F40</f>
        <v>0</v>
      </c>
      <c r="G27">
        <f>NewRecovered!H40</f>
        <v>476</v>
      </c>
      <c r="H27">
        <f>NewRecovered!I40</f>
        <v>68</v>
      </c>
      <c r="I27">
        <f>NewRecovered!J40</f>
        <v>574</v>
      </c>
      <c r="J27">
        <f>NewRecovered!K40</f>
        <v>347</v>
      </c>
      <c r="K27">
        <f>NewRecovered!M40</f>
        <v>11296</v>
      </c>
      <c r="L27">
        <f>NewRecovered!N40</f>
        <v>1107</v>
      </c>
      <c r="M27">
        <f>NewRecovered!O40</f>
        <v>15320</v>
      </c>
      <c r="N27">
        <f>NewRecovered!P40</f>
        <v>13966</v>
      </c>
      <c r="O27">
        <f>NewRecovered!R40</f>
        <v>1154</v>
      </c>
      <c r="P27">
        <f>NewRecovered!S40</f>
        <v>122</v>
      </c>
      <c r="Q27">
        <f>NewRecovered!T40</f>
        <v>1461</v>
      </c>
      <c r="R27">
        <f>NewRecovered!U40</f>
        <v>1145</v>
      </c>
    </row>
    <row r="28" spans="1:18" x14ac:dyDescent="0.35">
      <c r="A28" s="1">
        <f>NewRecovered!A41</f>
        <v>43930</v>
      </c>
      <c r="B28">
        <f>NewRecovered!B41</f>
        <v>14973</v>
      </c>
      <c r="C28">
        <f>NewRecovered!C41</f>
        <v>1270</v>
      </c>
      <c r="D28">
        <f>NewRecovered!D41</f>
        <v>437</v>
      </c>
      <c r="E28">
        <f>NewRecovered!E41</f>
        <v>29</v>
      </c>
      <c r="F28">
        <f>NewRecovered!F41</f>
        <v>0</v>
      </c>
      <c r="G28">
        <f>NewRecovered!H41</f>
        <v>541</v>
      </c>
      <c r="H28">
        <f>NewRecovered!I41</f>
        <v>83</v>
      </c>
      <c r="I28">
        <f>NewRecovered!J41</f>
        <v>657</v>
      </c>
      <c r="J28">
        <f>NewRecovered!K41</f>
        <v>437</v>
      </c>
      <c r="K28">
        <f>NewRecovered!M41</f>
        <v>11818</v>
      </c>
      <c r="L28">
        <f>NewRecovered!N41</f>
        <v>1016</v>
      </c>
      <c r="M28">
        <f>NewRecovered!O41</f>
        <v>16336</v>
      </c>
      <c r="N28">
        <f>NewRecovered!P41</f>
        <v>14973</v>
      </c>
      <c r="O28">
        <f>NewRecovered!R41</f>
        <v>1222</v>
      </c>
      <c r="P28">
        <f>NewRecovered!S41</f>
        <v>137</v>
      </c>
      <c r="Q28">
        <f>NewRecovered!T41</f>
        <v>1598</v>
      </c>
      <c r="R28">
        <f>NewRecovered!U41</f>
        <v>1270</v>
      </c>
    </row>
    <row r="29" spans="1:18" x14ac:dyDescent="0.35">
      <c r="A29" s="1">
        <f>NewRecovered!A42</f>
        <v>43931</v>
      </c>
      <c r="B29">
        <f>NewRecovered!B42</f>
        <v>15953</v>
      </c>
      <c r="C29">
        <f>NewRecovered!C42</f>
        <v>1388</v>
      </c>
      <c r="D29">
        <f>NewRecovered!D42</f>
        <v>506</v>
      </c>
      <c r="E29">
        <f>NewRecovered!E42</f>
        <v>31</v>
      </c>
      <c r="F29">
        <f>NewRecovered!F42</f>
        <v>18</v>
      </c>
      <c r="G29">
        <f>NewRecovered!H42</f>
        <v>612</v>
      </c>
      <c r="H29">
        <f>NewRecovered!I42</f>
        <v>98</v>
      </c>
      <c r="I29">
        <f>NewRecovered!J42</f>
        <v>755</v>
      </c>
      <c r="J29">
        <f>NewRecovered!K42</f>
        <v>506</v>
      </c>
      <c r="K29">
        <f>NewRecovered!M42</f>
        <v>12087</v>
      </c>
      <c r="L29">
        <f>NewRecovered!N42</f>
        <v>1091</v>
      </c>
      <c r="M29">
        <f>NewRecovered!O42</f>
        <v>17427</v>
      </c>
      <c r="N29">
        <f>NewRecovered!P42</f>
        <v>15953</v>
      </c>
      <c r="O29">
        <f>NewRecovered!R42</f>
        <v>1302</v>
      </c>
      <c r="P29">
        <f>NewRecovered!S42</f>
        <v>143</v>
      </c>
      <c r="Q29">
        <f>NewRecovered!T42</f>
        <v>1741</v>
      </c>
      <c r="R29">
        <f>NewRecovered!U42</f>
        <v>1388</v>
      </c>
    </row>
    <row r="30" spans="1:18" x14ac:dyDescent="0.35">
      <c r="A30" s="1">
        <f>NewRecovered!A43</f>
        <v>43932</v>
      </c>
      <c r="B30">
        <f>NewRecovered!B43</f>
        <v>17132</v>
      </c>
      <c r="C30">
        <f>NewRecovered!C43</f>
        <v>1510</v>
      </c>
      <c r="D30">
        <f>NewRecovered!D43</f>
        <v>574</v>
      </c>
      <c r="E30">
        <f>NewRecovered!E43</f>
        <v>34</v>
      </c>
      <c r="F30">
        <f>NewRecovered!F43</f>
        <v>18</v>
      </c>
      <c r="G30">
        <f>NewRecovered!H43</f>
        <v>695</v>
      </c>
      <c r="H30">
        <f>NewRecovered!I43</f>
        <v>41</v>
      </c>
      <c r="I30">
        <f>NewRecovered!J43</f>
        <v>796</v>
      </c>
      <c r="J30">
        <f>NewRecovered!K43</f>
        <v>574</v>
      </c>
      <c r="K30">
        <f>NewRecovered!M43</f>
        <v>12350</v>
      </c>
      <c r="L30">
        <f>NewRecovered!N43</f>
        <v>1005</v>
      </c>
      <c r="M30">
        <f>NewRecovered!O43</f>
        <v>18432</v>
      </c>
      <c r="N30">
        <f>NewRecovered!P43</f>
        <v>17132</v>
      </c>
      <c r="O30">
        <f>NewRecovered!R43</f>
        <v>1376</v>
      </c>
      <c r="P30">
        <f>NewRecovered!S43</f>
        <v>177</v>
      </c>
      <c r="Q30">
        <f>NewRecovered!T43</f>
        <v>1918</v>
      </c>
      <c r="R30">
        <f>NewRecovered!U43</f>
        <v>1510</v>
      </c>
    </row>
    <row r="31" spans="1:18" x14ac:dyDescent="0.35">
      <c r="A31" s="1">
        <f>NewRecovered!A44</f>
        <v>43933</v>
      </c>
      <c r="B31">
        <f>NewRecovered!B44</f>
        <v>17592</v>
      </c>
      <c r="C31">
        <f>NewRecovered!C44</f>
        <v>1587</v>
      </c>
      <c r="D31">
        <f>NewRecovered!D44</f>
        <v>657</v>
      </c>
      <c r="E31">
        <f>NewRecovered!E44</f>
        <v>41</v>
      </c>
      <c r="F31">
        <f>NewRecovered!F44</f>
        <v>38</v>
      </c>
      <c r="G31">
        <f>NewRecovered!H44</f>
        <v>727</v>
      </c>
      <c r="H31">
        <f>NewRecovered!I44</f>
        <v>26</v>
      </c>
      <c r="I31">
        <f>NewRecovered!J44</f>
        <v>822</v>
      </c>
      <c r="J31">
        <f>NewRecovered!K44</f>
        <v>657</v>
      </c>
      <c r="K31">
        <f>NewRecovered!M44</f>
        <v>12554</v>
      </c>
      <c r="L31">
        <f>NewRecovered!N44</f>
        <v>952</v>
      </c>
      <c r="M31">
        <f>NewRecovered!O44</f>
        <v>19384</v>
      </c>
      <c r="N31">
        <f>NewRecovered!P44</f>
        <v>17592</v>
      </c>
      <c r="O31">
        <f>NewRecovered!R44</f>
        <v>1486</v>
      </c>
      <c r="P31">
        <f>NewRecovered!S44</f>
        <v>203</v>
      </c>
      <c r="Q31">
        <f>NewRecovered!T44</f>
        <v>2121</v>
      </c>
      <c r="R31">
        <f>NewRecovered!U44</f>
        <v>1587</v>
      </c>
    </row>
    <row r="32" spans="1:18" x14ac:dyDescent="0.35">
      <c r="A32" s="1">
        <f>NewRecovered!A45</f>
        <v>43934</v>
      </c>
      <c r="B32">
        <f>NewRecovered!B45</f>
        <v>18696</v>
      </c>
      <c r="C32">
        <f>NewRecovered!C45</f>
        <v>1710</v>
      </c>
      <c r="D32">
        <f>NewRecovered!D45</f>
        <v>755</v>
      </c>
      <c r="E32">
        <f>NewRecovered!E45</f>
        <v>43</v>
      </c>
      <c r="F32">
        <f>NewRecovered!F45</f>
        <v>44</v>
      </c>
      <c r="G32">
        <f>NewRecovered!H45</f>
        <v>739</v>
      </c>
      <c r="H32">
        <f>NewRecovered!I45</f>
        <v>106</v>
      </c>
      <c r="I32">
        <f>NewRecovered!J45</f>
        <v>928</v>
      </c>
      <c r="J32">
        <f>NewRecovered!K45</f>
        <v>755</v>
      </c>
      <c r="K32">
        <f>NewRecovered!M45</f>
        <v>12742</v>
      </c>
      <c r="L32">
        <f>NewRecovered!N45</f>
        <v>480</v>
      </c>
      <c r="M32">
        <f>NewRecovered!O45</f>
        <v>19864</v>
      </c>
      <c r="N32">
        <f>NewRecovered!P45</f>
        <v>18696</v>
      </c>
      <c r="O32">
        <f>NewRecovered!R45</f>
        <v>1600</v>
      </c>
      <c r="P32">
        <f>NewRecovered!S45</f>
        <v>82</v>
      </c>
      <c r="Q32">
        <f>NewRecovered!T45</f>
        <v>2203</v>
      </c>
      <c r="R32">
        <f>NewRecovered!U45</f>
        <v>1710</v>
      </c>
    </row>
    <row r="33" spans="1:18" x14ac:dyDescent="0.35">
      <c r="A33" s="1">
        <f>NewRecovered!A46</f>
        <v>43935</v>
      </c>
      <c r="B33">
        <f>NewRecovered!B46</f>
        <v>19366</v>
      </c>
      <c r="C33">
        <f>NewRecovered!C46</f>
        <v>1899</v>
      </c>
      <c r="D33">
        <f>NewRecovered!D46</f>
        <v>796</v>
      </c>
      <c r="E33">
        <f>NewRecovered!E46</f>
        <v>49</v>
      </c>
      <c r="F33">
        <f>NewRecovered!F46</f>
        <v>0</v>
      </c>
      <c r="G33">
        <f>NewRecovered!H46</f>
        <v>811</v>
      </c>
      <c r="H33">
        <f>NewRecovered!I46</f>
        <v>90</v>
      </c>
      <c r="I33">
        <f>NewRecovered!J46</f>
        <v>1018</v>
      </c>
      <c r="J33">
        <f>NewRecovered!K46</f>
        <v>796</v>
      </c>
      <c r="K33">
        <f>NewRecovered!M46</f>
        <v>12589</v>
      </c>
      <c r="L33">
        <f>NewRecovered!N46</f>
        <v>495</v>
      </c>
      <c r="M33">
        <f>NewRecovered!O46</f>
        <v>20359</v>
      </c>
      <c r="N33">
        <f>NewRecovered!P46</f>
        <v>19366</v>
      </c>
      <c r="O33">
        <f>NewRecovered!R46</f>
        <v>1628</v>
      </c>
      <c r="P33">
        <f>NewRecovered!S46</f>
        <v>83</v>
      </c>
      <c r="Q33">
        <f>NewRecovered!T46</f>
        <v>2286</v>
      </c>
      <c r="R33">
        <f>NewRecovered!U46</f>
        <v>1899</v>
      </c>
    </row>
    <row r="34" spans="1:18" x14ac:dyDescent="0.35">
      <c r="A34" s="1">
        <f>NewRecovered!A47</f>
        <v>43936</v>
      </c>
      <c r="B34">
        <f>NewRecovered!B47</f>
        <v>19869</v>
      </c>
      <c r="C34">
        <f>NewRecovered!C47</f>
        <v>1995</v>
      </c>
      <c r="D34">
        <f>NewRecovered!D47</f>
        <v>822</v>
      </c>
      <c r="E34">
        <f>NewRecovered!E47</f>
        <v>43</v>
      </c>
      <c r="F34">
        <f>NewRecovered!F47</f>
        <v>0</v>
      </c>
      <c r="G34">
        <f>NewRecovered!H47</f>
        <v>868</v>
      </c>
      <c r="H34">
        <f>NewRecovered!I47</f>
        <v>81</v>
      </c>
      <c r="I34">
        <f>NewRecovered!J47</f>
        <v>1099</v>
      </c>
      <c r="J34">
        <f>NewRecovered!K47</f>
        <v>822</v>
      </c>
      <c r="K34">
        <f>NewRecovered!M47</f>
        <v>12478</v>
      </c>
      <c r="L34">
        <f>NewRecovered!N47</f>
        <v>1253</v>
      </c>
      <c r="M34">
        <f>NewRecovered!O47</f>
        <v>21612</v>
      </c>
      <c r="N34">
        <f>NewRecovered!P47</f>
        <v>19869</v>
      </c>
      <c r="O34">
        <f>NewRecovered!R47</f>
        <v>1650</v>
      </c>
      <c r="P34">
        <f>NewRecovered!S47</f>
        <v>269</v>
      </c>
      <c r="Q34">
        <f>NewRecovered!T47</f>
        <v>2555</v>
      </c>
      <c r="R34">
        <f>NewRecovered!U47</f>
        <v>1995</v>
      </c>
    </row>
    <row r="35" spans="1:18" x14ac:dyDescent="0.35">
      <c r="A35" s="1">
        <f>NewRecovered!A48</f>
        <v>43937</v>
      </c>
      <c r="B35">
        <f>NewRecovered!B48</f>
        <v>20675</v>
      </c>
      <c r="C35">
        <f>NewRecovered!C48</f>
        <v>2141</v>
      </c>
      <c r="D35">
        <f>NewRecovered!D48</f>
        <v>928</v>
      </c>
      <c r="E35">
        <f>NewRecovered!E48</f>
        <v>60</v>
      </c>
      <c r="F35">
        <f>NewRecovered!F48</f>
        <v>0</v>
      </c>
      <c r="G35">
        <f>NewRecovered!H48</f>
        <v>904</v>
      </c>
      <c r="H35">
        <f>NewRecovered!I48</f>
        <v>83</v>
      </c>
      <c r="I35">
        <f>NewRecovered!J48</f>
        <v>1182</v>
      </c>
      <c r="J35">
        <f>NewRecovered!K48</f>
        <v>928</v>
      </c>
      <c r="K35">
        <f>NewRecovered!M48</f>
        <v>12919</v>
      </c>
      <c r="L35">
        <f>NewRecovered!N48</f>
        <v>1082</v>
      </c>
      <c r="M35">
        <f>NewRecovered!O48</f>
        <v>22694</v>
      </c>
      <c r="N35">
        <f>NewRecovered!P48</f>
        <v>20675</v>
      </c>
      <c r="O35">
        <f>NewRecovered!R48</f>
        <v>1836</v>
      </c>
      <c r="P35">
        <f>NewRecovered!S48</f>
        <v>152</v>
      </c>
      <c r="Q35">
        <f>NewRecovered!T48</f>
        <v>2707</v>
      </c>
      <c r="R35">
        <f>NewRecovered!U48</f>
        <v>2141</v>
      </c>
    </row>
    <row r="36" spans="1:18" x14ac:dyDescent="0.35">
      <c r="A36" s="1">
        <f>NewRecovered!A49</f>
        <v>43938</v>
      </c>
      <c r="B36">
        <f>NewRecovered!B49</f>
        <v>21792</v>
      </c>
      <c r="C36">
        <f>NewRecovered!C49</f>
        <v>2332</v>
      </c>
      <c r="D36">
        <f>NewRecovered!D49</f>
        <v>1018</v>
      </c>
      <c r="E36">
        <f>NewRecovered!E49</f>
        <v>64</v>
      </c>
      <c r="F36">
        <f>NewRecovered!F49</f>
        <v>105</v>
      </c>
      <c r="G36">
        <f>NewRecovered!H49</f>
        <v>939</v>
      </c>
      <c r="H36">
        <f>NewRecovered!I49</f>
        <v>109</v>
      </c>
      <c r="I36">
        <f>NewRecovered!J49</f>
        <v>1291</v>
      </c>
      <c r="J36">
        <f>NewRecovered!K49</f>
        <v>1018</v>
      </c>
      <c r="K36">
        <f>NewRecovered!M49</f>
        <v>12849</v>
      </c>
      <c r="L36">
        <f>NewRecovered!N49</f>
        <v>1769</v>
      </c>
      <c r="M36">
        <f>NewRecovered!O49</f>
        <v>24463</v>
      </c>
      <c r="N36">
        <f>NewRecovered!P49</f>
        <v>21792</v>
      </c>
      <c r="O36">
        <f>NewRecovered!R49</f>
        <v>1859</v>
      </c>
      <c r="P36">
        <f>NewRecovered!S49</f>
        <v>461</v>
      </c>
      <c r="Q36">
        <f>NewRecovered!T49</f>
        <v>3168</v>
      </c>
      <c r="R36">
        <f>NewRecovered!U49</f>
        <v>2332</v>
      </c>
    </row>
    <row r="37" spans="1:18" x14ac:dyDescent="0.35">
      <c r="A37" s="1">
        <f>NewRecovered!A50</f>
        <v>43939</v>
      </c>
      <c r="B37">
        <f>NewRecovered!B50</f>
        <v>22947</v>
      </c>
      <c r="C37">
        <f>NewRecovered!C50</f>
        <v>2513</v>
      </c>
      <c r="D37">
        <f>NewRecovered!D50</f>
        <v>1099</v>
      </c>
      <c r="E37">
        <f>NewRecovered!E50</f>
        <v>74</v>
      </c>
      <c r="F37">
        <f>NewRecovered!F50</f>
        <v>0</v>
      </c>
      <c r="G37">
        <f>NewRecovered!H50</f>
        <v>1005</v>
      </c>
      <c r="H37">
        <f>NewRecovered!I50</f>
        <v>65</v>
      </c>
      <c r="I37">
        <f>NewRecovered!J50</f>
        <v>1356</v>
      </c>
      <c r="J37">
        <f>NewRecovered!K50</f>
        <v>1099</v>
      </c>
      <c r="K37">
        <f>NewRecovered!M50</f>
        <v>14002</v>
      </c>
      <c r="L37">
        <f>NewRecovered!N50</f>
        <v>1361</v>
      </c>
      <c r="M37">
        <f>NewRecovered!O50</f>
        <v>25824</v>
      </c>
      <c r="N37">
        <f>NewRecovered!P50</f>
        <v>22947</v>
      </c>
      <c r="O37">
        <f>NewRecovered!R50</f>
        <v>2240</v>
      </c>
      <c r="P37">
        <f>NewRecovered!S50</f>
        <v>315</v>
      </c>
      <c r="Q37">
        <f>NewRecovered!T50</f>
        <v>3483</v>
      </c>
      <c r="R37">
        <f>NewRecovered!U50</f>
        <v>2513</v>
      </c>
    </row>
    <row r="38" spans="1:18" x14ac:dyDescent="0.35">
      <c r="A38" s="1">
        <f>NewRecovered!A51</f>
        <v>43940</v>
      </c>
      <c r="B38">
        <f>NewRecovered!B51</f>
        <v>24550</v>
      </c>
      <c r="C38">
        <f>NewRecovered!C51</f>
        <v>2902</v>
      </c>
      <c r="D38">
        <f>NewRecovered!D51</f>
        <v>1182</v>
      </c>
      <c r="E38">
        <f>NewRecovered!E51</f>
        <v>75</v>
      </c>
      <c r="F38">
        <f>NewRecovered!F51</f>
        <v>0</v>
      </c>
      <c r="G38">
        <f>NewRecovered!H51</f>
        <v>1045</v>
      </c>
      <c r="H38">
        <f>NewRecovered!I51</f>
        <v>39</v>
      </c>
      <c r="I38">
        <f>NewRecovered!J51</f>
        <v>1395</v>
      </c>
      <c r="J38">
        <f>NewRecovered!K51</f>
        <v>1182</v>
      </c>
      <c r="K38">
        <f>NewRecovered!M51</f>
        <v>14379</v>
      </c>
      <c r="L38">
        <f>NewRecovered!N51</f>
        <v>1788</v>
      </c>
      <c r="M38">
        <f>NewRecovered!O51</f>
        <v>27612</v>
      </c>
      <c r="N38">
        <f>NewRecovered!P51</f>
        <v>24550</v>
      </c>
      <c r="O38">
        <f>NewRecovered!R51</f>
        <v>2423</v>
      </c>
      <c r="P38">
        <f>NewRecovered!S51</f>
        <v>488</v>
      </c>
      <c r="Q38">
        <f>NewRecovered!T51</f>
        <v>3971</v>
      </c>
      <c r="R38">
        <f>NewRecovered!U51</f>
        <v>2902</v>
      </c>
    </row>
    <row r="39" spans="1:18" x14ac:dyDescent="0.35">
      <c r="A39" s="1">
        <f>NewRecovered!A52</f>
        <v>43941</v>
      </c>
      <c r="B39">
        <f>NewRecovered!B52</f>
        <v>25820</v>
      </c>
      <c r="C39">
        <f>NewRecovered!C52</f>
        <v>3159</v>
      </c>
      <c r="D39">
        <f>NewRecovered!D52</f>
        <v>1291</v>
      </c>
      <c r="E39">
        <f>NewRecovered!E52</f>
        <v>79</v>
      </c>
      <c r="F39">
        <f>NewRecovered!F52</f>
        <v>0</v>
      </c>
      <c r="G39">
        <f>NewRecovered!H52</f>
        <v>1048</v>
      </c>
      <c r="H39">
        <f>NewRecovered!I52</f>
        <v>156</v>
      </c>
      <c r="I39">
        <f>NewRecovered!J52</f>
        <v>1551</v>
      </c>
      <c r="J39">
        <f>NewRecovered!K52</f>
        <v>1291</v>
      </c>
      <c r="K39">
        <f>NewRecovered!M52</f>
        <v>15926</v>
      </c>
      <c r="L39">
        <f>NewRecovered!N52</f>
        <v>552</v>
      </c>
      <c r="M39">
        <f>NewRecovered!O52</f>
        <v>28164</v>
      </c>
      <c r="N39">
        <f>NewRecovered!P52</f>
        <v>25820</v>
      </c>
      <c r="O39">
        <f>NewRecovered!R52</f>
        <v>2893</v>
      </c>
      <c r="P39">
        <f>NewRecovered!S52</f>
        <v>103</v>
      </c>
      <c r="Q39">
        <f>NewRecovered!T52</f>
        <v>4074</v>
      </c>
      <c r="R39">
        <f>NewRecovered!U52</f>
        <v>3159</v>
      </c>
    </row>
    <row r="40" spans="1:18" x14ac:dyDescent="0.35">
      <c r="A40" s="1">
        <f>NewRecovered!A53</f>
        <v>43942</v>
      </c>
      <c r="B40">
        <f>NewRecovered!B53</f>
        <v>27615</v>
      </c>
      <c r="C40">
        <f>NewRecovered!C53</f>
        <v>3641</v>
      </c>
      <c r="D40">
        <f>NewRecovered!D53</f>
        <v>1356</v>
      </c>
      <c r="E40">
        <f>NewRecovered!E53</f>
        <v>83</v>
      </c>
      <c r="F40">
        <f>NewRecovered!F53</f>
        <v>235</v>
      </c>
      <c r="G40">
        <f>NewRecovered!H53</f>
        <v>1114</v>
      </c>
      <c r="H40">
        <f>NewRecovered!I53</f>
        <v>98</v>
      </c>
      <c r="I40">
        <f>NewRecovered!J53</f>
        <v>1649</v>
      </c>
      <c r="J40">
        <f>NewRecovered!K53</f>
        <v>1356</v>
      </c>
      <c r="K40">
        <f>NewRecovered!M53</f>
        <v>15304</v>
      </c>
      <c r="L40">
        <f>NewRecovered!N53</f>
        <v>886</v>
      </c>
      <c r="M40">
        <f>NewRecovered!O53</f>
        <v>29050</v>
      </c>
      <c r="N40">
        <f>NewRecovered!P53</f>
        <v>27615</v>
      </c>
      <c r="O40">
        <f>NewRecovered!R53</f>
        <v>2864</v>
      </c>
      <c r="P40">
        <f>NewRecovered!S53</f>
        <v>170</v>
      </c>
      <c r="Q40">
        <f>NewRecovered!T53</f>
        <v>4244</v>
      </c>
      <c r="R40">
        <f>NewRecovered!U53</f>
        <v>3641</v>
      </c>
    </row>
    <row r="41" spans="1:18" x14ac:dyDescent="0.35">
      <c r="A41" s="1">
        <f>NewRecovered!A54</f>
        <v>43943</v>
      </c>
      <c r="B41">
        <f>NewRecovered!B54</f>
        <v>28244</v>
      </c>
      <c r="C41">
        <f>NewRecovered!C54</f>
        <v>3748</v>
      </c>
      <c r="D41">
        <f>NewRecovered!D54</f>
        <v>1395</v>
      </c>
      <c r="E41">
        <f>NewRecovered!E54</f>
        <v>90</v>
      </c>
      <c r="F41">
        <f>NewRecovered!F54</f>
        <v>298</v>
      </c>
      <c r="G41">
        <f>NewRecovered!H54</f>
        <v>1143</v>
      </c>
      <c r="H41">
        <f>NewRecovered!I54</f>
        <v>123</v>
      </c>
      <c r="I41">
        <f>NewRecovered!J54</f>
        <v>1772</v>
      </c>
      <c r="J41">
        <f>NewRecovered!K54</f>
        <v>1395</v>
      </c>
      <c r="K41">
        <f>NewRecovered!M54</f>
        <v>14837</v>
      </c>
      <c r="L41">
        <f>NewRecovered!N54</f>
        <v>2664</v>
      </c>
      <c r="M41">
        <f>NewRecovered!O54</f>
        <v>31714</v>
      </c>
      <c r="N41">
        <f>NewRecovered!P54</f>
        <v>28244</v>
      </c>
      <c r="O41">
        <f>NewRecovered!R54</f>
        <v>2905</v>
      </c>
      <c r="P41">
        <f>NewRecovered!S54</f>
        <v>571</v>
      </c>
      <c r="Q41">
        <f>NewRecovered!T54</f>
        <v>4815</v>
      </c>
      <c r="R41">
        <f>NewRecovered!U54</f>
        <v>3748</v>
      </c>
    </row>
    <row r="42" spans="1:18" x14ac:dyDescent="0.35">
      <c r="A42" s="1">
        <f>NewRecovered!A55</f>
        <v>43944</v>
      </c>
      <c r="B42">
        <f>NewRecovered!B55</f>
        <v>29262</v>
      </c>
      <c r="C42">
        <f>NewRecovered!C55</f>
        <v>3924</v>
      </c>
      <c r="D42">
        <f>NewRecovered!D55</f>
        <v>1551</v>
      </c>
      <c r="E42">
        <f>NewRecovered!E55</f>
        <v>96</v>
      </c>
      <c r="F42">
        <f>NewRecovered!F55</f>
        <v>336</v>
      </c>
      <c r="G42">
        <f>NewRecovered!H55</f>
        <v>1198</v>
      </c>
      <c r="H42">
        <f>NewRecovered!I55</f>
        <v>149</v>
      </c>
      <c r="I42">
        <f>NewRecovered!J55</f>
        <v>1921</v>
      </c>
      <c r="J42">
        <f>NewRecovered!K55</f>
        <v>1551</v>
      </c>
      <c r="K42">
        <f>NewRecovered!M55</f>
        <v>16394</v>
      </c>
      <c r="L42">
        <f>NewRecovered!N55</f>
        <v>2436</v>
      </c>
      <c r="M42">
        <f>NewRecovered!O55</f>
        <v>34150</v>
      </c>
      <c r="N42">
        <f>NewRecovered!P55</f>
        <v>29262</v>
      </c>
      <c r="O42">
        <f>NewRecovered!R55</f>
        <v>3354</v>
      </c>
      <c r="P42">
        <f>NewRecovered!S55</f>
        <v>717</v>
      </c>
      <c r="Q42">
        <f>NewRecovered!T55</f>
        <v>5532</v>
      </c>
      <c r="R42">
        <f>NewRecovered!U55</f>
        <v>3924</v>
      </c>
    </row>
    <row r="43" spans="1:18" x14ac:dyDescent="0.35">
      <c r="A43" s="1">
        <f>NewRecovered!A56</f>
        <v>43945</v>
      </c>
      <c r="B43">
        <f>NewRecovered!B56</f>
        <v>31973</v>
      </c>
      <c r="C43">
        <f>NewRecovered!C56</f>
        <v>4445</v>
      </c>
      <c r="D43">
        <f>NewRecovered!D56</f>
        <v>1649</v>
      </c>
      <c r="E43">
        <f>NewRecovered!E56</f>
        <v>107</v>
      </c>
      <c r="F43">
        <f>NewRecovered!F56</f>
        <v>424</v>
      </c>
      <c r="G43">
        <f>NewRecovered!H56</f>
        <v>1264</v>
      </c>
      <c r="H43">
        <f>NewRecovered!I56</f>
        <v>251</v>
      </c>
      <c r="I43">
        <f>NewRecovered!J56</f>
        <v>2172</v>
      </c>
      <c r="J43">
        <f>NewRecovered!K56</f>
        <v>1649</v>
      </c>
      <c r="K43">
        <f>NewRecovered!M56</f>
        <v>17814</v>
      </c>
      <c r="L43">
        <f>NewRecovered!N56</f>
        <v>1970</v>
      </c>
      <c r="M43">
        <f>NewRecovered!O56</f>
        <v>36120</v>
      </c>
      <c r="N43">
        <f>NewRecovered!P56</f>
        <v>31973</v>
      </c>
      <c r="O43">
        <f>NewRecovered!R56</f>
        <v>3934</v>
      </c>
      <c r="P43">
        <f>NewRecovered!S56</f>
        <v>465</v>
      </c>
      <c r="Q43">
        <f>NewRecovered!T56</f>
        <v>5997</v>
      </c>
      <c r="R43">
        <f>NewRecovered!U56</f>
        <v>4445</v>
      </c>
    </row>
    <row r="44" spans="1:18" x14ac:dyDescent="0.35">
      <c r="A44" s="1">
        <f>NewRecovered!A57</f>
        <v>43946</v>
      </c>
      <c r="B44">
        <f>NewRecovered!B57</f>
        <v>34350</v>
      </c>
      <c r="C44">
        <f>NewRecovered!C57</f>
        <v>5092</v>
      </c>
      <c r="D44">
        <f>NewRecovered!D57</f>
        <v>1772</v>
      </c>
      <c r="E44">
        <f>NewRecovered!E57</f>
        <v>111</v>
      </c>
      <c r="F44">
        <f>NewRecovered!F57</f>
        <v>497</v>
      </c>
      <c r="G44">
        <f>NewRecovered!H57</f>
        <v>1417</v>
      </c>
      <c r="H44">
        <f>NewRecovered!I57</f>
        <v>129</v>
      </c>
      <c r="I44">
        <f>NewRecovered!J57</f>
        <v>2301</v>
      </c>
      <c r="J44">
        <f>NewRecovered!K57</f>
        <v>1772</v>
      </c>
      <c r="K44">
        <f>NewRecovered!M57</f>
        <v>18693</v>
      </c>
      <c r="L44">
        <f>NewRecovered!N57</f>
        <v>2076</v>
      </c>
      <c r="M44">
        <f>NewRecovered!O57</f>
        <v>38196</v>
      </c>
      <c r="N44">
        <f>NewRecovered!P57</f>
        <v>34350</v>
      </c>
      <c r="O44">
        <f>NewRecovered!R57</f>
        <v>4256</v>
      </c>
      <c r="P44">
        <f>NewRecovered!S57</f>
        <v>441</v>
      </c>
      <c r="Q44">
        <f>NewRecovered!T57</f>
        <v>6438</v>
      </c>
      <c r="R44">
        <f>NewRecovered!U57</f>
        <v>5092</v>
      </c>
    </row>
    <row r="45" spans="1:18" x14ac:dyDescent="0.35">
      <c r="A45" s="1">
        <f>NewRecovered!A58</f>
        <v>43947</v>
      </c>
      <c r="B45">
        <f>NewRecovered!B58</f>
        <v>36090</v>
      </c>
      <c r="C45">
        <f>NewRecovered!C58</f>
        <v>5476</v>
      </c>
      <c r="D45">
        <f>NewRecovered!D58</f>
        <v>1921</v>
      </c>
      <c r="E45">
        <f>NewRecovered!E58</f>
        <v>118</v>
      </c>
      <c r="F45">
        <f>NewRecovered!F58</f>
        <v>549</v>
      </c>
      <c r="G45">
        <f>NewRecovered!H58</f>
        <v>1505</v>
      </c>
      <c r="H45">
        <f>NewRecovered!I58</f>
        <v>121</v>
      </c>
      <c r="I45">
        <f>NewRecovered!J58</f>
        <v>2422</v>
      </c>
      <c r="J45">
        <f>NewRecovered!K58</f>
        <v>1921</v>
      </c>
      <c r="K45">
        <f>NewRecovered!M58</f>
        <v>19764</v>
      </c>
      <c r="L45">
        <f>NewRecovered!N58</f>
        <v>2105</v>
      </c>
      <c r="M45">
        <f>NewRecovered!O58</f>
        <v>40301</v>
      </c>
      <c r="N45">
        <f>NewRecovered!P58</f>
        <v>36090</v>
      </c>
      <c r="O45">
        <f>NewRecovered!R58</f>
        <v>4520</v>
      </c>
      <c r="P45">
        <f>NewRecovered!S58</f>
        <v>593</v>
      </c>
      <c r="Q45">
        <f>NewRecovered!T58</f>
        <v>7031</v>
      </c>
      <c r="R45">
        <f>NewRecovered!U58</f>
        <v>5476</v>
      </c>
    </row>
    <row r="46" spans="1:18" x14ac:dyDescent="0.35">
      <c r="A46" s="1">
        <f>NewRecovered!A59</f>
        <v>43948</v>
      </c>
      <c r="B46">
        <f>NewRecovered!B59</f>
        <v>38150</v>
      </c>
      <c r="C46">
        <f>NewRecovered!C59</f>
        <v>5868</v>
      </c>
      <c r="D46">
        <f>NewRecovered!D59</f>
        <v>2172</v>
      </c>
      <c r="E46">
        <f>NewRecovered!E59</f>
        <v>127</v>
      </c>
      <c r="F46">
        <f>NewRecovered!F59</f>
        <v>614</v>
      </c>
      <c r="G46">
        <f>NewRecovered!H59</f>
        <v>1600</v>
      </c>
      <c r="H46">
        <f>NewRecovered!I59</f>
        <v>366</v>
      </c>
      <c r="I46">
        <f>NewRecovered!J59</f>
        <v>2788</v>
      </c>
      <c r="J46">
        <f>NewRecovered!K59</f>
        <v>2172</v>
      </c>
      <c r="K46">
        <f>NewRecovered!M59</f>
        <v>20917</v>
      </c>
      <c r="L46">
        <f>NewRecovered!N59</f>
        <v>2192</v>
      </c>
      <c r="M46">
        <f>NewRecovered!O59</f>
        <v>42493</v>
      </c>
      <c r="N46">
        <f>NewRecovered!P59</f>
        <v>38150</v>
      </c>
      <c r="O46">
        <f>NewRecovered!R59</f>
        <v>4910</v>
      </c>
      <c r="P46">
        <f>NewRecovered!S59</f>
        <v>667</v>
      </c>
      <c r="Q46">
        <f>NewRecovered!T59</f>
        <v>7698</v>
      </c>
      <c r="R46">
        <f>NewRecovered!U59</f>
        <v>5868</v>
      </c>
    </row>
    <row r="47" spans="1:18" x14ac:dyDescent="0.35">
      <c r="A47" s="1">
        <f>NewRecovered!A60</f>
        <v>43949</v>
      </c>
      <c r="B47">
        <f>NewRecovered!B60</f>
        <v>39823</v>
      </c>
      <c r="C47">
        <f>NewRecovered!C60</f>
        <v>6376</v>
      </c>
      <c r="D47">
        <f>NewRecovered!D60</f>
        <v>2301</v>
      </c>
      <c r="E47">
        <f>NewRecovered!E60</f>
        <v>136</v>
      </c>
      <c r="F47">
        <f>NewRecovered!F60</f>
        <v>699</v>
      </c>
      <c r="G47">
        <f>NewRecovered!H60</f>
        <v>1860</v>
      </c>
      <c r="H47">
        <f>NewRecovered!I60</f>
        <v>263</v>
      </c>
      <c r="I47">
        <f>NewRecovered!J60</f>
        <v>3051</v>
      </c>
      <c r="J47">
        <f>NewRecovered!K60</f>
        <v>2301</v>
      </c>
      <c r="K47">
        <f>NewRecovered!M60</f>
        <v>22629</v>
      </c>
      <c r="L47">
        <f>NewRecovered!N60</f>
        <v>1748</v>
      </c>
      <c r="M47">
        <f>NewRecovered!O60</f>
        <v>44241</v>
      </c>
      <c r="N47">
        <f>NewRecovered!P60</f>
        <v>39823</v>
      </c>
      <c r="O47">
        <f>NewRecovered!R60</f>
        <v>5495</v>
      </c>
      <c r="P47">
        <f>NewRecovered!S60</f>
        <v>318</v>
      </c>
      <c r="Q47">
        <f>NewRecovered!T60</f>
        <v>8016</v>
      </c>
      <c r="R47">
        <f>NewRecovered!U60</f>
        <v>6376</v>
      </c>
    </row>
    <row r="48" spans="1:18" x14ac:dyDescent="0.35">
      <c r="A48" s="1">
        <f>NewRecovered!A61</f>
        <v>43950</v>
      </c>
      <c r="B48">
        <f>NewRecovered!B61</f>
        <v>41337</v>
      </c>
      <c r="C48">
        <f>NewRecovered!C61</f>
        <v>6843</v>
      </c>
      <c r="D48">
        <f>NewRecovered!D61</f>
        <v>2422</v>
      </c>
      <c r="E48">
        <f>NewRecovered!E61</f>
        <v>148</v>
      </c>
      <c r="F48">
        <f>NewRecovered!F61</f>
        <v>786</v>
      </c>
      <c r="G48">
        <f>NewRecovered!H61</f>
        <v>2033</v>
      </c>
      <c r="H48">
        <f>NewRecovered!I61</f>
        <v>288</v>
      </c>
      <c r="I48">
        <f>NewRecovered!J61</f>
        <v>3339</v>
      </c>
      <c r="J48">
        <f>NewRecovered!K61</f>
        <v>2422</v>
      </c>
      <c r="K48">
        <f>NewRecovered!M61</f>
        <v>23882</v>
      </c>
      <c r="L48">
        <f>NewRecovered!N61</f>
        <v>2953</v>
      </c>
      <c r="M48">
        <f>NewRecovered!O61</f>
        <v>47194</v>
      </c>
      <c r="N48">
        <f>NewRecovered!P61</f>
        <v>41337</v>
      </c>
      <c r="O48">
        <f>NewRecovered!R61</f>
        <v>5730</v>
      </c>
      <c r="P48">
        <f>NewRecovered!S61</f>
        <v>801</v>
      </c>
      <c r="Q48">
        <f>NewRecovered!T61</f>
        <v>8817</v>
      </c>
      <c r="R48">
        <f>NewRecovered!U61</f>
        <v>6843</v>
      </c>
    </row>
    <row r="49" spans="1:18" x14ac:dyDescent="0.35">
      <c r="A49" s="1">
        <f>NewRecovered!A62</f>
        <v>43951</v>
      </c>
      <c r="B49">
        <f>NewRecovered!B62</f>
        <v>42667</v>
      </c>
      <c r="C49">
        <f>NewRecovered!C62</f>
        <v>7145</v>
      </c>
      <c r="D49">
        <f>NewRecovered!D62</f>
        <v>2788</v>
      </c>
      <c r="E49">
        <f>NewRecovered!E62</f>
        <v>162</v>
      </c>
      <c r="F49">
        <f>NewRecovered!F62</f>
        <v>868</v>
      </c>
      <c r="G49">
        <f>NewRecovered!H62</f>
        <v>2240</v>
      </c>
      <c r="H49">
        <f>NewRecovered!I62</f>
        <v>274</v>
      </c>
      <c r="I49">
        <f>NewRecovered!J62</f>
        <v>3613</v>
      </c>
      <c r="J49">
        <f>NewRecovered!K62</f>
        <v>2788</v>
      </c>
      <c r="K49">
        <f>NewRecovered!M62</f>
        <v>25582</v>
      </c>
      <c r="L49">
        <f>NewRecovered!N62</f>
        <v>2720</v>
      </c>
      <c r="M49">
        <f>NewRecovered!O62</f>
        <v>49914</v>
      </c>
      <c r="N49">
        <f>NewRecovered!P62</f>
        <v>42667</v>
      </c>
      <c r="O49">
        <f>NewRecovered!R62</f>
        <v>6262</v>
      </c>
      <c r="P49">
        <f>NewRecovered!S62</f>
        <v>517</v>
      </c>
      <c r="Q49">
        <f>NewRecovered!T62</f>
        <v>9334</v>
      </c>
      <c r="R49">
        <f>NewRecovered!U62</f>
        <v>7145</v>
      </c>
    </row>
    <row r="50" spans="1:18" x14ac:dyDescent="0.35">
      <c r="A50" s="1">
        <f>NewRecovered!A63</f>
        <v>43952</v>
      </c>
      <c r="B50">
        <f>NewRecovered!B63</f>
        <v>45593</v>
      </c>
      <c r="C50">
        <f>NewRecovered!C63</f>
        <v>7884</v>
      </c>
      <c r="D50">
        <f>NewRecovered!D63</f>
        <v>3051</v>
      </c>
      <c r="E50">
        <f>NewRecovered!E63</f>
        <v>170</v>
      </c>
      <c r="F50">
        <f>NewRecovered!F63</f>
        <v>946</v>
      </c>
      <c r="G50">
        <f>NewRecovered!H63</f>
        <v>2431</v>
      </c>
      <c r="H50">
        <f>NewRecovered!I63</f>
        <v>281</v>
      </c>
      <c r="I50">
        <f>NewRecovered!J63</f>
        <v>3894</v>
      </c>
      <c r="J50">
        <f>NewRecovered!K63</f>
        <v>3051</v>
      </c>
      <c r="K50">
        <f>NewRecovered!M63</f>
        <v>27220</v>
      </c>
      <c r="L50">
        <f>NewRecovered!N63</f>
        <v>3406</v>
      </c>
      <c r="M50">
        <f>NewRecovered!O63</f>
        <v>53320</v>
      </c>
      <c r="N50">
        <f>NewRecovered!P63</f>
        <v>45593</v>
      </c>
      <c r="O50">
        <f>NewRecovered!R63</f>
        <v>6627</v>
      </c>
      <c r="P50">
        <f>NewRecovered!S63</f>
        <v>597</v>
      </c>
      <c r="Q50">
        <f>NewRecovered!T63</f>
        <v>9931</v>
      </c>
      <c r="R50">
        <f>NewRecovered!U63</f>
        <v>7884</v>
      </c>
    </row>
    <row r="51" spans="1:18" x14ac:dyDescent="0.35">
      <c r="A51" s="1">
        <f>NewRecovered!A64</f>
        <v>43953</v>
      </c>
      <c r="B51">
        <f>NewRecovered!B64</f>
        <v>49727</v>
      </c>
      <c r="C51">
        <f>NewRecovered!C64</f>
        <v>8641</v>
      </c>
      <c r="D51">
        <f>NewRecovered!D64</f>
        <v>3339</v>
      </c>
      <c r="E51">
        <f>NewRecovered!E64</f>
        <v>175</v>
      </c>
      <c r="F51">
        <f>NewRecovered!F64</f>
        <v>1048</v>
      </c>
      <c r="G51">
        <f>NewRecovered!H64</f>
        <v>2603</v>
      </c>
      <c r="H51">
        <f>NewRecovered!I64</f>
        <v>187</v>
      </c>
      <c r="I51">
        <f>NewRecovered!J64</f>
        <v>4081</v>
      </c>
      <c r="J51">
        <f>NewRecovered!K64</f>
        <v>3339</v>
      </c>
      <c r="K51">
        <f>NewRecovered!M64</f>
        <v>28857</v>
      </c>
      <c r="L51">
        <f>NewRecovered!N64</f>
        <v>3099</v>
      </c>
      <c r="M51">
        <f>NewRecovered!O64</f>
        <v>56419</v>
      </c>
      <c r="N51">
        <f>NewRecovered!P64</f>
        <v>49727</v>
      </c>
      <c r="O51">
        <f>NewRecovered!R64</f>
        <v>6763</v>
      </c>
      <c r="P51">
        <f>NewRecovered!S64</f>
        <v>490</v>
      </c>
      <c r="Q51">
        <f>NewRecovered!T64</f>
        <v>10421</v>
      </c>
      <c r="R51">
        <f>NewRecovered!U64</f>
        <v>8641</v>
      </c>
    </row>
    <row r="52" spans="1:18" x14ac:dyDescent="0.35">
      <c r="A52" s="1">
        <f>NewRecovered!A65</f>
        <v>43954</v>
      </c>
      <c r="B52">
        <f>NewRecovered!B65</f>
        <v>53186</v>
      </c>
      <c r="C52">
        <f>NewRecovered!C65</f>
        <v>9169</v>
      </c>
      <c r="D52">
        <f>NewRecovered!D65</f>
        <v>3613</v>
      </c>
      <c r="E52">
        <f>NewRecovered!E65</f>
        <v>184</v>
      </c>
      <c r="F52">
        <f>NewRecovered!F65</f>
        <v>1145</v>
      </c>
      <c r="G52">
        <f>NewRecovered!H65</f>
        <v>2725</v>
      </c>
      <c r="H52">
        <f>NewRecovered!I65</f>
        <v>93</v>
      </c>
      <c r="I52">
        <f>NewRecovered!J65</f>
        <v>4174</v>
      </c>
      <c r="J52">
        <f>NewRecovered!K65</f>
        <v>3613</v>
      </c>
      <c r="K52">
        <f>NewRecovered!M65</f>
        <v>30595</v>
      </c>
      <c r="L52">
        <f>NewRecovered!N65</f>
        <v>2738</v>
      </c>
      <c r="M52">
        <f>NewRecovered!O65</f>
        <v>59157</v>
      </c>
      <c r="N52">
        <f>NewRecovered!P65</f>
        <v>53186</v>
      </c>
      <c r="O52">
        <f>NewRecovered!R65</f>
        <v>6938</v>
      </c>
      <c r="P52">
        <f>NewRecovered!S65</f>
        <v>382</v>
      </c>
      <c r="Q52">
        <f>NewRecovered!T65</f>
        <v>10803</v>
      </c>
      <c r="R52">
        <f>NewRecovered!U65</f>
        <v>9169</v>
      </c>
    </row>
    <row r="53" spans="1:18" x14ac:dyDescent="0.35">
      <c r="A53" s="1">
        <f>NewRecovered!A66</f>
        <v>43955</v>
      </c>
      <c r="B53">
        <f>NewRecovered!B66</f>
        <v>57161</v>
      </c>
      <c r="C53">
        <f>NewRecovered!C66</f>
        <v>9703</v>
      </c>
      <c r="D53">
        <f>NewRecovered!D66</f>
        <v>3894</v>
      </c>
      <c r="E53">
        <f>NewRecovered!E66</f>
        <v>188</v>
      </c>
      <c r="F53">
        <f>NewRecovered!F66</f>
        <v>1270</v>
      </c>
      <c r="G53">
        <f>NewRecovered!H66</f>
        <v>2779</v>
      </c>
      <c r="H53">
        <f>NewRecovered!I66</f>
        <v>351</v>
      </c>
      <c r="I53">
        <f>NewRecovered!J66</f>
        <v>4525</v>
      </c>
      <c r="J53">
        <f>NewRecovered!K66</f>
        <v>3894</v>
      </c>
      <c r="K53">
        <f>NewRecovered!M66</f>
        <v>31545</v>
      </c>
      <c r="L53">
        <f>NewRecovered!N66</f>
        <v>2484</v>
      </c>
      <c r="M53">
        <f>NewRecovered!O66</f>
        <v>61641</v>
      </c>
      <c r="N53">
        <f>NewRecovered!P66</f>
        <v>57161</v>
      </c>
      <c r="O53">
        <f>NewRecovered!R66</f>
        <v>6832</v>
      </c>
      <c r="P53">
        <f>NewRecovered!S66</f>
        <v>310</v>
      </c>
      <c r="Q53">
        <f>NewRecovered!T66</f>
        <v>11113</v>
      </c>
      <c r="R53">
        <f>NewRecovered!U66</f>
        <v>9703</v>
      </c>
    </row>
    <row r="54" spans="1:18" x14ac:dyDescent="0.35">
      <c r="A54" s="1">
        <f>NewRecovered!A67</f>
        <v>43956</v>
      </c>
      <c r="B54">
        <f>NewRecovered!B67</f>
        <v>60569</v>
      </c>
      <c r="C54">
        <f>NewRecovered!C67</f>
        <v>10111</v>
      </c>
      <c r="D54">
        <f>NewRecovered!D67</f>
        <v>4081</v>
      </c>
      <c r="E54">
        <f>NewRecovered!E67</f>
        <v>207</v>
      </c>
      <c r="F54">
        <f>NewRecovered!F67</f>
        <v>1388</v>
      </c>
      <c r="G54">
        <f>NewRecovered!H67</f>
        <v>2974</v>
      </c>
      <c r="H54">
        <f>NewRecovered!I67</f>
        <v>260</v>
      </c>
      <c r="I54">
        <f>NewRecovered!J67</f>
        <v>4785</v>
      </c>
      <c r="J54">
        <f>NewRecovered!K67</f>
        <v>4081</v>
      </c>
      <c r="K54">
        <f>NewRecovered!M67</f>
        <v>33477</v>
      </c>
      <c r="L54">
        <f>NewRecovered!N67</f>
        <v>2386</v>
      </c>
      <c r="M54">
        <f>NewRecovered!O67</f>
        <v>64027</v>
      </c>
      <c r="N54">
        <f>NewRecovered!P67</f>
        <v>60569</v>
      </c>
      <c r="O54">
        <f>NewRecovered!R67</f>
        <v>7039</v>
      </c>
      <c r="P54">
        <f>NewRecovered!S67</f>
        <v>332</v>
      </c>
      <c r="Q54">
        <f>NewRecovered!T67</f>
        <v>11445</v>
      </c>
      <c r="R54">
        <f>NewRecovered!U67</f>
        <v>10111</v>
      </c>
    </row>
    <row r="55" spans="1:18" x14ac:dyDescent="0.35">
      <c r="A55" s="1">
        <f>NewRecovered!A68</f>
        <v>43957</v>
      </c>
      <c r="B55">
        <f>NewRecovered!B68</f>
        <v>63171</v>
      </c>
      <c r="C55">
        <f>NewRecovered!C68</f>
        <v>10404</v>
      </c>
      <c r="D55">
        <f>NewRecovered!D68</f>
        <v>4174</v>
      </c>
      <c r="E55">
        <f>NewRecovered!E68</f>
        <v>219</v>
      </c>
      <c r="F55">
        <f>NewRecovered!F68</f>
        <v>1510</v>
      </c>
      <c r="G55">
        <f>NewRecovered!H68</f>
        <v>3136</v>
      </c>
      <c r="H55">
        <f>NewRecovered!I68</f>
        <v>317</v>
      </c>
      <c r="I55">
        <f>NewRecovered!J68</f>
        <v>5102</v>
      </c>
      <c r="J55">
        <f>NewRecovered!K68</f>
        <v>4174</v>
      </c>
      <c r="K55">
        <f>NewRecovered!M68</f>
        <v>34977</v>
      </c>
      <c r="L55">
        <f>NewRecovered!N68</f>
        <v>2633</v>
      </c>
      <c r="M55">
        <f>NewRecovered!O68</f>
        <v>66660</v>
      </c>
      <c r="N55">
        <f>NewRecovered!P68</f>
        <v>63171</v>
      </c>
      <c r="O55">
        <f>NewRecovered!R68</f>
        <v>7201</v>
      </c>
      <c r="P55">
        <f>NewRecovered!S68</f>
        <v>399</v>
      </c>
      <c r="Q55">
        <f>NewRecovered!T68</f>
        <v>11844</v>
      </c>
      <c r="R55">
        <f>NewRecovered!U68</f>
        <v>10404</v>
      </c>
    </row>
    <row r="56" spans="1:18" x14ac:dyDescent="0.35">
      <c r="A56" s="1">
        <f>NewRecovered!A69</f>
        <v>43958</v>
      </c>
      <c r="B56">
        <f>NewRecovered!B69</f>
        <v>66427</v>
      </c>
      <c r="C56">
        <f>NewRecovered!C69</f>
        <v>11059</v>
      </c>
      <c r="D56">
        <f>NewRecovered!D69</f>
        <v>4525</v>
      </c>
      <c r="E56">
        <f>NewRecovered!E69</f>
        <v>231</v>
      </c>
      <c r="F56">
        <f>NewRecovered!F69</f>
        <v>1587</v>
      </c>
      <c r="G56">
        <f>NewRecovered!H69</f>
        <v>3330</v>
      </c>
      <c r="H56">
        <f>NewRecovered!I69</f>
        <v>394</v>
      </c>
      <c r="I56">
        <f>NewRecovered!J69</f>
        <v>5496</v>
      </c>
      <c r="J56">
        <f>NewRecovered!K69</f>
        <v>4525</v>
      </c>
      <c r="K56">
        <f>NewRecovered!M69</f>
        <v>34946</v>
      </c>
      <c r="L56">
        <f>NewRecovered!N69</f>
        <v>3773</v>
      </c>
      <c r="M56">
        <f>NewRecovered!O69</f>
        <v>70433</v>
      </c>
      <c r="N56">
        <f>NewRecovered!P69</f>
        <v>66427</v>
      </c>
      <c r="O56">
        <f>NewRecovered!R69</f>
        <v>7029</v>
      </c>
      <c r="P56">
        <f>NewRecovered!S69</f>
        <v>445</v>
      </c>
      <c r="Q56">
        <f>NewRecovered!T69</f>
        <v>12289</v>
      </c>
      <c r="R56">
        <f>NewRecovered!U69</f>
        <v>11059</v>
      </c>
    </row>
    <row r="57" spans="1:18" x14ac:dyDescent="0.35">
      <c r="A57" s="1">
        <f>NewRecovered!A70</f>
        <v>43959</v>
      </c>
      <c r="B57">
        <f>NewRecovered!B70</f>
        <v>70261</v>
      </c>
      <c r="C57">
        <f>NewRecovered!C70</f>
        <v>11457</v>
      </c>
      <c r="D57">
        <f>NewRecovered!D70</f>
        <v>4785</v>
      </c>
      <c r="E57">
        <f>NewRecovered!E70</f>
        <v>243</v>
      </c>
      <c r="F57">
        <f>NewRecovered!F70</f>
        <v>1710</v>
      </c>
      <c r="G57">
        <f>NewRecovered!H70</f>
        <v>3575</v>
      </c>
      <c r="H57">
        <f>NewRecovered!I70</f>
        <v>404</v>
      </c>
      <c r="I57">
        <f>NewRecovered!J70</f>
        <v>5900</v>
      </c>
      <c r="J57">
        <f>NewRecovered!K70</f>
        <v>4785</v>
      </c>
      <c r="K57">
        <f>NewRecovered!M70</f>
        <v>36283</v>
      </c>
      <c r="L57">
        <f>NewRecovered!N70</f>
        <v>1208</v>
      </c>
      <c r="M57">
        <f>NewRecovered!O70</f>
        <v>71641</v>
      </c>
      <c r="N57">
        <f>NewRecovered!P70</f>
        <v>70261</v>
      </c>
      <c r="O57">
        <f>NewRecovered!R70</f>
        <v>6757</v>
      </c>
      <c r="P57">
        <f>NewRecovered!S70</f>
        <v>202</v>
      </c>
      <c r="Q57">
        <f>NewRecovered!T70</f>
        <v>12491</v>
      </c>
      <c r="R57">
        <f>NewRecovered!U70</f>
        <v>11457</v>
      </c>
    </row>
    <row r="58" spans="1:18" x14ac:dyDescent="0.35">
      <c r="A58" s="1">
        <f>NewRecovered!A71</f>
        <v>43960</v>
      </c>
      <c r="B58">
        <f>NewRecovered!B71</f>
        <v>71476</v>
      </c>
      <c r="C58">
        <f>NewRecovered!C71</f>
        <v>11671</v>
      </c>
      <c r="D58">
        <f>NewRecovered!D71</f>
        <v>5102</v>
      </c>
      <c r="E58">
        <f>NewRecovered!E71</f>
        <v>252</v>
      </c>
      <c r="F58">
        <f>NewRecovered!F71</f>
        <v>1899</v>
      </c>
      <c r="G58">
        <f>NewRecovered!H71</f>
        <v>3728</v>
      </c>
      <c r="H58">
        <f>NewRecovered!I71</f>
        <v>146</v>
      </c>
      <c r="I58">
        <f>NewRecovered!J71</f>
        <v>6046</v>
      </c>
      <c r="J58">
        <f>NewRecovered!K71</f>
        <v>5102</v>
      </c>
      <c r="K58">
        <f>NewRecovered!M71</f>
        <v>35521</v>
      </c>
      <c r="L58">
        <f>NewRecovered!N71</f>
        <v>2684</v>
      </c>
      <c r="M58">
        <f>NewRecovered!O71</f>
        <v>74325</v>
      </c>
      <c r="N58">
        <f>NewRecovered!P71</f>
        <v>71476</v>
      </c>
      <c r="O58">
        <f>NewRecovered!R71</f>
        <v>6494</v>
      </c>
      <c r="P58">
        <f>NewRecovered!S71</f>
        <v>330</v>
      </c>
      <c r="Q58">
        <f>NewRecovered!T71</f>
        <v>12821</v>
      </c>
      <c r="R58">
        <f>NewRecovered!U71</f>
        <v>11671</v>
      </c>
    </row>
    <row r="59" spans="1:18" x14ac:dyDescent="0.35">
      <c r="A59" s="1">
        <f>NewRecovered!A72</f>
        <v>43961</v>
      </c>
      <c r="B59">
        <f>NewRecovered!B72</f>
        <v>74174</v>
      </c>
      <c r="C59">
        <f>NewRecovered!C72</f>
        <v>11959</v>
      </c>
      <c r="D59">
        <f>NewRecovered!D72</f>
        <v>5496</v>
      </c>
      <c r="E59">
        <f>NewRecovered!E72</f>
        <v>265</v>
      </c>
      <c r="F59">
        <f>NewRecovered!F72</f>
        <v>1995</v>
      </c>
      <c r="G59">
        <f>NewRecovered!H72</f>
        <v>3745</v>
      </c>
      <c r="H59">
        <f>NewRecovered!I72</f>
        <v>120</v>
      </c>
      <c r="I59">
        <f>NewRecovered!J72</f>
        <v>6166</v>
      </c>
      <c r="J59">
        <f>NewRecovered!K72</f>
        <v>5496</v>
      </c>
      <c r="K59">
        <f>NewRecovered!M72</f>
        <v>36129</v>
      </c>
      <c r="L59">
        <f>NewRecovered!N72</f>
        <v>3610</v>
      </c>
      <c r="M59">
        <f>NewRecovered!O72</f>
        <v>77935</v>
      </c>
      <c r="N59">
        <f>NewRecovered!P72</f>
        <v>74174</v>
      </c>
      <c r="O59">
        <f>NewRecovered!R72</f>
        <v>6383</v>
      </c>
      <c r="P59">
        <f>NewRecovered!S72</f>
        <v>439</v>
      </c>
      <c r="Q59">
        <f>NewRecovered!T72</f>
        <v>13260</v>
      </c>
      <c r="R59">
        <f>NewRecovered!U72</f>
        <v>11959</v>
      </c>
    </row>
    <row r="60" spans="1:18" x14ac:dyDescent="0.35">
      <c r="A60" s="1">
        <f>NewRecovered!A73</f>
        <v>43962</v>
      </c>
      <c r="B60">
        <f>NewRecovered!B73</f>
        <v>77792</v>
      </c>
      <c r="C60">
        <f>NewRecovered!C73</f>
        <v>12373</v>
      </c>
      <c r="D60">
        <f>NewRecovered!D73</f>
        <v>5900</v>
      </c>
      <c r="E60">
        <f>NewRecovered!E73</f>
        <v>271</v>
      </c>
      <c r="F60">
        <f>NewRecovered!F73</f>
        <v>2141</v>
      </c>
      <c r="G60">
        <f>NewRecovered!H73</f>
        <v>3744</v>
      </c>
      <c r="H60">
        <f>NewRecovered!I73</f>
        <v>471</v>
      </c>
      <c r="I60">
        <f>NewRecovered!J73</f>
        <v>6637</v>
      </c>
      <c r="J60">
        <f>NewRecovered!K73</f>
        <v>5900</v>
      </c>
      <c r="K60">
        <f>NewRecovered!M73</f>
        <v>37634</v>
      </c>
      <c r="L60">
        <f>NewRecovered!N73</f>
        <v>3450</v>
      </c>
      <c r="M60">
        <f>NewRecovered!O73</f>
        <v>81385</v>
      </c>
      <c r="N60">
        <f>NewRecovered!P73</f>
        <v>77792</v>
      </c>
      <c r="O60">
        <f>NewRecovered!R73</f>
        <v>6229</v>
      </c>
      <c r="P60">
        <f>NewRecovered!S73</f>
        <v>520</v>
      </c>
      <c r="Q60">
        <f>NewRecovered!T73</f>
        <v>13780</v>
      </c>
      <c r="R60">
        <f>NewRecovered!U73</f>
        <v>12373</v>
      </c>
    </row>
    <row r="61" spans="1:18" x14ac:dyDescent="0.35">
      <c r="A61" s="1">
        <f>NewRecovered!A74</f>
        <v>43963</v>
      </c>
      <c r="B61">
        <f>NewRecovered!B74</f>
        <v>81288</v>
      </c>
      <c r="C61">
        <f>NewRecovered!C74</f>
        <v>12912</v>
      </c>
      <c r="D61">
        <f>NewRecovered!D74</f>
        <v>6046</v>
      </c>
      <c r="E61">
        <f>NewRecovered!E74</f>
        <v>289</v>
      </c>
      <c r="F61">
        <f>NewRecovered!F74</f>
        <v>2332</v>
      </c>
      <c r="G61">
        <f>NewRecovered!H74</f>
        <v>3849</v>
      </c>
      <c r="H61">
        <f>NewRecovered!I74</f>
        <v>349</v>
      </c>
      <c r="I61">
        <f>NewRecovered!J74</f>
        <v>6986</v>
      </c>
      <c r="J61">
        <f>NewRecovered!K74</f>
        <v>6046</v>
      </c>
      <c r="K61">
        <f>NewRecovered!M74</f>
        <v>38892</v>
      </c>
      <c r="L61">
        <f>NewRecovered!N74</f>
        <v>4473</v>
      </c>
      <c r="M61">
        <f>NewRecovered!O74</f>
        <v>85858</v>
      </c>
      <c r="N61">
        <f>NewRecovered!P74</f>
        <v>81288</v>
      </c>
      <c r="O61">
        <f>NewRecovered!R74</f>
        <v>6082</v>
      </c>
      <c r="P61">
        <f>NewRecovered!S74</f>
        <v>396</v>
      </c>
      <c r="Q61">
        <f>NewRecovered!T74</f>
        <v>14176</v>
      </c>
      <c r="R61">
        <f>NewRecovered!U74</f>
        <v>12912</v>
      </c>
    </row>
    <row r="62" spans="1:18" x14ac:dyDescent="0.35">
      <c r="A62" s="1">
        <f>NewRecovered!A75</f>
        <v>43964</v>
      </c>
      <c r="B62">
        <f>NewRecovered!B75</f>
        <v>85719</v>
      </c>
      <c r="C62">
        <f>NewRecovered!C75</f>
        <v>13289</v>
      </c>
      <c r="D62">
        <f>NewRecovered!D75</f>
        <v>6166</v>
      </c>
      <c r="E62">
        <f>NewRecovered!E75</f>
        <v>306</v>
      </c>
      <c r="F62">
        <f>NewRecovered!F75</f>
        <v>2513</v>
      </c>
      <c r="G62">
        <f>NewRecovered!H75</f>
        <v>3935</v>
      </c>
      <c r="H62">
        <f>NewRecovered!I75</f>
        <v>322</v>
      </c>
      <c r="I62">
        <f>NewRecovered!J75</f>
        <v>7308</v>
      </c>
      <c r="J62">
        <f>NewRecovered!K75</f>
        <v>6166</v>
      </c>
      <c r="K62">
        <f>NewRecovered!M75</f>
        <v>41617</v>
      </c>
      <c r="L62">
        <f>NewRecovered!N75</f>
        <v>3560</v>
      </c>
      <c r="M62">
        <f>NewRecovered!O75</f>
        <v>89418</v>
      </c>
      <c r="N62">
        <f>NewRecovered!P75</f>
        <v>85719</v>
      </c>
      <c r="O62">
        <f>NewRecovered!R75</f>
        <v>6160</v>
      </c>
      <c r="P62">
        <f>NewRecovered!S75</f>
        <v>361</v>
      </c>
      <c r="Q62">
        <f>NewRecovered!T75</f>
        <v>14537</v>
      </c>
      <c r="R62">
        <f>NewRecovered!U75</f>
        <v>13289</v>
      </c>
    </row>
    <row r="63" spans="1:18" x14ac:dyDescent="0.35">
      <c r="A63" s="1">
        <f>NewRecovered!A76</f>
        <v>43965</v>
      </c>
      <c r="B63">
        <f>NewRecovered!B76</f>
        <v>89294</v>
      </c>
      <c r="C63">
        <f>NewRecovered!C76</f>
        <v>13675</v>
      </c>
      <c r="D63">
        <f>NewRecovered!D76</f>
        <v>6637</v>
      </c>
      <c r="E63">
        <f>NewRecovered!E76</f>
        <v>318</v>
      </c>
      <c r="F63">
        <f>NewRecovered!F76</f>
        <v>2902</v>
      </c>
      <c r="G63">
        <f>NewRecovered!H76</f>
        <v>3969</v>
      </c>
      <c r="H63">
        <f>NewRecovered!I76</f>
        <v>383</v>
      </c>
      <c r="I63">
        <f>NewRecovered!J76</f>
        <v>7691</v>
      </c>
      <c r="J63">
        <f>NewRecovered!K76</f>
        <v>6637</v>
      </c>
      <c r="K63">
        <f>NewRecovered!M76</f>
        <v>42224</v>
      </c>
      <c r="L63">
        <f>NewRecovered!N76</f>
        <v>4282</v>
      </c>
      <c r="M63">
        <f>NewRecovered!O76</f>
        <v>93700</v>
      </c>
      <c r="N63">
        <f>NewRecovered!P76</f>
        <v>89294</v>
      </c>
      <c r="O63">
        <f>NewRecovered!R76</f>
        <v>5720</v>
      </c>
      <c r="P63">
        <f>NewRecovered!S76</f>
        <v>428</v>
      </c>
      <c r="Q63">
        <f>NewRecovered!T76</f>
        <v>14965</v>
      </c>
      <c r="R63">
        <f>NewRecovered!U76</f>
        <v>13675</v>
      </c>
    </row>
    <row r="64" spans="1:18" x14ac:dyDescent="0.35">
      <c r="A64" s="1">
        <f>NewRecovered!A77</f>
        <v>43966</v>
      </c>
      <c r="B64">
        <f>NewRecovered!B77</f>
        <v>93556</v>
      </c>
      <c r="C64">
        <f>NewRecovered!C77</f>
        <v>14049</v>
      </c>
      <c r="D64">
        <f>NewRecovered!D77</f>
        <v>6986</v>
      </c>
      <c r="E64">
        <f>NewRecovered!E77</f>
        <v>336</v>
      </c>
      <c r="F64">
        <f>NewRecovered!F77</f>
        <v>3159</v>
      </c>
      <c r="G64">
        <f>NewRecovered!H77</f>
        <v>4078</v>
      </c>
      <c r="H64">
        <f>NewRecovered!I77</f>
        <v>455</v>
      </c>
      <c r="I64">
        <f>NewRecovered!J77</f>
        <v>8146</v>
      </c>
      <c r="J64">
        <f>NewRecovered!K77</f>
        <v>6986</v>
      </c>
      <c r="K64">
        <f>NewRecovered!M77</f>
        <v>43786</v>
      </c>
      <c r="L64">
        <f>NewRecovered!N77</f>
        <v>2753</v>
      </c>
      <c r="M64">
        <f>NewRecovered!O77</f>
        <v>96453</v>
      </c>
      <c r="N64">
        <f>NewRecovered!P77</f>
        <v>93556</v>
      </c>
      <c r="O64">
        <f>NewRecovered!R77</f>
        <v>5631</v>
      </c>
      <c r="P64">
        <f>NewRecovered!S77</f>
        <v>262</v>
      </c>
      <c r="Q64">
        <f>NewRecovered!T77</f>
        <v>15227</v>
      </c>
      <c r="R64">
        <f>NewRecovered!U77</f>
        <v>14049</v>
      </c>
    </row>
    <row r="65" spans="1:18" x14ac:dyDescent="0.35">
      <c r="A65" s="1">
        <f>NewRecovered!A78</f>
        <v>43967</v>
      </c>
      <c r="B65">
        <f>NewRecovered!B78</f>
        <v>96300</v>
      </c>
      <c r="C65">
        <f>NewRecovered!C78</f>
        <v>14328</v>
      </c>
      <c r="D65">
        <f>NewRecovered!D78</f>
        <v>7308</v>
      </c>
      <c r="E65">
        <f>NewRecovered!E78</f>
        <v>346</v>
      </c>
      <c r="F65">
        <f>NewRecovered!F78</f>
        <v>3641</v>
      </c>
      <c r="G65">
        <f>NewRecovered!H78</f>
        <v>4252</v>
      </c>
      <c r="H65">
        <f>NewRecovered!I78</f>
        <v>220</v>
      </c>
      <c r="I65">
        <f>NewRecovered!J78</f>
        <v>8366</v>
      </c>
      <c r="J65">
        <f>NewRecovered!K78</f>
        <v>7308</v>
      </c>
      <c r="K65">
        <f>NewRecovered!M78</f>
        <v>43133</v>
      </c>
      <c r="L65">
        <f>NewRecovered!N78</f>
        <v>3921</v>
      </c>
      <c r="M65">
        <f>NewRecovered!O78</f>
        <v>100374</v>
      </c>
      <c r="N65">
        <f>NewRecovered!P78</f>
        <v>96300</v>
      </c>
      <c r="O65">
        <f>NewRecovered!R78</f>
        <v>5296</v>
      </c>
      <c r="P65">
        <f>NewRecovered!S78</f>
        <v>319</v>
      </c>
      <c r="Q65">
        <f>NewRecovered!T78</f>
        <v>15546</v>
      </c>
      <c r="R65">
        <f>NewRecovered!U78</f>
        <v>14328</v>
      </c>
    </row>
    <row r="66" spans="1:18" x14ac:dyDescent="0.35">
      <c r="A66" s="1">
        <f>NewRecovered!A79</f>
        <v>43968</v>
      </c>
      <c r="B66">
        <f>NewRecovered!B79</f>
        <v>100241</v>
      </c>
      <c r="C66">
        <f>NewRecovered!C79</f>
        <v>14651</v>
      </c>
      <c r="D66">
        <f>NewRecovered!D79</f>
        <v>7691</v>
      </c>
      <c r="E66">
        <f>NewRecovered!E79</f>
        <v>351</v>
      </c>
      <c r="F66">
        <f>NewRecovered!F79</f>
        <v>3748</v>
      </c>
      <c r="G66">
        <f>NewRecovered!H79</f>
        <v>4285</v>
      </c>
      <c r="H66">
        <f>NewRecovered!I79</f>
        <v>153</v>
      </c>
      <c r="I66">
        <f>NewRecovered!J79</f>
        <v>8519</v>
      </c>
      <c r="J66">
        <f>NewRecovered!K79</f>
        <v>7691</v>
      </c>
      <c r="K66">
        <f>NewRecovered!M79</f>
        <v>43955</v>
      </c>
      <c r="L66">
        <f>NewRecovered!N79</f>
        <v>2891</v>
      </c>
      <c r="M66">
        <f>NewRecovered!O79</f>
        <v>103265</v>
      </c>
      <c r="N66">
        <f>NewRecovered!P79</f>
        <v>100241</v>
      </c>
      <c r="O66">
        <f>NewRecovered!R79</f>
        <v>5125</v>
      </c>
      <c r="P66">
        <f>NewRecovered!S79</f>
        <v>269</v>
      </c>
      <c r="Q66">
        <f>NewRecovered!T79</f>
        <v>15815</v>
      </c>
      <c r="R66">
        <f>NewRecovered!U79</f>
        <v>14651</v>
      </c>
    </row>
    <row r="67" spans="1:18" x14ac:dyDescent="0.35">
      <c r="A67" s="1">
        <f>NewRecovered!A80</f>
        <v>43969</v>
      </c>
      <c r="B67">
        <f>NewRecovered!B80</f>
        <v>103148</v>
      </c>
      <c r="C67">
        <f>NewRecovered!C80</f>
        <v>14955</v>
      </c>
      <c r="D67">
        <f>NewRecovered!D80</f>
        <v>8146</v>
      </c>
      <c r="E67">
        <f>NewRecovered!E80</f>
        <v>355</v>
      </c>
      <c r="F67">
        <f>NewRecovered!F80</f>
        <v>3924</v>
      </c>
      <c r="G67">
        <f>NewRecovered!H80</f>
        <v>4345</v>
      </c>
      <c r="H67">
        <f>NewRecovered!I80</f>
        <v>433</v>
      </c>
      <c r="I67">
        <f>NewRecovered!J80</f>
        <v>8952</v>
      </c>
      <c r="J67">
        <f>NewRecovered!K80</f>
        <v>8146</v>
      </c>
      <c r="K67">
        <f>NewRecovered!M80</f>
        <v>44108</v>
      </c>
      <c r="L67">
        <f>NewRecovered!N80</f>
        <v>3299</v>
      </c>
      <c r="M67">
        <f>NewRecovered!O80</f>
        <v>106564</v>
      </c>
      <c r="N67">
        <f>NewRecovered!P80</f>
        <v>103148</v>
      </c>
      <c r="O67">
        <f>NewRecovered!R80</f>
        <v>5012</v>
      </c>
      <c r="P67">
        <f>NewRecovered!S80</f>
        <v>276</v>
      </c>
      <c r="Q67">
        <f>NewRecovered!T80</f>
        <v>16091</v>
      </c>
      <c r="R67">
        <f>NewRecovered!U80</f>
        <v>14955</v>
      </c>
    </row>
    <row r="68" spans="1:18" x14ac:dyDescent="0.35">
      <c r="A68" s="1">
        <f>NewRecovered!A81</f>
        <v>43970</v>
      </c>
      <c r="B68">
        <f>NewRecovered!B81</f>
        <v>107196</v>
      </c>
      <c r="C68">
        <f>NewRecovered!C81</f>
        <v>15296</v>
      </c>
      <c r="D68">
        <f>NewRecovered!D81</f>
        <v>8366</v>
      </c>
      <c r="E68">
        <f>NewRecovered!E81</f>
        <v>367</v>
      </c>
      <c r="F68">
        <f>NewRecovered!F81</f>
        <v>4445</v>
      </c>
      <c r="G68">
        <f>NewRecovered!H81</f>
        <v>4427</v>
      </c>
      <c r="H68">
        <f>NewRecovered!I81</f>
        <v>335</v>
      </c>
      <c r="I68">
        <f>NewRecovered!J81</f>
        <v>9287</v>
      </c>
      <c r="J68">
        <f>NewRecovered!K81</f>
        <v>8366</v>
      </c>
      <c r="K68">
        <f>NewRecovered!M81</f>
        <v>44923</v>
      </c>
      <c r="L68">
        <f>NewRecovered!N81</f>
        <v>2863</v>
      </c>
      <c r="M68">
        <f>NewRecovered!O81</f>
        <v>109427</v>
      </c>
      <c r="N68">
        <f>NewRecovered!P81</f>
        <v>107196</v>
      </c>
      <c r="O68">
        <f>NewRecovered!R81</f>
        <v>4978</v>
      </c>
      <c r="P68">
        <f>NewRecovered!S81</f>
        <v>235</v>
      </c>
      <c r="Q68">
        <f>NewRecovered!T81</f>
        <v>16326</v>
      </c>
      <c r="R68">
        <f>NewRecovered!U81</f>
        <v>15296</v>
      </c>
    </row>
    <row r="69" spans="1:18" x14ac:dyDescent="0.35">
      <c r="A69" s="1">
        <f>NewRecovered!A82</f>
        <v>43971</v>
      </c>
      <c r="B69">
        <f>NewRecovered!B82</f>
        <v>110213</v>
      </c>
      <c r="C69">
        <f>NewRecovered!C82</f>
        <v>15534</v>
      </c>
      <c r="D69">
        <f>NewRecovered!D82</f>
        <v>8519</v>
      </c>
      <c r="E69">
        <f>NewRecovered!E82</f>
        <v>383</v>
      </c>
      <c r="F69">
        <f>NewRecovered!F82</f>
        <v>5092</v>
      </c>
      <c r="G69">
        <f>NewRecovered!H82</f>
        <v>4502</v>
      </c>
      <c r="H69">
        <f>NewRecovered!I82</f>
        <v>282</v>
      </c>
      <c r="I69">
        <f>NewRecovered!J82</f>
        <v>9569</v>
      </c>
      <c r="J69">
        <f>NewRecovered!K82</f>
        <v>8519</v>
      </c>
      <c r="K69">
        <f>NewRecovered!M82</f>
        <v>45400</v>
      </c>
      <c r="L69">
        <f>NewRecovered!N82</f>
        <v>4633</v>
      </c>
      <c r="M69">
        <f>NewRecovered!O82</f>
        <v>114060</v>
      </c>
      <c r="N69">
        <f>NewRecovered!P82</f>
        <v>110213</v>
      </c>
      <c r="O69">
        <f>NewRecovered!R82</f>
        <v>4881</v>
      </c>
      <c r="P69">
        <f>NewRecovered!S82</f>
        <v>383</v>
      </c>
      <c r="Q69">
        <f>NewRecovered!T82</f>
        <v>16709</v>
      </c>
      <c r="R69">
        <f>NewRecovered!U82</f>
        <v>15534</v>
      </c>
    </row>
    <row r="70" spans="1:18" x14ac:dyDescent="0.35">
      <c r="A70" s="1">
        <f>NewRecovered!A83</f>
        <v>43972</v>
      </c>
      <c r="B70">
        <f>NewRecovered!B83</f>
        <v>115031</v>
      </c>
      <c r="C70">
        <f>NewRecovered!C83</f>
        <v>15954</v>
      </c>
      <c r="D70">
        <f>NewRecovered!D83</f>
        <v>8952</v>
      </c>
      <c r="E70">
        <f>NewRecovered!E83</f>
        <v>403</v>
      </c>
      <c r="F70" t="e">
        <f>NewRecovered!F83</f>
        <v>#REF!</v>
      </c>
      <c r="G70">
        <f>NewRecovered!H83</f>
        <v>4467</v>
      </c>
      <c r="H70">
        <f>NewRecovered!I83</f>
        <v>364</v>
      </c>
      <c r="I70">
        <f>NewRecovered!J83</f>
        <v>9933</v>
      </c>
      <c r="J70">
        <f>NewRecovered!K83</f>
        <v>8952</v>
      </c>
      <c r="K70">
        <f>NewRecovered!M83</f>
        <v>47400</v>
      </c>
      <c r="L70">
        <f>NewRecovered!N83</f>
        <v>4562</v>
      </c>
      <c r="M70">
        <f>NewRecovered!O83</f>
        <v>118622</v>
      </c>
      <c r="N70">
        <f>NewRecovered!P83</f>
        <v>115031</v>
      </c>
      <c r="O70">
        <f>NewRecovered!R83</f>
        <v>4865</v>
      </c>
      <c r="P70">
        <f>NewRecovered!S83</f>
        <v>424</v>
      </c>
      <c r="Q70">
        <f>NewRecovered!T83</f>
        <v>17133</v>
      </c>
      <c r="R70">
        <f>NewRecovered!U83</f>
        <v>15954</v>
      </c>
    </row>
    <row r="71" spans="1:18" x14ac:dyDescent="0.35">
      <c r="A71" s="1">
        <f>NewRecovered!A84</f>
        <v>43973</v>
      </c>
      <c r="B71">
        <f>NewRecovered!B84</f>
        <v>119469</v>
      </c>
      <c r="C71">
        <f>NewRecovered!C84</f>
        <v>16415</v>
      </c>
      <c r="D71">
        <f>NewRecovered!D84</f>
        <v>9287</v>
      </c>
      <c r="E71">
        <f>NewRecovered!E84</f>
        <v>419</v>
      </c>
      <c r="F71">
        <f>NewRecovered!F84</f>
        <v>5476</v>
      </c>
      <c r="G71">
        <f>NewRecovered!H84</f>
        <v>4437</v>
      </c>
      <c r="H71">
        <f>NewRecovered!I84</f>
        <v>405</v>
      </c>
      <c r="I71">
        <f>NewRecovered!J84</f>
        <v>10338</v>
      </c>
      <c r="J71">
        <f>NewRecovered!K84</f>
        <v>9287</v>
      </c>
      <c r="K71">
        <f>NewRecovered!M84</f>
        <v>48189</v>
      </c>
      <c r="L71">
        <f>NewRecovered!N84</f>
        <v>4788</v>
      </c>
      <c r="M71">
        <f>NewRecovered!O84</f>
        <v>123410</v>
      </c>
      <c r="N71">
        <f>NewRecovered!P84</f>
        <v>119469</v>
      </c>
      <c r="O71">
        <f>NewRecovered!R84</f>
        <v>4844</v>
      </c>
      <c r="P71">
        <f>NewRecovered!S84</f>
        <v>481</v>
      </c>
      <c r="Q71">
        <f>NewRecovered!T84</f>
        <v>17614</v>
      </c>
      <c r="R71">
        <f>NewRecovered!U84</f>
        <v>16415</v>
      </c>
    </row>
    <row r="72" spans="1:18" x14ac:dyDescent="0.35">
      <c r="A72" s="1">
        <f>NewRecovered!A85</f>
        <v>43974</v>
      </c>
      <c r="B72">
        <f>NewRecovered!B85</f>
        <v>122990</v>
      </c>
      <c r="C72">
        <f>NewRecovered!C85</f>
        <v>16767</v>
      </c>
      <c r="D72">
        <f>NewRecovered!D85</f>
        <v>9569</v>
      </c>
      <c r="E72">
        <f>NewRecovered!E85</f>
        <v>444</v>
      </c>
      <c r="F72">
        <f>NewRecovered!F85</f>
        <v>5868</v>
      </c>
      <c r="G72">
        <f>NewRecovered!H85</f>
        <v>4438</v>
      </c>
      <c r="H72">
        <f>NewRecovered!I85</f>
        <v>180</v>
      </c>
      <c r="I72">
        <f>NewRecovered!J85</f>
        <v>10518</v>
      </c>
      <c r="J72">
        <f>NewRecovered!K85</f>
        <v>9569</v>
      </c>
      <c r="K72">
        <f>NewRecovered!M85</f>
        <v>51769</v>
      </c>
      <c r="L72">
        <f>NewRecovered!N85</f>
        <v>3099</v>
      </c>
      <c r="M72">
        <f>NewRecovered!O85</f>
        <v>126509</v>
      </c>
      <c r="N72">
        <f>NewRecovered!P85</f>
        <v>122990</v>
      </c>
      <c r="O72">
        <f>NewRecovered!R85</f>
        <v>5123</v>
      </c>
      <c r="P72">
        <f>NewRecovered!S85</f>
        <v>285</v>
      </c>
      <c r="Q72">
        <f>NewRecovered!T85</f>
        <v>17899</v>
      </c>
      <c r="R72">
        <f>NewRecovered!U85</f>
        <v>16767</v>
      </c>
    </row>
    <row r="73" spans="1:18" x14ac:dyDescent="0.35">
      <c r="A73" s="1" t="e">
        <f>NewRecovered!A86</f>
        <v>#REF!</v>
      </c>
      <c r="B73" t="e">
        <f>NewRecovered!B86</f>
        <v>#REF!</v>
      </c>
      <c r="C73" t="e">
        <f>NewRecovered!C86</f>
        <v>#REF!</v>
      </c>
      <c r="D73" t="e">
        <f>NewRecovered!D86</f>
        <v>#REF!</v>
      </c>
      <c r="E73" t="e">
        <f>NewRecovered!E86</f>
        <v>#REF!</v>
      </c>
      <c r="F73">
        <f>NewRecovered!F86</f>
        <v>6376</v>
      </c>
      <c r="G73">
        <f>NewRecovered!H86</f>
        <v>4472</v>
      </c>
      <c r="H73">
        <f>NewRecovered!I86</f>
        <v>161</v>
      </c>
      <c r="I73">
        <f>NewRecovered!J86</f>
        <v>10679</v>
      </c>
      <c r="J73" t="e">
        <f>NewRecovered!K86</f>
        <v>#REF!</v>
      </c>
      <c r="K73">
        <f>NewRecovered!M86</f>
        <v>52184</v>
      </c>
      <c r="L73">
        <f>NewRecovered!N86</f>
        <v>4943</v>
      </c>
      <c r="M73">
        <f>NewRecovered!O86</f>
        <v>131452</v>
      </c>
      <c r="N73" t="e">
        <f>NewRecovered!P86</f>
        <v>#REF!</v>
      </c>
      <c r="O73">
        <f>NewRecovered!R86</f>
        <v>5078</v>
      </c>
      <c r="P73">
        <f>NewRecovered!S86</f>
        <v>390</v>
      </c>
      <c r="Q73">
        <f>NewRecovered!T86</f>
        <v>18289</v>
      </c>
      <c r="R73" t="e">
        <f>NewRecovered!U86</f>
        <v>#REF!</v>
      </c>
    </row>
    <row r="74" spans="1:18" x14ac:dyDescent="0.35">
      <c r="A74" s="1">
        <f>NewRecovered!A87</f>
        <v>43975</v>
      </c>
      <c r="B74">
        <f>NewRecovered!B87</f>
        <v>132352</v>
      </c>
      <c r="C74">
        <f>NewRecovered!C87</f>
        <v>17557</v>
      </c>
      <c r="D74">
        <f>NewRecovered!D87</f>
        <v>10338</v>
      </c>
      <c r="E74">
        <f>NewRecovered!E87</f>
        <v>456</v>
      </c>
      <c r="F74">
        <f>NewRecovered!F87</f>
        <v>6843</v>
      </c>
      <c r="G74">
        <f>NewRecovered!H87</f>
        <v>4513</v>
      </c>
      <c r="H74">
        <f>NewRecovered!I87</f>
        <v>226</v>
      </c>
      <c r="I74">
        <f>NewRecovered!J87</f>
        <v>10905</v>
      </c>
      <c r="J74">
        <f>NewRecovered!K87</f>
        <v>10338</v>
      </c>
      <c r="K74">
        <f>NewRecovered!M87</f>
        <v>53517</v>
      </c>
      <c r="L74">
        <f>NewRecovered!N87</f>
        <v>2617</v>
      </c>
      <c r="M74">
        <f>NewRecovered!O87</f>
        <v>134069</v>
      </c>
      <c r="N74">
        <f>NewRecovered!P87</f>
        <v>132352</v>
      </c>
      <c r="O74">
        <f>NewRecovered!R87</f>
        <v>5029</v>
      </c>
      <c r="P74">
        <f>NewRecovered!S87</f>
        <v>172</v>
      </c>
      <c r="Q74">
        <f>NewRecovered!T87</f>
        <v>18461</v>
      </c>
      <c r="R74">
        <f>NewRecovered!U87</f>
        <v>17557</v>
      </c>
    </row>
    <row r="75" spans="1:18" x14ac:dyDescent="0.35">
      <c r="A75" s="1">
        <f>NewRecovered!A88</f>
        <v>43976</v>
      </c>
      <c r="B75">
        <f>NewRecovered!B88</f>
        <v>134985</v>
      </c>
      <c r="C75">
        <f>NewRecovered!C88</f>
        <v>17659</v>
      </c>
      <c r="D75">
        <f>NewRecovered!D88</f>
        <v>10518</v>
      </c>
      <c r="E75">
        <f>NewRecovered!E88</f>
        <v>466</v>
      </c>
      <c r="F75">
        <f>NewRecovered!F88</f>
        <v>7145</v>
      </c>
      <c r="G75">
        <f>NewRecovered!H88</f>
        <v>4268</v>
      </c>
      <c r="H75">
        <f>NewRecovered!I88</f>
        <v>540</v>
      </c>
      <c r="I75">
        <f>NewRecovered!J88</f>
        <v>11445</v>
      </c>
      <c r="J75">
        <f>NewRecovered!K88</f>
        <v>10518</v>
      </c>
      <c r="K75">
        <f>NewRecovered!M88</f>
        <v>52684</v>
      </c>
      <c r="L75">
        <f>NewRecovered!N88</f>
        <v>4396</v>
      </c>
      <c r="M75">
        <f>NewRecovered!O88</f>
        <v>138465</v>
      </c>
      <c r="N75">
        <f>NewRecovered!P88</f>
        <v>134985</v>
      </c>
      <c r="O75">
        <f>NewRecovered!R88</f>
        <v>4681</v>
      </c>
      <c r="P75">
        <f>NewRecovered!S88</f>
        <v>792</v>
      </c>
      <c r="Q75">
        <f>NewRecovered!T88</f>
        <v>19253</v>
      </c>
      <c r="R75">
        <f>NewRecovered!U88</f>
        <v>17659</v>
      </c>
    </row>
    <row r="76" spans="1:18" x14ac:dyDescent="0.35">
      <c r="A76" s="1">
        <f>NewRecovered!A89</f>
        <v>43977</v>
      </c>
      <c r="B76">
        <f>NewRecovered!B89</f>
        <v>139157</v>
      </c>
      <c r="C76">
        <f>NewRecovered!C89</f>
        <v>18273</v>
      </c>
      <c r="D76">
        <f>NewRecovered!D89</f>
        <v>10679</v>
      </c>
      <c r="E76">
        <f>NewRecovered!E89</f>
        <v>488</v>
      </c>
      <c r="F76">
        <f>NewRecovered!F89</f>
        <v>7884</v>
      </c>
      <c r="G76">
        <f>NewRecovered!H89</f>
        <v>4459</v>
      </c>
      <c r="H76">
        <f>NewRecovered!I89</f>
        <v>427</v>
      </c>
      <c r="I76">
        <f>NewRecovered!J89</f>
        <v>11872</v>
      </c>
      <c r="J76">
        <f>NewRecovered!K89</f>
        <v>10679</v>
      </c>
      <c r="K76">
        <f>NewRecovered!M89</f>
        <v>52607</v>
      </c>
      <c r="L76">
        <f>NewRecovered!N89</f>
        <v>3166</v>
      </c>
      <c r="M76">
        <f>NewRecovered!O89</f>
        <v>141631</v>
      </c>
      <c r="N76">
        <f>NewRecovered!P89</f>
        <v>139157</v>
      </c>
      <c r="O76">
        <f>NewRecovered!R89</f>
        <v>5077</v>
      </c>
      <c r="P76">
        <f>NewRecovered!S89</f>
        <v>237</v>
      </c>
      <c r="Q76">
        <f>NewRecovered!T89</f>
        <v>19490</v>
      </c>
      <c r="R76">
        <f>NewRecovered!U89</f>
        <v>18273</v>
      </c>
    </row>
    <row r="77" spans="1:18" x14ac:dyDescent="0.35">
      <c r="A77" s="1">
        <f>NewRecovered!A90</f>
        <v>43978</v>
      </c>
      <c r="B77">
        <f>NewRecovered!B90</f>
        <v>142321</v>
      </c>
      <c r="C77">
        <f>NewRecovered!C90</f>
        <v>18502</v>
      </c>
      <c r="D77">
        <f>NewRecovered!D90</f>
        <v>10905</v>
      </c>
      <c r="E77">
        <f>NewRecovered!E90</f>
        <v>500</v>
      </c>
      <c r="F77">
        <f>NewRecovered!F90</f>
        <v>8641</v>
      </c>
      <c r="G77">
        <f>NewRecovered!H90</f>
        <v>4564</v>
      </c>
      <c r="H77">
        <f>NewRecovered!I90</f>
        <v>403</v>
      </c>
      <c r="I77">
        <f>NewRecovered!J90</f>
        <v>12275</v>
      </c>
      <c r="J77">
        <f>NewRecovered!K90</f>
        <v>10905</v>
      </c>
      <c r="K77">
        <f>NewRecovered!M90</f>
        <v>52213</v>
      </c>
      <c r="L77">
        <f>NewRecovered!N90</f>
        <v>3576</v>
      </c>
      <c r="M77">
        <f>NewRecovered!O90</f>
        <v>145207</v>
      </c>
      <c r="N77">
        <f>NewRecovered!P90</f>
        <v>142321</v>
      </c>
      <c r="O77">
        <f>NewRecovered!R90</f>
        <v>4953</v>
      </c>
      <c r="P77">
        <f>NewRecovered!S90</f>
        <v>229</v>
      </c>
      <c r="Q77">
        <f>NewRecovered!T90</f>
        <v>19719</v>
      </c>
      <c r="R77">
        <f>NewRecovered!U90</f>
        <v>18502</v>
      </c>
    </row>
    <row r="78" spans="1:18" x14ac:dyDescent="0.35">
      <c r="A78" s="1">
        <f>NewRecovered!A91</f>
        <v>43979</v>
      </c>
      <c r="B78">
        <f>NewRecovered!B91</f>
        <v>146275</v>
      </c>
      <c r="C78">
        <f>NewRecovered!C91</f>
        <v>18792</v>
      </c>
      <c r="D78">
        <f>NewRecovered!D91</f>
        <v>11445</v>
      </c>
      <c r="E78">
        <f>NewRecovered!E91</f>
        <v>520</v>
      </c>
      <c r="F78">
        <f>NewRecovered!F91</f>
        <v>9703</v>
      </c>
      <c r="G78">
        <f>NewRecovered!H91</f>
        <v>4584</v>
      </c>
      <c r="H78">
        <f>NewRecovered!I91</f>
        <v>509</v>
      </c>
      <c r="I78">
        <f>NewRecovered!J91</f>
        <v>12784</v>
      </c>
      <c r="J78">
        <f>NewRecovered!K91</f>
        <v>11445</v>
      </c>
      <c r="K78">
        <f>NewRecovered!M91</f>
        <v>51507</v>
      </c>
      <c r="L78">
        <f>NewRecovered!N91</f>
        <v>3772</v>
      </c>
      <c r="M78">
        <f>NewRecovered!O91</f>
        <v>148979</v>
      </c>
      <c r="N78">
        <f>NewRecovered!P91</f>
        <v>146275</v>
      </c>
      <c r="O78">
        <f>NewRecovered!R91</f>
        <v>4754</v>
      </c>
      <c r="P78">
        <f>NewRecovered!S91</f>
        <v>301</v>
      </c>
      <c r="Q78">
        <f>NewRecovered!T91</f>
        <v>20020</v>
      </c>
      <c r="R78">
        <f>NewRecovered!U91</f>
        <v>18792</v>
      </c>
    </row>
    <row r="79" spans="1:18" x14ac:dyDescent="0.35">
      <c r="A79" s="1">
        <f>NewRecovered!A92</f>
        <v>43980</v>
      </c>
      <c r="B79">
        <f>NewRecovered!B92</f>
        <v>150110</v>
      </c>
      <c r="C79">
        <f>NewRecovered!C92</f>
        <v>19135</v>
      </c>
      <c r="D79">
        <f>NewRecovered!D92</f>
        <v>11872</v>
      </c>
      <c r="E79">
        <f>NewRecovered!E92</f>
        <v>527</v>
      </c>
      <c r="F79">
        <f>NewRecovered!F92</f>
        <v>10111</v>
      </c>
      <c r="G79">
        <f>NewRecovered!H92</f>
        <v>4638</v>
      </c>
      <c r="H79">
        <f>NewRecovered!I92</f>
        <v>241</v>
      </c>
      <c r="I79">
        <f>NewRecovered!J92</f>
        <v>13025</v>
      </c>
      <c r="J79">
        <f>NewRecovered!K92</f>
        <v>11872</v>
      </c>
      <c r="K79">
        <f>NewRecovered!M92</f>
        <v>52526</v>
      </c>
      <c r="L79">
        <f>NewRecovered!N92</f>
        <v>5225</v>
      </c>
      <c r="M79">
        <f>NewRecovered!O92</f>
        <v>154204</v>
      </c>
      <c r="N79">
        <f>NewRecovered!P92</f>
        <v>150110</v>
      </c>
      <c r="O79">
        <f>NewRecovered!R92</f>
        <v>4793</v>
      </c>
      <c r="P79">
        <f>NewRecovered!S92</f>
        <v>347</v>
      </c>
      <c r="Q79">
        <f>NewRecovered!T92</f>
        <v>20367</v>
      </c>
      <c r="R79">
        <f>NewRecovered!U92</f>
        <v>19135</v>
      </c>
    </row>
    <row r="80" spans="1:18" x14ac:dyDescent="0.35">
      <c r="A80" s="1">
        <f>NewRecovered!A93</f>
        <v>43981</v>
      </c>
      <c r="B80">
        <f>NewRecovered!B93</f>
        <v>156713</v>
      </c>
      <c r="C80">
        <f>NewRecovered!C93</f>
        <v>19551</v>
      </c>
      <c r="D80">
        <f>NewRecovered!D93</f>
        <v>12275</v>
      </c>
      <c r="E80">
        <f>NewRecovered!E93</f>
        <v>534</v>
      </c>
      <c r="F80">
        <f>NewRecovered!F93</f>
        <v>10404</v>
      </c>
      <c r="G80">
        <f>NewRecovered!H93</f>
        <v>4659</v>
      </c>
      <c r="H80">
        <f>NewRecovered!I93</f>
        <v>218</v>
      </c>
      <c r="I80">
        <f>NewRecovered!J93</f>
        <v>13243</v>
      </c>
      <c r="J80">
        <f>NewRecovered!K93</f>
        <v>12275</v>
      </c>
      <c r="K80">
        <f>NewRecovered!M93</f>
        <v>53830</v>
      </c>
      <c r="L80">
        <f>NewRecovered!N93</f>
        <v>4524</v>
      </c>
      <c r="M80">
        <f>NewRecovered!O93</f>
        <v>158728</v>
      </c>
      <c r="N80">
        <f>NewRecovered!P93</f>
        <v>156713</v>
      </c>
      <c r="O80">
        <f>NewRecovered!R93</f>
        <v>4821</v>
      </c>
      <c r="P80">
        <f>NewRecovered!S93</f>
        <v>266</v>
      </c>
      <c r="Q80">
        <f>NewRecovered!T93</f>
        <v>20633</v>
      </c>
      <c r="R80">
        <f>NewRecovered!U93</f>
        <v>19551</v>
      </c>
    </row>
    <row r="81" spans="1:18" x14ac:dyDescent="0.35">
      <c r="A81" s="1">
        <f>NewRecovered!A94</f>
        <v>43983</v>
      </c>
      <c r="B81">
        <f>NewRecovered!B94</f>
        <v>159292</v>
      </c>
      <c r="C81">
        <f>NewRecovered!C94</f>
        <v>19688</v>
      </c>
      <c r="D81">
        <f>NewRecovered!D94</f>
        <v>12784</v>
      </c>
      <c r="E81">
        <f>NewRecovered!E94</f>
        <v>538</v>
      </c>
      <c r="F81">
        <f>NewRecovered!F94</f>
        <v>11059</v>
      </c>
      <c r="G81">
        <f>NewRecovered!H94</f>
        <v>4724</v>
      </c>
      <c r="H81">
        <f>NewRecovered!I94</f>
        <v>407</v>
      </c>
      <c r="I81">
        <f>NewRecovered!J94</f>
        <v>13650</v>
      </c>
      <c r="J81">
        <f>NewRecovered!K94</f>
        <v>12784</v>
      </c>
      <c r="K81">
        <f>NewRecovered!M94</f>
        <v>55463</v>
      </c>
      <c r="L81">
        <f>NewRecovered!N94</f>
        <v>5045</v>
      </c>
      <c r="M81">
        <f>NewRecovered!O94</f>
        <v>163773</v>
      </c>
      <c r="N81">
        <f>NewRecovered!P94</f>
        <v>159292</v>
      </c>
      <c r="O81">
        <f>NewRecovered!R94</f>
        <v>4818</v>
      </c>
      <c r="P81">
        <f>NewRecovered!S94</f>
        <v>331</v>
      </c>
      <c r="Q81">
        <f>NewRecovered!T94</f>
        <v>20964</v>
      </c>
      <c r="R81">
        <f>NewRecovered!U94</f>
        <v>19688</v>
      </c>
    </row>
    <row r="82" spans="1:18" x14ac:dyDescent="0.35">
      <c r="A82" s="1">
        <f>NewRecovered!A95</f>
        <v>43984</v>
      </c>
      <c r="B82">
        <f>NewRecovered!B95</f>
        <v>163969</v>
      </c>
      <c r="C82">
        <f>NewRecovered!C95</f>
        <v>19956</v>
      </c>
      <c r="D82">
        <f>NewRecovered!D95</f>
        <v>13025</v>
      </c>
      <c r="E82">
        <f>NewRecovered!E95</f>
        <v>560</v>
      </c>
      <c r="F82">
        <f>NewRecovered!F95</f>
        <v>11457</v>
      </c>
      <c r="G82">
        <f>NewRecovered!H95</f>
        <v>4698</v>
      </c>
      <c r="H82">
        <f>NewRecovered!I95</f>
        <v>377</v>
      </c>
      <c r="I82">
        <f>NewRecovered!J95</f>
        <v>14027</v>
      </c>
      <c r="J82">
        <f>NewRecovered!K95</f>
        <v>13025</v>
      </c>
      <c r="K82">
        <f>NewRecovered!M95</f>
        <v>57209</v>
      </c>
      <c r="L82">
        <f>NewRecovered!N95</f>
        <v>4126</v>
      </c>
      <c r="M82">
        <f>NewRecovered!O95</f>
        <v>167899</v>
      </c>
      <c r="N82">
        <f>NewRecovered!P95</f>
        <v>163969</v>
      </c>
      <c r="O82">
        <f>NewRecovered!R95</f>
        <v>4873</v>
      </c>
      <c r="P82">
        <f>NewRecovered!S95</f>
        <v>282</v>
      </c>
      <c r="Q82">
        <f>NewRecovered!T95</f>
        <v>21246</v>
      </c>
      <c r="R82">
        <f>NewRecovered!U95</f>
        <v>19956</v>
      </c>
    </row>
    <row r="83" spans="1:18" x14ac:dyDescent="0.35">
      <c r="A83" s="1">
        <f>NewRecovered!A96</f>
        <v>43985</v>
      </c>
      <c r="B83">
        <f>NewRecovered!B96</f>
        <v>167701</v>
      </c>
      <c r="C83">
        <f>NewRecovered!C96</f>
        <v>20157</v>
      </c>
      <c r="D83">
        <f>NewRecovered!D96</f>
        <v>13243</v>
      </c>
      <c r="E83">
        <f>NewRecovered!E96</f>
        <v>566</v>
      </c>
      <c r="F83">
        <f>NewRecovered!F96</f>
        <v>11671</v>
      </c>
      <c r="G83">
        <f>NewRecovered!H96</f>
        <v>4740</v>
      </c>
      <c r="H83">
        <f>NewRecovered!I96</f>
        <v>371</v>
      </c>
      <c r="I83">
        <f>NewRecovered!J96</f>
        <v>14398</v>
      </c>
      <c r="J83">
        <f>NewRecovered!K96</f>
        <v>13243</v>
      </c>
      <c r="K83">
        <f>NewRecovered!M96</f>
        <v>58472</v>
      </c>
      <c r="L83">
        <f>NewRecovered!N96</f>
        <v>3731</v>
      </c>
      <c r="M83">
        <f>NewRecovered!O96</f>
        <v>171630</v>
      </c>
      <c r="N83">
        <f>NewRecovered!P96</f>
        <v>167701</v>
      </c>
      <c r="O83">
        <f>NewRecovered!R96</f>
        <v>4920</v>
      </c>
      <c r="P83">
        <f>NewRecovered!S96</f>
        <v>222</v>
      </c>
      <c r="Q83">
        <f>NewRecovered!T96</f>
        <v>21468</v>
      </c>
      <c r="R83">
        <f>NewRecovered!U96</f>
        <v>20157</v>
      </c>
    </row>
    <row r="84" spans="1:18" x14ac:dyDescent="0.35">
      <c r="A84" s="1">
        <f>NewRecovered!A97</f>
        <v>43986</v>
      </c>
      <c r="B84">
        <f>NewRecovered!B97</f>
        <v>174127</v>
      </c>
      <c r="C84">
        <f>NewRecovered!C97</f>
        <v>20706</v>
      </c>
      <c r="D84">
        <f>NewRecovered!D97</f>
        <v>13650</v>
      </c>
      <c r="E84">
        <f>NewRecovered!E97</f>
        <v>579</v>
      </c>
      <c r="F84">
        <f>NewRecovered!F97</f>
        <v>11959</v>
      </c>
      <c r="G84">
        <f>NewRecovered!H97</f>
        <v>4829</v>
      </c>
      <c r="H84">
        <f>NewRecovered!I97</f>
        <v>335</v>
      </c>
      <c r="I84">
        <f>NewRecovered!J97</f>
        <v>14733</v>
      </c>
      <c r="J84">
        <f>NewRecovered!K97</f>
        <v>13650</v>
      </c>
      <c r="K84">
        <f>NewRecovered!M97</f>
        <v>57570</v>
      </c>
      <c r="L84">
        <f>NewRecovered!N97</f>
        <v>6959</v>
      </c>
      <c r="M84">
        <f>NewRecovered!O97</f>
        <v>178589</v>
      </c>
      <c r="N84">
        <f>NewRecovered!P97</f>
        <v>174127</v>
      </c>
      <c r="O84">
        <f>NewRecovered!R97</f>
        <v>4759</v>
      </c>
      <c r="P84">
        <f>NewRecovered!S97</f>
        <v>389</v>
      </c>
      <c r="Q84">
        <f>NewRecovered!T97</f>
        <v>21857</v>
      </c>
      <c r="R84">
        <f>NewRecovered!U97</f>
        <v>20706</v>
      </c>
    </row>
    <row r="85" spans="1:18" x14ac:dyDescent="0.35">
      <c r="A85" s="1">
        <f>NewRecovered!A98</f>
        <v>43987</v>
      </c>
      <c r="B85">
        <f>NewRecovered!B98</f>
        <v>179816</v>
      </c>
      <c r="C85">
        <f>NewRecovered!C98</f>
        <v>21096</v>
      </c>
      <c r="D85">
        <f>NewRecovered!D98</f>
        <v>14027</v>
      </c>
      <c r="E85">
        <f>NewRecovered!E98</f>
        <v>591</v>
      </c>
      <c r="F85">
        <f>NewRecovered!F98</f>
        <v>12373</v>
      </c>
      <c r="G85">
        <f>NewRecovered!H98</f>
        <v>4800</v>
      </c>
      <c r="H85">
        <f>NewRecovered!I98</f>
        <v>432</v>
      </c>
      <c r="I85">
        <f>NewRecovered!J98</f>
        <v>15165</v>
      </c>
      <c r="J85">
        <f>NewRecovered!K98</f>
        <v>14027</v>
      </c>
      <c r="K85">
        <f>NewRecovered!M98</f>
        <v>59967</v>
      </c>
      <c r="L85">
        <f>NewRecovered!N98</f>
        <v>5516</v>
      </c>
      <c r="M85">
        <f>NewRecovered!O98</f>
        <v>184105</v>
      </c>
      <c r="N85">
        <f>NewRecovered!P98</f>
        <v>179816</v>
      </c>
      <c r="O85">
        <f>NewRecovered!R98</f>
        <v>4724</v>
      </c>
      <c r="P85">
        <f>NewRecovered!S98</f>
        <v>370</v>
      </c>
      <c r="Q85">
        <f>NewRecovered!T98</f>
        <v>22227</v>
      </c>
      <c r="R85">
        <f>NewRecovered!U98</f>
        <v>21096</v>
      </c>
    </row>
    <row r="86" spans="1:18" x14ac:dyDescent="0.35">
      <c r="A86" s="1">
        <f>NewRecovered!A99</f>
        <v>43988</v>
      </c>
      <c r="B86">
        <f>NewRecovered!B99</f>
        <v>184554</v>
      </c>
      <c r="C86">
        <f>NewRecovered!C99</f>
        <v>21438</v>
      </c>
      <c r="D86">
        <f>NewRecovered!D99</f>
        <v>14398</v>
      </c>
      <c r="E86">
        <f>NewRecovered!E99</f>
        <v>597</v>
      </c>
      <c r="F86">
        <f>NewRecovered!F99</f>
        <v>12912</v>
      </c>
      <c r="G86">
        <f>NewRecovered!H99</f>
        <v>4827</v>
      </c>
      <c r="H86">
        <f>NewRecovered!I99</f>
        <v>187</v>
      </c>
      <c r="I86">
        <f>NewRecovered!J99</f>
        <v>15352</v>
      </c>
      <c r="J86">
        <f>NewRecovered!K99</f>
        <v>14398</v>
      </c>
      <c r="K86">
        <f>NewRecovered!M99</f>
        <v>60695</v>
      </c>
      <c r="L86">
        <f>NewRecovered!N99</f>
        <v>2455</v>
      </c>
      <c r="M86">
        <f>NewRecovered!O99</f>
        <v>186560</v>
      </c>
      <c r="N86">
        <f>NewRecovered!P99</f>
        <v>184554</v>
      </c>
      <c r="O86">
        <f>NewRecovered!R99</f>
        <v>4613</v>
      </c>
      <c r="P86">
        <f>NewRecovered!S99</f>
        <v>122</v>
      </c>
      <c r="Q86">
        <f>NewRecovered!T99</f>
        <v>22349</v>
      </c>
      <c r="R86">
        <f>NewRecovered!U99</f>
        <v>21438</v>
      </c>
    </row>
    <row r="87" spans="1:18" x14ac:dyDescent="0.35">
      <c r="A87" s="1">
        <f>NewRecovered!A100</f>
        <v>43989</v>
      </c>
      <c r="B87">
        <f>NewRecovered!B100</f>
        <v>187939</v>
      </c>
      <c r="C87">
        <f>NewRecovered!C100</f>
        <v>21635</v>
      </c>
      <c r="D87">
        <f>NewRecovered!D100</f>
        <v>14733</v>
      </c>
      <c r="E87">
        <f>NewRecovered!E100</f>
        <v>604</v>
      </c>
      <c r="F87">
        <f>NewRecovered!F100</f>
        <v>13289</v>
      </c>
      <c r="G87">
        <f>NewRecovered!H100</f>
        <v>4834</v>
      </c>
      <c r="H87">
        <f>NewRecovered!I100</f>
        <v>131</v>
      </c>
      <c r="I87">
        <f>NewRecovered!J100</f>
        <v>15483</v>
      </c>
      <c r="J87">
        <f>NewRecovered!K100</f>
        <v>14733</v>
      </c>
      <c r="K87">
        <f>NewRecovered!M100</f>
        <v>60051</v>
      </c>
      <c r="L87">
        <f>NewRecovered!N100</f>
        <v>5015</v>
      </c>
      <c r="M87">
        <f>NewRecovered!O100</f>
        <v>191575</v>
      </c>
      <c r="N87">
        <f>NewRecovered!P100</f>
        <v>187939</v>
      </c>
      <c r="O87">
        <f>NewRecovered!R100</f>
        <v>4450</v>
      </c>
      <c r="P87">
        <f>NewRecovered!S100</f>
        <v>266</v>
      </c>
      <c r="Q87">
        <f>NewRecovered!T100</f>
        <v>22615</v>
      </c>
      <c r="R87">
        <f>NewRecovered!U100</f>
        <v>21635</v>
      </c>
    </row>
    <row r="88" spans="1:18" x14ac:dyDescent="0.35">
      <c r="A88" s="1">
        <f>NewRecovered!A101</f>
        <v>43990</v>
      </c>
      <c r="B88">
        <f>NewRecovered!B101</f>
        <v>192950</v>
      </c>
      <c r="C88">
        <f>NewRecovered!C101</f>
        <v>21919</v>
      </c>
      <c r="D88">
        <f>NewRecovered!D101</f>
        <v>15165</v>
      </c>
      <c r="E88">
        <f>NewRecovered!E101</f>
        <v>606</v>
      </c>
      <c r="F88">
        <f>NewRecovered!F101</f>
        <v>13675</v>
      </c>
      <c r="G88">
        <f>NewRecovered!H101</f>
        <v>4804</v>
      </c>
      <c r="H88">
        <f>NewRecovered!I101</f>
        <v>423</v>
      </c>
      <c r="I88">
        <f>NewRecovered!J101</f>
        <v>15906</v>
      </c>
      <c r="J88">
        <f>NewRecovered!K101</f>
        <v>15165</v>
      </c>
      <c r="K88">
        <f>NewRecovered!M101</f>
        <v>60123</v>
      </c>
      <c r="L88">
        <f>NewRecovered!N101</f>
        <v>4779</v>
      </c>
      <c r="M88">
        <f>NewRecovered!O101</f>
        <v>196354</v>
      </c>
      <c r="N88">
        <f>NewRecovered!P101</f>
        <v>192950</v>
      </c>
      <c r="O88">
        <f>NewRecovered!R101</f>
        <v>4326</v>
      </c>
      <c r="P88">
        <f>NewRecovered!S101</f>
        <v>301</v>
      </c>
      <c r="Q88">
        <f>NewRecovered!T101</f>
        <v>22916</v>
      </c>
      <c r="R88">
        <f>NewRecovered!U101</f>
        <v>21919</v>
      </c>
    </row>
    <row r="89" spans="1:18" x14ac:dyDescent="0.35">
      <c r="A89" s="1">
        <f>NewRecovered!A102</f>
        <v>43991</v>
      </c>
      <c r="B89">
        <f>NewRecovered!B102</f>
        <v>197340</v>
      </c>
      <c r="C89">
        <f>NewRecovered!C102</f>
        <v>22179</v>
      </c>
      <c r="D89">
        <f>NewRecovered!D102</f>
        <v>15352</v>
      </c>
      <c r="E89">
        <f>NewRecovered!E102</f>
        <v>622</v>
      </c>
      <c r="F89">
        <f>NewRecovered!F102</f>
        <v>14049</v>
      </c>
      <c r="G89">
        <f>NewRecovered!H102</f>
        <v>5001</v>
      </c>
      <c r="H89">
        <f>NewRecovered!I102</f>
        <v>350</v>
      </c>
      <c r="I89">
        <f>NewRecovered!J102</f>
        <v>16256</v>
      </c>
      <c r="J89">
        <f>NewRecovered!K102</f>
        <v>15352</v>
      </c>
      <c r="K89">
        <f>NewRecovered!M102</f>
        <v>62285</v>
      </c>
      <c r="L89">
        <f>NewRecovered!N102</f>
        <v>5336</v>
      </c>
      <c r="M89">
        <f>NewRecovered!O102</f>
        <v>201690</v>
      </c>
      <c r="N89">
        <f>NewRecovered!P102</f>
        <v>197340</v>
      </c>
      <c r="O89">
        <f>NewRecovered!R102</f>
        <v>4455</v>
      </c>
      <c r="P89">
        <f>NewRecovered!S102</f>
        <v>305</v>
      </c>
      <c r="Q89">
        <f>NewRecovered!T102</f>
        <v>23221</v>
      </c>
      <c r="R89">
        <f>NewRecovered!U102</f>
        <v>22179</v>
      </c>
    </row>
    <row r="90" spans="1:18" x14ac:dyDescent="0.35">
      <c r="A90" s="1">
        <f>NewRecovered!A103</f>
        <v>43992</v>
      </c>
      <c r="B90">
        <f>NewRecovered!B103</f>
        <v>202594</v>
      </c>
      <c r="C90">
        <f>NewRecovered!C103</f>
        <v>22454</v>
      </c>
      <c r="D90">
        <f>NewRecovered!D103</f>
        <v>15483</v>
      </c>
      <c r="E90">
        <f>NewRecovered!E103</f>
        <v>629</v>
      </c>
      <c r="F90">
        <f>NewRecovered!F103</f>
        <v>14328</v>
      </c>
      <c r="G90">
        <f>NewRecovered!H103</f>
        <v>4811</v>
      </c>
      <c r="H90">
        <f>NewRecovered!I103</f>
        <v>343</v>
      </c>
      <c r="I90">
        <f>NewRecovered!J103</f>
        <v>16599</v>
      </c>
      <c r="J90">
        <f>NewRecovered!K103</f>
        <v>15483</v>
      </c>
      <c r="K90">
        <f>NewRecovered!M103</f>
        <v>63225</v>
      </c>
      <c r="L90">
        <f>NewRecovered!N103</f>
        <v>4380</v>
      </c>
      <c r="M90">
        <f>NewRecovered!O103</f>
        <v>206070</v>
      </c>
      <c r="N90">
        <f>NewRecovered!P103</f>
        <v>202594</v>
      </c>
      <c r="O90">
        <f>NewRecovered!R103</f>
        <v>3968</v>
      </c>
      <c r="P90">
        <f>NewRecovered!S103</f>
        <v>251</v>
      </c>
      <c r="Q90">
        <f>NewRecovered!T103</f>
        <v>23472</v>
      </c>
      <c r="R90">
        <f>NewRecovered!U103</f>
        <v>22454</v>
      </c>
    </row>
    <row r="91" spans="1:18" x14ac:dyDescent="0.35">
      <c r="A91" s="1">
        <f>NewRecovered!A104</f>
        <v>43993</v>
      </c>
      <c r="B91">
        <f>NewRecovered!B104</f>
        <v>207057</v>
      </c>
      <c r="C91">
        <f>NewRecovered!C104</f>
        <v>22785</v>
      </c>
      <c r="D91">
        <f>NewRecovered!D104</f>
        <v>15906</v>
      </c>
      <c r="E91">
        <f>NewRecovered!E104</f>
        <v>638</v>
      </c>
      <c r="F91">
        <f>NewRecovered!F104</f>
        <v>14651</v>
      </c>
      <c r="G91">
        <f>NewRecovered!H104</f>
        <v>4727</v>
      </c>
      <c r="H91">
        <f>NewRecovered!I104</f>
        <v>314</v>
      </c>
      <c r="I91">
        <f>NewRecovered!J104</f>
        <v>16913</v>
      </c>
      <c r="J91">
        <f>NewRecovered!K104</f>
        <v>15906</v>
      </c>
      <c r="K91">
        <f>NewRecovered!M104</f>
        <v>64439</v>
      </c>
      <c r="L91">
        <f>NewRecovered!N104</f>
        <v>5464</v>
      </c>
      <c r="M91">
        <f>NewRecovered!O104</f>
        <v>211534</v>
      </c>
      <c r="N91">
        <f>NewRecovered!P104</f>
        <v>207057</v>
      </c>
      <c r="O91">
        <f>NewRecovered!R104</f>
        <v>3982</v>
      </c>
      <c r="P91">
        <f>NewRecovered!S104</f>
        <v>330</v>
      </c>
      <c r="Q91">
        <f>NewRecovered!T104</f>
        <v>23802</v>
      </c>
      <c r="R91">
        <f>NewRecovered!U104</f>
        <v>22785</v>
      </c>
    </row>
    <row r="92" spans="1:18" x14ac:dyDescent="0.35">
      <c r="A92" s="1">
        <f>NewRecovered!A105</f>
        <v>43994</v>
      </c>
      <c r="B92">
        <f>NewRecovered!B105</f>
        <v>212827</v>
      </c>
      <c r="C92">
        <f>NewRecovered!C105</f>
        <v>23166</v>
      </c>
      <c r="D92">
        <f>NewRecovered!D105</f>
        <v>16256</v>
      </c>
      <c r="E92">
        <f>NewRecovered!E105</f>
        <v>641</v>
      </c>
      <c r="F92">
        <f>NewRecovered!F105</f>
        <v>14955</v>
      </c>
      <c r="G92">
        <f>NewRecovered!H105</f>
        <v>4638</v>
      </c>
      <c r="H92">
        <f>NewRecovered!I105</f>
        <v>357</v>
      </c>
      <c r="I92">
        <f>NewRecovered!J105</f>
        <v>17270</v>
      </c>
      <c r="J92">
        <f>NewRecovered!K105</f>
        <v>16256</v>
      </c>
      <c r="K92">
        <f>NewRecovered!M105</f>
        <v>66327</v>
      </c>
      <c r="L92">
        <f>NewRecovered!N105</f>
        <v>5629</v>
      </c>
      <c r="M92">
        <f>NewRecovered!O105</f>
        <v>217163</v>
      </c>
      <c r="N92">
        <f>NewRecovered!P105</f>
        <v>212827</v>
      </c>
      <c r="O92">
        <f>NewRecovered!R105</f>
        <v>4083</v>
      </c>
      <c r="P92">
        <f>NewRecovered!S105</f>
        <v>312</v>
      </c>
      <c r="Q92">
        <f>NewRecovered!T105</f>
        <v>24114</v>
      </c>
      <c r="R92">
        <f>NewRecovered!U105</f>
        <v>23166</v>
      </c>
    </row>
    <row r="93" spans="1:18" x14ac:dyDescent="0.35">
      <c r="A93" s="1">
        <f>NewRecovered!A106</f>
        <v>43995</v>
      </c>
      <c r="B93">
        <f>NewRecovered!B106</f>
        <v>218960</v>
      </c>
      <c r="C93">
        <f>NewRecovered!C106</f>
        <v>23551</v>
      </c>
      <c r="D93">
        <f>NewRecovered!D106</f>
        <v>16599</v>
      </c>
      <c r="E93">
        <f>NewRecovered!E106</f>
        <v>650</v>
      </c>
      <c r="F93">
        <f>NewRecovered!F106</f>
        <v>15296</v>
      </c>
      <c r="G93">
        <f>NewRecovered!H106</f>
        <v>4486</v>
      </c>
      <c r="H93">
        <f>NewRecovered!I106</f>
        <v>162</v>
      </c>
      <c r="I93">
        <f>NewRecovered!J106</f>
        <v>17432</v>
      </c>
      <c r="J93">
        <f>NewRecovered!K106</f>
        <v>16599</v>
      </c>
      <c r="K93">
        <f>NewRecovered!M106</f>
        <v>68184</v>
      </c>
      <c r="L93">
        <f>NewRecovered!N106</f>
        <v>5188</v>
      </c>
      <c r="M93">
        <f>NewRecovered!O106</f>
        <v>222351</v>
      </c>
      <c r="N93">
        <f>NewRecovered!P106</f>
        <v>218960</v>
      </c>
      <c r="O93">
        <f>NewRecovered!R106</f>
        <v>4094</v>
      </c>
      <c r="P93">
        <f>NewRecovered!S106</f>
        <v>274</v>
      </c>
      <c r="Q93">
        <f>NewRecovered!T106</f>
        <v>24388</v>
      </c>
      <c r="R93">
        <f>NewRecovered!U106</f>
        <v>23551</v>
      </c>
    </row>
    <row r="94" spans="1:18" x14ac:dyDescent="0.35">
      <c r="A94" s="1">
        <f>NewRecovered!A107</f>
        <v>43996</v>
      </c>
      <c r="B94">
        <f>NewRecovered!B107</f>
        <v>224663</v>
      </c>
      <c r="C94">
        <f>NewRecovered!C107</f>
        <v>23879</v>
      </c>
      <c r="D94">
        <f>NewRecovered!D107</f>
        <v>16913</v>
      </c>
      <c r="E94">
        <f>NewRecovered!E107</f>
        <v>651</v>
      </c>
      <c r="F94">
        <f>NewRecovered!F107</f>
        <v>15534</v>
      </c>
      <c r="G94">
        <f>NewRecovered!H107</f>
        <v>4407</v>
      </c>
      <c r="H94">
        <f>NewRecovered!I107</f>
        <v>154</v>
      </c>
      <c r="I94">
        <f>NewRecovered!J107</f>
        <v>17586</v>
      </c>
      <c r="J94">
        <f>NewRecovered!K107</f>
        <v>16913</v>
      </c>
      <c r="K94">
        <f>NewRecovered!M107</f>
        <v>68147</v>
      </c>
      <c r="L94">
        <f>NewRecovered!N107</f>
        <v>3448</v>
      </c>
      <c r="M94">
        <f>NewRecovered!O107</f>
        <v>225799</v>
      </c>
      <c r="N94">
        <f>NewRecovered!P107</f>
        <v>224663</v>
      </c>
      <c r="O94">
        <f>NewRecovered!R107</f>
        <v>4021</v>
      </c>
      <c r="P94">
        <f>NewRecovered!S107</f>
        <v>150</v>
      </c>
      <c r="Q94">
        <f>NewRecovered!T107</f>
        <v>24538</v>
      </c>
      <c r="R94">
        <f>NewRecovered!U107</f>
        <v>23879</v>
      </c>
    </row>
    <row r="95" spans="1:18" x14ac:dyDescent="0.35">
      <c r="A95" s="1">
        <f>NewRecovered!A108</f>
        <v>43997</v>
      </c>
      <c r="B95">
        <f>NewRecovered!B108</f>
        <v>227409</v>
      </c>
      <c r="C95">
        <f>NewRecovered!C108</f>
        <v>24041</v>
      </c>
      <c r="D95">
        <f>NewRecovered!D108</f>
        <v>17270</v>
      </c>
      <c r="E95">
        <f>NewRecovered!E108</f>
        <v>653</v>
      </c>
      <c r="F95">
        <f>NewRecovered!F108</f>
        <v>15954</v>
      </c>
      <c r="G95">
        <f>NewRecovered!H108</f>
        <v>4343</v>
      </c>
      <c r="H95">
        <f>NewRecovered!I108</f>
        <v>436</v>
      </c>
      <c r="I95">
        <f>NewRecovered!J108</f>
        <v>18022</v>
      </c>
      <c r="J95">
        <f>NewRecovered!K108</f>
        <v>17270</v>
      </c>
      <c r="K95">
        <f>NewRecovered!M108</f>
        <v>67071</v>
      </c>
      <c r="L95">
        <f>NewRecovered!N108</f>
        <v>3173</v>
      </c>
      <c r="M95">
        <f>NewRecovered!O108</f>
        <v>228972</v>
      </c>
      <c r="N95">
        <f>NewRecovered!P108</f>
        <v>227409</v>
      </c>
      <c r="O95">
        <f>NewRecovered!R108</f>
        <v>3905</v>
      </c>
      <c r="P95">
        <f>NewRecovered!S108</f>
        <v>134</v>
      </c>
      <c r="Q95">
        <f>NewRecovered!T108</f>
        <v>24672</v>
      </c>
      <c r="R95">
        <f>NewRecovered!U108</f>
        <v>24041</v>
      </c>
    </row>
    <row r="96" spans="1:18" x14ac:dyDescent="0.35">
      <c r="A96" s="1">
        <f>NewRecovered!A109</f>
        <v>43998</v>
      </c>
      <c r="B96">
        <f>NewRecovered!B109</f>
        <v>230263</v>
      </c>
      <c r="C96">
        <f>NewRecovered!C109</f>
        <v>24161</v>
      </c>
      <c r="D96">
        <f>NewRecovered!D109</f>
        <v>17432</v>
      </c>
      <c r="E96">
        <f>NewRecovered!E109</f>
        <v>661</v>
      </c>
      <c r="F96">
        <f>NewRecovered!F109</f>
        <v>16415</v>
      </c>
      <c r="G96">
        <f>NewRecovered!H109</f>
        <v>4372</v>
      </c>
      <c r="H96">
        <f>NewRecovered!I109</f>
        <v>330</v>
      </c>
      <c r="I96">
        <f>NewRecovered!J109</f>
        <v>18352</v>
      </c>
      <c r="J96">
        <f>NewRecovered!K109</f>
        <v>17432</v>
      </c>
      <c r="K96">
        <f>NewRecovered!M109</f>
        <v>65199</v>
      </c>
      <c r="L96">
        <f>NewRecovered!N109</f>
        <v>3608</v>
      </c>
      <c r="M96">
        <f>NewRecovered!O109</f>
        <v>232580</v>
      </c>
      <c r="N96">
        <f>NewRecovered!P109</f>
        <v>230263</v>
      </c>
      <c r="O96">
        <f>NewRecovered!R109</f>
        <v>3708</v>
      </c>
      <c r="P96">
        <f>NewRecovered!S109</f>
        <v>151</v>
      </c>
      <c r="Q96">
        <f>NewRecovered!T109</f>
        <v>24823</v>
      </c>
      <c r="R96">
        <f>NewRecovered!U109</f>
        <v>24161</v>
      </c>
    </row>
    <row r="97" spans="1:18" x14ac:dyDescent="0.35">
      <c r="A97" s="1">
        <f>NewRecovered!A110</f>
        <v>43999</v>
      </c>
      <c r="B97">
        <f>NewRecovered!B110</f>
        <v>234405</v>
      </c>
      <c r="C97">
        <f>NewRecovered!C110</f>
        <v>24379</v>
      </c>
      <c r="D97">
        <f>NewRecovered!D110</f>
        <v>17586</v>
      </c>
      <c r="E97">
        <f>NewRecovered!E110</f>
        <v>671</v>
      </c>
      <c r="F97">
        <f>NewRecovered!F110</f>
        <v>16767</v>
      </c>
      <c r="G97">
        <f>NewRecovered!H110</f>
        <v>4325</v>
      </c>
      <c r="H97">
        <f>NewRecovered!I110</f>
        <v>389</v>
      </c>
      <c r="I97">
        <f>NewRecovered!J110</f>
        <v>18741</v>
      </c>
      <c r="J97">
        <f>NewRecovered!K110</f>
        <v>17586</v>
      </c>
      <c r="K97">
        <f>NewRecovered!M110</f>
        <v>64681</v>
      </c>
      <c r="L97">
        <f>NewRecovered!N110</f>
        <v>5598</v>
      </c>
      <c r="M97">
        <f>NewRecovered!O110</f>
        <v>238178</v>
      </c>
      <c r="N97">
        <f>NewRecovered!P110</f>
        <v>234405</v>
      </c>
      <c r="O97">
        <f>NewRecovered!R110</f>
        <v>3577</v>
      </c>
      <c r="P97">
        <f>NewRecovered!S110</f>
        <v>330</v>
      </c>
      <c r="Q97">
        <f>NewRecovered!T110</f>
        <v>25153</v>
      </c>
      <c r="R97">
        <f>NewRecovered!U110</f>
        <v>24379</v>
      </c>
    </row>
    <row r="98" spans="1:18" x14ac:dyDescent="0.35">
      <c r="A98" s="1">
        <f>NewRecovered!A111</f>
        <v>44000</v>
      </c>
      <c r="B98">
        <f>NewRecovered!B111</f>
        <v>239596</v>
      </c>
      <c r="C98">
        <f>NewRecovered!C111</f>
        <v>24735</v>
      </c>
      <c r="D98">
        <f>NewRecovered!D111</f>
        <v>18022</v>
      </c>
      <c r="E98">
        <f>NewRecovered!E111</f>
        <v>677</v>
      </c>
      <c r="F98">
        <f>NewRecovered!F111</f>
        <v>17557</v>
      </c>
      <c r="G98">
        <f>NewRecovered!H111</f>
        <v>4343</v>
      </c>
      <c r="H98">
        <f>NewRecovered!I111</f>
        <v>345</v>
      </c>
      <c r="I98">
        <f>NewRecovered!J111</f>
        <v>19086</v>
      </c>
      <c r="J98">
        <f>NewRecovered!K111</f>
        <v>18022</v>
      </c>
      <c r="K98">
        <f>NewRecovered!M111</f>
        <v>66548</v>
      </c>
      <c r="L98">
        <f>NewRecovered!N111</f>
        <v>4836</v>
      </c>
      <c r="M98">
        <f>NewRecovered!O111</f>
        <v>243014</v>
      </c>
      <c r="N98">
        <f>NewRecovered!P111</f>
        <v>239596</v>
      </c>
      <c r="O98">
        <f>NewRecovered!R111</f>
        <v>3685</v>
      </c>
      <c r="P98">
        <f>NewRecovered!S111</f>
        <v>306</v>
      </c>
      <c r="Q98">
        <f>NewRecovered!T111</f>
        <v>25459</v>
      </c>
      <c r="R98">
        <f>NewRecovered!U111</f>
        <v>24735</v>
      </c>
    </row>
    <row r="99" spans="1:18" x14ac:dyDescent="0.35">
      <c r="A99" s="1">
        <f>NewRecovered!A112</f>
        <v>44001</v>
      </c>
      <c r="B99">
        <f>NewRecovered!B112</f>
        <v>245278</v>
      </c>
      <c r="C99">
        <f>NewRecovered!C112</f>
        <v>25127</v>
      </c>
      <c r="D99">
        <f>NewRecovered!D112</f>
        <v>18352</v>
      </c>
      <c r="E99">
        <f>NewRecovered!E112</f>
        <v>680</v>
      </c>
      <c r="F99">
        <f>NewRecovered!F112</f>
        <v>17659</v>
      </c>
      <c r="G99">
        <f>NewRecovered!H112</f>
        <v>4353</v>
      </c>
      <c r="H99">
        <f>NewRecovered!I112</f>
        <v>380</v>
      </c>
      <c r="I99">
        <f>NewRecovered!J112</f>
        <v>19466</v>
      </c>
      <c r="J99">
        <f>NewRecovered!K112</f>
        <v>18352</v>
      </c>
      <c r="K99">
        <f>NewRecovered!M112</f>
        <v>64425</v>
      </c>
      <c r="L99">
        <f>NewRecovered!N112</f>
        <v>6256</v>
      </c>
      <c r="M99">
        <f>NewRecovered!O112</f>
        <v>249270</v>
      </c>
      <c r="N99">
        <f>NewRecovered!P112</f>
        <v>245278</v>
      </c>
      <c r="O99">
        <f>NewRecovered!R112</f>
        <v>3602</v>
      </c>
      <c r="P99">
        <f>NewRecovered!S112</f>
        <v>443</v>
      </c>
      <c r="Q99">
        <f>NewRecovered!T112</f>
        <v>25902</v>
      </c>
      <c r="R99">
        <f>NewRecovered!U112</f>
        <v>25127</v>
      </c>
    </row>
    <row r="100" spans="1:18" x14ac:dyDescent="0.35">
      <c r="A100" s="1">
        <f>NewRecovered!A113</f>
        <v>44002</v>
      </c>
      <c r="B100">
        <f>NewRecovered!B113</f>
        <v>249207</v>
      </c>
      <c r="C100">
        <f>NewRecovered!C113</f>
        <v>25424</v>
      </c>
      <c r="D100">
        <f>NewRecovered!D113</f>
        <v>18741</v>
      </c>
      <c r="E100">
        <f>NewRecovered!E113</f>
        <v>681</v>
      </c>
      <c r="F100">
        <f>NewRecovered!F113</f>
        <v>18273</v>
      </c>
      <c r="G100">
        <f>NewRecovered!H113</f>
        <v>4301</v>
      </c>
      <c r="H100">
        <f>NewRecovered!I113</f>
        <v>247</v>
      </c>
      <c r="I100">
        <f>NewRecovered!J113</f>
        <v>19713</v>
      </c>
      <c r="J100">
        <f>NewRecovered!K113</f>
        <v>18741</v>
      </c>
      <c r="K100">
        <f>NewRecovered!M113</f>
        <v>65165</v>
      </c>
      <c r="L100">
        <f>NewRecovered!N113</f>
        <v>3649</v>
      </c>
      <c r="M100">
        <f>NewRecovered!O113</f>
        <v>252919</v>
      </c>
      <c r="N100">
        <f>NewRecovered!P113</f>
        <v>249207</v>
      </c>
      <c r="O100">
        <f>NewRecovered!R113</f>
        <v>3675</v>
      </c>
      <c r="P100">
        <f>NewRecovered!S113</f>
        <v>163</v>
      </c>
      <c r="Q100">
        <f>NewRecovered!T113</f>
        <v>26065</v>
      </c>
      <c r="R100">
        <f>NewRecovered!U113</f>
        <v>25424</v>
      </c>
    </row>
    <row r="101" spans="1:18" x14ac:dyDescent="0.35">
      <c r="A101" s="1">
        <f>NewRecovered!A114</f>
        <v>44003</v>
      </c>
      <c r="B101">
        <f>NewRecovered!B114</f>
        <v>256960</v>
      </c>
      <c r="C101">
        <f>NewRecovered!C114</f>
        <v>25865</v>
      </c>
      <c r="D101">
        <f>NewRecovered!D114</f>
        <v>19086</v>
      </c>
      <c r="E101">
        <f>NewRecovered!E114</f>
        <v>685</v>
      </c>
      <c r="F101">
        <f>NewRecovered!F114</f>
        <v>18502</v>
      </c>
      <c r="G101">
        <f>NewRecovered!H114</f>
        <v>4361</v>
      </c>
      <c r="H101">
        <f>NewRecovered!I114</f>
        <v>241</v>
      </c>
      <c r="I101">
        <f>NewRecovered!J114</f>
        <v>19954</v>
      </c>
      <c r="J101">
        <f>NewRecovered!K114</f>
        <v>19086</v>
      </c>
      <c r="K101">
        <f>NewRecovered!M114</f>
        <v>66359</v>
      </c>
      <c r="L101">
        <f>NewRecovered!N114</f>
        <v>5380</v>
      </c>
      <c r="M101">
        <f>NewRecovered!O114</f>
        <v>258299</v>
      </c>
      <c r="N101">
        <f>NewRecovered!P114</f>
        <v>256960</v>
      </c>
      <c r="O101">
        <f>NewRecovered!R114</f>
        <v>3716</v>
      </c>
      <c r="P101">
        <f>NewRecovered!S114</f>
        <v>353</v>
      </c>
      <c r="Q101">
        <f>NewRecovered!T114</f>
        <v>26418</v>
      </c>
      <c r="R101">
        <f>NewRecovered!U114</f>
        <v>25865</v>
      </c>
    </row>
    <row r="102" spans="1:18" x14ac:dyDescent="0.35">
      <c r="A102" s="1">
        <f>NewRecovered!A115</f>
        <v>44004</v>
      </c>
      <c r="B102">
        <f>NewRecovered!B115</f>
        <v>259002</v>
      </c>
      <c r="C102">
        <f>NewRecovered!C115</f>
        <v>26048</v>
      </c>
      <c r="D102">
        <f>NewRecovered!D115</f>
        <v>19466</v>
      </c>
      <c r="E102">
        <f>NewRecovered!E115</f>
        <v>686</v>
      </c>
      <c r="F102">
        <f>NewRecovered!F115</f>
        <v>18792</v>
      </c>
      <c r="G102">
        <f>NewRecovered!H115</f>
        <v>4471</v>
      </c>
      <c r="H102">
        <f>NewRecovered!I115</f>
        <v>306</v>
      </c>
      <c r="I102">
        <f>NewRecovered!J115</f>
        <v>20260</v>
      </c>
      <c r="J102">
        <f>NewRecovered!K115</f>
        <v>19466</v>
      </c>
      <c r="K102">
        <f>NewRecovered!M115</f>
        <v>66724</v>
      </c>
      <c r="L102">
        <f>NewRecovered!N115</f>
        <v>4230</v>
      </c>
      <c r="M102">
        <f>NewRecovered!O115</f>
        <v>262529</v>
      </c>
      <c r="N102">
        <f>NewRecovered!P115</f>
        <v>259002</v>
      </c>
      <c r="O102">
        <f>NewRecovered!R115</f>
        <v>3803</v>
      </c>
      <c r="P102">
        <f>NewRecovered!S115</f>
        <v>200</v>
      </c>
      <c r="Q102">
        <f>NewRecovered!T115</f>
        <v>26618</v>
      </c>
      <c r="R102">
        <f>NewRecovered!U115</f>
        <v>26048</v>
      </c>
    </row>
    <row r="103" spans="1:18" x14ac:dyDescent="0.35">
      <c r="A103" s="1">
        <f>NewRecovered!A116</f>
        <v>44005</v>
      </c>
      <c r="B103">
        <f>NewRecovered!B116</f>
        <v>264265</v>
      </c>
      <c r="C103">
        <f>NewRecovered!C116</f>
        <v>26343</v>
      </c>
      <c r="D103">
        <f>NewRecovered!D116</f>
        <v>19713</v>
      </c>
      <c r="E103">
        <f>NewRecovered!E116</f>
        <v>688</v>
      </c>
      <c r="F103">
        <f>NewRecovered!F116</f>
        <v>19135</v>
      </c>
      <c r="G103">
        <f>NewRecovered!H116</f>
        <v>4354</v>
      </c>
      <c r="H103">
        <f>NewRecovered!I116</f>
        <v>395</v>
      </c>
      <c r="I103">
        <f>NewRecovered!J116</f>
        <v>20655</v>
      </c>
      <c r="J103">
        <f>NewRecovered!K116</f>
        <v>19713</v>
      </c>
      <c r="K103">
        <f>NewRecovered!M116</f>
        <v>66175</v>
      </c>
      <c r="L103">
        <f>NewRecovered!N116</f>
        <v>4068</v>
      </c>
      <c r="M103">
        <f>NewRecovered!O116</f>
        <v>266597</v>
      </c>
      <c r="N103">
        <f>NewRecovered!P116</f>
        <v>264265</v>
      </c>
      <c r="O103">
        <f>NewRecovered!R116</f>
        <v>3702</v>
      </c>
      <c r="P103">
        <f>NewRecovered!S116</f>
        <v>236</v>
      </c>
      <c r="Q103">
        <f>NewRecovered!T116</f>
        <v>26854</v>
      </c>
      <c r="R103">
        <f>NewRecovered!U116</f>
        <v>26343</v>
      </c>
    </row>
    <row r="104" spans="1:18" x14ac:dyDescent="0.35">
      <c r="A104" s="1">
        <f>NewRecovered!A117</f>
        <v>44006</v>
      </c>
      <c r="B104">
        <f>NewRecovered!B117</f>
        <v>268435</v>
      </c>
      <c r="C104">
        <f>NewRecovered!C117</f>
        <v>26601</v>
      </c>
      <c r="D104">
        <f>NewRecovered!D117</f>
        <v>19954</v>
      </c>
      <c r="E104">
        <f>NewRecovered!E117</f>
        <v>690</v>
      </c>
      <c r="F104">
        <f>NewRecovered!F117</f>
        <v>19551</v>
      </c>
      <c r="G104">
        <f>NewRecovered!H117</f>
        <v>4399</v>
      </c>
      <c r="H104">
        <f>NewRecovered!I117</f>
        <v>238</v>
      </c>
      <c r="I104">
        <f>NewRecovered!J117</f>
        <v>20893</v>
      </c>
      <c r="J104">
        <f>NewRecovered!K117</f>
        <v>19954</v>
      </c>
      <c r="K104">
        <f>NewRecovered!M117</f>
        <v>64907</v>
      </c>
      <c r="L104">
        <f>NewRecovered!N117</f>
        <v>6143</v>
      </c>
      <c r="M104">
        <f>NewRecovered!O117</f>
        <v>272740</v>
      </c>
      <c r="N104">
        <f>NewRecovered!P117</f>
        <v>268435</v>
      </c>
      <c r="O104">
        <f>NewRecovered!R117</f>
        <v>3633</v>
      </c>
      <c r="P104">
        <f>NewRecovered!S117</f>
        <v>385</v>
      </c>
      <c r="Q104">
        <f>NewRecovered!T117</f>
        <v>27239</v>
      </c>
      <c r="R104">
        <f>NewRecovered!U117</f>
        <v>26601</v>
      </c>
    </row>
    <row r="105" spans="1:18" x14ac:dyDescent="0.35">
      <c r="A105" s="1">
        <f>NewRecovered!A118</f>
        <v>44007</v>
      </c>
      <c r="B105">
        <f>NewRecovered!B118</f>
        <v>275442</v>
      </c>
      <c r="C105">
        <f>NewRecovered!C118</f>
        <v>27062</v>
      </c>
      <c r="D105">
        <f>NewRecovered!D118</f>
        <v>20260</v>
      </c>
      <c r="E105">
        <f>NewRecovered!E118</f>
        <v>694</v>
      </c>
      <c r="F105">
        <f>NewRecovered!F118</f>
        <v>19551</v>
      </c>
      <c r="G105">
        <f>NewRecovered!H118</f>
        <v>4294</v>
      </c>
      <c r="H105">
        <f>NewRecovered!I118</f>
        <v>302</v>
      </c>
      <c r="I105">
        <f>NewRecovered!J118</f>
        <v>21195</v>
      </c>
      <c r="J105">
        <f>NewRecovered!K118</f>
        <v>20260</v>
      </c>
      <c r="K105">
        <f>NewRecovered!M118</f>
        <v>66670</v>
      </c>
      <c r="L105">
        <f>NewRecovered!N118</f>
        <v>7116</v>
      </c>
      <c r="M105">
        <f>NewRecovered!O118</f>
        <v>279856</v>
      </c>
      <c r="N105">
        <f>NewRecovered!P118</f>
        <v>275442</v>
      </c>
      <c r="O105">
        <f>NewRecovered!R118</f>
        <v>3767</v>
      </c>
      <c r="P105">
        <f>NewRecovered!S118</f>
        <v>443</v>
      </c>
      <c r="Q105">
        <f>NewRecovered!T118</f>
        <v>27682</v>
      </c>
      <c r="R105">
        <f>NewRecovered!U118</f>
        <v>27062</v>
      </c>
    </row>
    <row r="106" spans="1:18" x14ac:dyDescent="0.35">
      <c r="A106" s="1">
        <f>NewRecovered!A119</f>
        <v>44008</v>
      </c>
      <c r="B106">
        <f>NewRecovered!B119</f>
        <v>282023</v>
      </c>
      <c r="C106">
        <f>NewRecovered!C119</f>
        <v>27593</v>
      </c>
      <c r="D106">
        <f>NewRecovered!D119</f>
        <v>20655</v>
      </c>
      <c r="E106">
        <f>NewRecovered!E119</f>
        <v>702</v>
      </c>
      <c r="F106">
        <f>NewRecovered!F119</f>
        <v>19688</v>
      </c>
      <c r="G106">
        <f>NewRecovered!H119</f>
        <v>4282</v>
      </c>
      <c r="H106">
        <f>NewRecovered!I119</f>
        <v>390</v>
      </c>
      <c r="I106">
        <f>NewRecovered!J119</f>
        <v>21585</v>
      </c>
      <c r="J106">
        <f>NewRecovered!K119</f>
        <v>20655</v>
      </c>
      <c r="K106">
        <f>NewRecovered!M119</f>
        <v>68322</v>
      </c>
      <c r="L106">
        <f>NewRecovered!N119</f>
        <v>6385</v>
      </c>
      <c r="M106">
        <f>NewRecovered!O119</f>
        <v>286241</v>
      </c>
      <c r="N106">
        <f>NewRecovered!P119</f>
        <v>282023</v>
      </c>
      <c r="O106">
        <f>NewRecovered!R119</f>
        <v>3880</v>
      </c>
      <c r="P106">
        <f>NewRecovered!S119</f>
        <v>389</v>
      </c>
      <c r="Q106">
        <f>NewRecovered!T119</f>
        <v>28071</v>
      </c>
      <c r="R106">
        <f>NewRecovered!U119</f>
        <v>27593</v>
      </c>
    </row>
    <row r="107" spans="1:18" x14ac:dyDescent="0.35">
      <c r="A107" s="1">
        <f>NewRecovered!A120</f>
        <v>44009</v>
      </c>
      <c r="B107">
        <f>NewRecovered!B120</f>
        <v>288212</v>
      </c>
      <c r="C107">
        <f>NewRecovered!C120</f>
        <v>27934</v>
      </c>
      <c r="D107">
        <f>NewRecovered!D120</f>
        <v>20893</v>
      </c>
      <c r="E107">
        <f>NewRecovered!E120</f>
        <v>704</v>
      </c>
      <c r="F107">
        <f>NewRecovered!F120</f>
        <v>19956</v>
      </c>
      <c r="G107">
        <f>NewRecovered!H120</f>
        <v>4315</v>
      </c>
      <c r="H107">
        <f>NewRecovered!I120</f>
        <v>244</v>
      </c>
      <c r="I107">
        <f>NewRecovered!J120</f>
        <v>21829</v>
      </c>
      <c r="J107">
        <f>NewRecovered!K120</f>
        <v>20893</v>
      </c>
      <c r="K107">
        <f>NewRecovered!M120</f>
        <v>69078</v>
      </c>
      <c r="L107">
        <f>NewRecovered!N120</f>
        <v>6403</v>
      </c>
      <c r="M107">
        <f>NewRecovered!O120</f>
        <v>292644</v>
      </c>
      <c r="N107">
        <f>NewRecovered!P120</f>
        <v>288212</v>
      </c>
      <c r="O107">
        <f>NewRecovered!R120</f>
        <v>3957</v>
      </c>
      <c r="P107">
        <f>NewRecovered!S120</f>
        <v>367</v>
      </c>
      <c r="Q107">
        <f>NewRecovered!T120</f>
        <v>28438</v>
      </c>
      <c r="R107">
        <f>NewRecovered!U120</f>
        <v>27934</v>
      </c>
    </row>
    <row r="108" spans="1:18" x14ac:dyDescent="0.35">
      <c r="A108" s="1">
        <f>NewRecovered!A121</f>
        <v>44010</v>
      </c>
      <c r="B108">
        <f>NewRecovered!B121</f>
        <v>295920</v>
      </c>
      <c r="C108">
        <f>NewRecovered!C121</f>
        <v>28478</v>
      </c>
      <c r="D108">
        <f>NewRecovered!D121</f>
        <v>21195</v>
      </c>
      <c r="E108">
        <f>NewRecovered!E121</f>
        <v>704</v>
      </c>
      <c r="F108">
        <f>NewRecovered!F121</f>
        <v>20157</v>
      </c>
      <c r="G108">
        <f>NewRecovered!H121</f>
        <v>4397</v>
      </c>
      <c r="H108">
        <f>NewRecovered!I121</f>
        <v>223</v>
      </c>
      <c r="I108">
        <f>NewRecovered!J121</f>
        <v>22052</v>
      </c>
      <c r="J108">
        <f>NewRecovered!K121</f>
        <v>21195</v>
      </c>
      <c r="K108">
        <f>NewRecovered!M121</f>
        <v>70293</v>
      </c>
      <c r="L108">
        <f>NewRecovered!N121</f>
        <v>4570</v>
      </c>
      <c r="M108">
        <f>NewRecovered!O121</f>
        <v>297214</v>
      </c>
      <c r="N108">
        <f>NewRecovered!P121</f>
        <v>295920</v>
      </c>
      <c r="O108">
        <f>NewRecovered!R121</f>
        <v>4050</v>
      </c>
      <c r="P108">
        <f>NewRecovered!S121</f>
        <v>239</v>
      </c>
      <c r="Q108">
        <f>NewRecovered!T121</f>
        <v>28677</v>
      </c>
      <c r="R108">
        <f>NewRecovered!U121</f>
        <v>28478</v>
      </c>
    </row>
    <row r="109" spans="1:18" x14ac:dyDescent="0.35">
      <c r="A109" s="1">
        <f>NewRecovered!A122</f>
        <v>44011</v>
      </c>
      <c r="B109">
        <f>NewRecovered!B122</f>
        <v>300437</v>
      </c>
      <c r="C109">
        <f>NewRecovered!C122</f>
        <v>28735</v>
      </c>
      <c r="D109">
        <f>NewRecovered!D122</f>
        <v>21585</v>
      </c>
      <c r="E109">
        <f>NewRecovered!E122</f>
        <v>707</v>
      </c>
      <c r="F109" t="e">
        <f>NewRecovered!F122</f>
        <v>#N/A</v>
      </c>
      <c r="G109">
        <f>NewRecovered!H122</f>
        <v>4466</v>
      </c>
      <c r="H109">
        <f>NewRecovered!I122</f>
        <v>384</v>
      </c>
      <c r="I109">
        <f>NewRecovered!J122</f>
        <v>22436</v>
      </c>
      <c r="J109">
        <f>NewRecovered!K122</f>
        <v>21585</v>
      </c>
      <c r="K109">
        <f>NewRecovered!M122</f>
        <v>71415</v>
      </c>
      <c r="L109">
        <f>NewRecovered!N122</f>
        <v>5506</v>
      </c>
      <c r="M109">
        <f>NewRecovered!O122</f>
        <v>302720</v>
      </c>
      <c r="N109">
        <f>NewRecovered!P122</f>
        <v>300437</v>
      </c>
      <c r="O109">
        <f>NewRecovered!R122</f>
        <v>4139</v>
      </c>
      <c r="P109">
        <f>NewRecovered!S122</f>
        <v>287</v>
      </c>
      <c r="Q109">
        <f>NewRecovered!T122</f>
        <v>28964</v>
      </c>
      <c r="R109">
        <f>NewRecovered!U122</f>
        <v>28735</v>
      </c>
    </row>
    <row r="110" spans="1:18" x14ac:dyDescent="0.35">
      <c r="A110" s="1">
        <f>NewRecovered!A123</f>
        <v>44012</v>
      </c>
      <c r="B110">
        <f>NewRecovered!B123</f>
        <v>303775</v>
      </c>
      <c r="C110">
        <f>NewRecovered!C123</f>
        <v>28944</v>
      </c>
      <c r="D110">
        <f>NewRecovered!D123</f>
        <v>21829</v>
      </c>
      <c r="E110">
        <f>NewRecovered!E123</f>
        <v>713</v>
      </c>
      <c r="F110" t="e">
        <f>NewRecovered!F123</f>
        <v>#N/A</v>
      </c>
      <c r="G110">
        <f>NewRecovered!H123</f>
        <v>4414</v>
      </c>
      <c r="H110">
        <f>NewRecovered!I123</f>
        <v>355</v>
      </c>
      <c r="I110">
        <f>NewRecovered!J123</f>
        <v>22791</v>
      </c>
      <c r="J110">
        <f>NewRecovered!K123</f>
        <v>21829</v>
      </c>
      <c r="K110">
        <f>NewRecovered!M123</f>
        <v>73748</v>
      </c>
      <c r="L110">
        <f>NewRecovered!N123</f>
        <v>3773</v>
      </c>
      <c r="M110">
        <f>NewRecovered!O123</f>
        <v>306493</v>
      </c>
      <c r="N110">
        <f>NewRecovered!P123</f>
        <v>303775</v>
      </c>
      <c r="O110">
        <f>NewRecovered!R123</f>
        <v>4292</v>
      </c>
      <c r="P110">
        <f>NewRecovered!S123</f>
        <v>241</v>
      </c>
      <c r="Q110">
        <f>NewRecovered!T123</f>
        <v>29205</v>
      </c>
      <c r="R110">
        <f>NewRecovered!U123</f>
        <v>28944</v>
      </c>
    </row>
    <row r="111" spans="1:18" x14ac:dyDescent="0.35">
      <c r="A111" s="1">
        <f>NewRecovered!A124</f>
        <v>44013</v>
      </c>
      <c r="B111">
        <f>NewRecovered!B124</f>
        <v>308680</v>
      </c>
      <c r="C111">
        <f>NewRecovered!C124</f>
        <v>29347</v>
      </c>
      <c r="D111">
        <f>NewRecovered!D124</f>
        <v>22052</v>
      </c>
      <c r="E111">
        <f>NewRecovered!E124</f>
        <v>717</v>
      </c>
      <c r="F111" t="e">
        <f>NewRecovered!F124</f>
        <v>#N/A</v>
      </c>
      <c r="G111">
        <f>NewRecovered!H124</f>
        <v>4439</v>
      </c>
      <c r="H111">
        <f>NewRecovered!I124</f>
        <v>329</v>
      </c>
      <c r="I111">
        <f>NewRecovered!J124</f>
        <v>23120</v>
      </c>
      <c r="J111">
        <f>NewRecovered!K124</f>
        <v>22052</v>
      </c>
      <c r="K111">
        <f>NewRecovered!M124</f>
        <v>73913</v>
      </c>
      <c r="L111">
        <f>NewRecovered!N124</f>
        <v>2187</v>
      </c>
      <c r="M111">
        <f>NewRecovered!O124</f>
        <v>308680</v>
      </c>
      <c r="N111">
        <f>NewRecovered!P124</f>
        <v>308680</v>
      </c>
      <c r="O111">
        <f>NewRecovered!R124</f>
        <v>4382</v>
      </c>
      <c r="P111">
        <f>NewRecovered!S124</f>
        <v>142</v>
      </c>
      <c r="Q111">
        <f>NewRecovered!T124</f>
        <v>29347</v>
      </c>
      <c r="R111">
        <f>NewRecovered!U124</f>
        <v>29347</v>
      </c>
    </row>
    <row r="112" spans="1:18" x14ac:dyDescent="0.35">
      <c r="A112" s="1">
        <f>NewRecovered!A125</f>
        <v>0</v>
      </c>
      <c r="B112">
        <f>NewRecovered!B125</f>
        <v>0</v>
      </c>
      <c r="C112">
        <f>NewRecovered!C125</f>
        <v>0</v>
      </c>
      <c r="D112">
        <f>NewRecovered!D125</f>
        <v>0</v>
      </c>
      <c r="E112">
        <f>NewRecovered!E125</f>
        <v>0</v>
      </c>
      <c r="F112">
        <f>NewRecovered!F125</f>
        <v>0</v>
      </c>
      <c r="G112">
        <f>NewRecovered!H125</f>
        <v>4379</v>
      </c>
      <c r="H112">
        <f>NewRecovered!I125</f>
        <v>456</v>
      </c>
      <c r="I112">
        <f>NewRecovered!J125</f>
        <v>23576</v>
      </c>
      <c r="J112">
        <f>NewRecovered!K125</f>
        <v>0</v>
      </c>
      <c r="K112">
        <f>NewRecovered!M125</f>
        <v>0</v>
      </c>
      <c r="L112">
        <f>NewRecovered!N125</f>
        <v>0</v>
      </c>
      <c r="M112">
        <f>NewRecovered!O125</f>
        <v>0</v>
      </c>
      <c r="N112">
        <f>NewRecovered!P125</f>
        <v>0</v>
      </c>
      <c r="O112">
        <f>NewRecovered!R125</f>
        <v>0</v>
      </c>
      <c r="P112">
        <f>NewRecovered!S125</f>
        <v>0</v>
      </c>
      <c r="Q112">
        <f>NewRecovered!T125</f>
        <v>0</v>
      </c>
      <c r="R112">
        <f>NewRecovered!U125</f>
        <v>0</v>
      </c>
    </row>
    <row r="113" spans="1:18" x14ac:dyDescent="0.35">
      <c r="A113" s="1">
        <f>NewRecovered!A126</f>
        <v>0</v>
      </c>
      <c r="B113">
        <f>NewRecovered!B126</f>
        <v>0</v>
      </c>
      <c r="C113">
        <f>NewRecovered!C126</f>
        <v>0</v>
      </c>
      <c r="D113">
        <f>NewRecovered!D126</f>
        <v>0</v>
      </c>
      <c r="E113">
        <f>NewRecovered!E126</f>
        <v>0</v>
      </c>
      <c r="F113">
        <f>NewRecovered!F126</f>
        <v>0</v>
      </c>
      <c r="G113">
        <f>NewRecovered!H126</f>
        <v>4490</v>
      </c>
      <c r="H113">
        <f>NewRecovered!I126</f>
        <v>286</v>
      </c>
      <c r="I113">
        <f>NewRecovered!J126</f>
        <v>23862</v>
      </c>
      <c r="J113">
        <f>NewRecovered!K126</f>
        <v>0</v>
      </c>
      <c r="K113">
        <f>NewRecovered!M126</f>
        <v>0</v>
      </c>
      <c r="L113">
        <f>NewRecovered!N126</f>
        <v>0</v>
      </c>
      <c r="M113">
        <f>NewRecovered!O126</f>
        <v>0</v>
      </c>
      <c r="N113">
        <f>NewRecovered!P126</f>
        <v>0</v>
      </c>
      <c r="O113">
        <f>NewRecovered!R126</f>
        <v>0</v>
      </c>
      <c r="P113">
        <f>NewRecovered!S126</f>
        <v>0</v>
      </c>
      <c r="Q113">
        <f>NewRecovered!T126</f>
        <v>0</v>
      </c>
      <c r="R113">
        <f>NewRecovered!U126</f>
        <v>0</v>
      </c>
    </row>
    <row r="114" spans="1:18" x14ac:dyDescent="0.35">
      <c r="A114" s="1">
        <f>NewRecovered!A127</f>
        <v>0</v>
      </c>
      <c r="B114">
        <f>NewRecovered!B127</f>
        <v>0</v>
      </c>
      <c r="C114">
        <f>NewRecovered!C127</f>
        <v>0</v>
      </c>
      <c r="D114">
        <f>NewRecovered!D127</f>
        <v>0</v>
      </c>
      <c r="E114">
        <f>NewRecovered!E127</f>
        <v>0</v>
      </c>
      <c r="F114">
        <f>NewRecovered!F127</f>
        <v>0</v>
      </c>
      <c r="G114">
        <f>NewRecovered!H127</f>
        <v>4396</v>
      </c>
      <c r="H114">
        <f>NewRecovered!I127</f>
        <v>183</v>
      </c>
      <c r="I114">
        <f>NewRecovered!J127</f>
        <v>24045</v>
      </c>
      <c r="J114">
        <f>NewRecovered!K127</f>
        <v>0</v>
      </c>
      <c r="K114">
        <f>NewRecovered!M127</f>
        <v>0</v>
      </c>
      <c r="L114">
        <f>NewRecovered!N127</f>
        <v>0</v>
      </c>
      <c r="M114">
        <f>NewRecovered!O127</f>
        <v>0</v>
      </c>
      <c r="N114">
        <f>NewRecovered!P127</f>
        <v>0</v>
      </c>
      <c r="O114">
        <f>NewRecovered!R127</f>
        <v>0</v>
      </c>
      <c r="P114">
        <f>NewRecovered!S127</f>
        <v>0</v>
      </c>
      <c r="Q114">
        <f>NewRecovered!T127</f>
        <v>0</v>
      </c>
      <c r="R114">
        <f>NewRecovered!U127</f>
        <v>0</v>
      </c>
    </row>
    <row r="115" spans="1:18" x14ac:dyDescent="0.35">
      <c r="A115" s="1">
        <f>NewRecovered!A128</f>
        <v>0</v>
      </c>
      <c r="B115">
        <f>NewRecovered!B128</f>
        <v>0</v>
      </c>
      <c r="C115">
        <f>NewRecovered!C128</f>
        <v>0</v>
      </c>
      <c r="D115">
        <f>NewRecovered!D128</f>
        <v>0</v>
      </c>
      <c r="E115">
        <f>NewRecovered!E128</f>
        <v>0</v>
      </c>
      <c r="F115">
        <f>NewRecovered!F128</f>
        <v>0</v>
      </c>
      <c r="G115">
        <f>NewRecovered!H128</f>
        <v>4332</v>
      </c>
      <c r="H115">
        <f>NewRecovered!I128</f>
        <v>190</v>
      </c>
      <c r="I115">
        <f>NewRecovered!J128</f>
        <v>24235</v>
      </c>
      <c r="J115">
        <f>NewRecovered!K128</f>
        <v>0</v>
      </c>
      <c r="K115">
        <f>NewRecovered!M128</f>
        <v>0</v>
      </c>
      <c r="L115">
        <f>NewRecovered!N128</f>
        <v>0</v>
      </c>
      <c r="M115">
        <f>NewRecovered!O128</f>
        <v>0</v>
      </c>
      <c r="N115">
        <f>NewRecovered!P128</f>
        <v>0</v>
      </c>
      <c r="O115">
        <f>NewRecovered!R128</f>
        <v>0</v>
      </c>
      <c r="P115">
        <f>NewRecovered!S128</f>
        <v>0</v>
      </c>
      <c r="Q115">
        <f>NewRecovered!T128</f>
        <v>0</v>
      </c>
      <c r="R115">
        <f>NewRecovered!U128</f>
        <v>0</v>
      </c>
    </row>
    <row r="116" spans="1:18" x14ac:dyDescent="0.35">
      <c r="A116" s="1">
        <f>NewRecovered!A129</f>
        <v>0</v>
      </c>
      <c r="B116">
        <f>NewRecovered!B129</f>
        <v>0</v>
      </c>
      <c r="C116">
        <f>NewRecovered!C129</f>
        <v>0</v>
      </c>
      <c r="D116">
        <f>NewRecovered!D129</f>
        <v>0</v>
      </c>
      <c r="E116">
        <f>NewRecovered!E129</f>
        <v>0</v>
      </c>
      <c r="F116">
        <f>NewRecovered!F129</f>
        <v>0</v>
      </c>
      <c r="G116">
        <f>NewRecovered!H129</f>
        <v>4281</v>
      </c>
      <c r="H116">
        <f>NewRecovered!I129</f>
        <v>416</v>
      </c>
      <c r="I116">
        <f>NewRecovered!J129</f>
        <v>24651</v>
      </c>
      <c r="J116">
        <f>NewRecovered!K129</f>
        <v>0</v>
      </c>
      <c r="K116">
        <f>NewRecovered!M129</f>
        <v>0</v>
      </c>
      <c r="L116">
        <f>NewRecovered!N129</f>
        <v>0</v>
      </c>
      <c r="M116">
        <f>NewRecovered!O129</f>
        <v>0</v>
      </c>
      <c r="N116">
        <f>NewRecovered!P129</f>
        <v>0</v>
      </c>
      <c r="O116">
        <f>NewRecovered!R129</f>
        <v>0</v>
      </c>
      <c r="P116">
        <f>NewRecovered!S129</f>
        <v>0</v>
      </c>
      <c r="Q116">
        <f>NewRecovered!T129</f>
        <v>0</v>
      </c>
      <c r="R116">
        <f>NewRecovered!U129</f>
        <v>0</v>
      </c>
    </row>
    <row r="117" spans="1:18" x14ac:dyDescent="0.35">
      <c r="A117" s="1">
        <f>NewRecovered!A130</f>
        <v>0</v>
      </c>
      <c r="B117">
        <f>NewRecovered!B130</f>
        <v>0</v>
      </c>
      <c r="C117">
        <f>NewRecovered!C130</f>
        <v>0</v>
      </c>
      <c r="D117">
        <f>NewRecovered!D130</f>
        <v>0</v>
      </c>
      <c r="E117">
        <f>NewRecovered!E130</f>
        <v>0</v>
      </c>
      <c r="F117">
        <f>NewRecovered!F130</f>
        <v>0</v>
      </c>
      <c r="G117">
        <f>NewRecovered!H130</f>
        <v>4391</v>
      </c>
      <c r="H117">
        <f>NewRecovered!I130</f>
        <v>400</v>
      </c>
      <c r="I117">
        <f>NewRecovered!J130</f>
        <v>25051</v>
      </c>
      <c r="J117">
        <f>NewRecovered!K130</f>
        <v>0</v>
      </c>
      <c r="K117">
        <f>NewRecovered!M130</f>
        <v>0</v>
      </c>
      <c r="L117">
        <f>NewRecovered!N130</f>
        <v>0</v>
      </c>
      <c r="M117">
        <f>NewRecovered!O130</f>
        <v>0</v>
      </c>
      <c r="N117">
        <f>NewRecovered!P130</f>
        <v>0</v>
      </c>
      <c r="O117">
        <f>NewRecovered!R130</f>
        <v>0</v>
      </c>
      <c r="P117">
        <f>NewRecovered!S130</f>
        <v>0</v>
      </c>
      <c r="Q117">
        <f>NewRecovered!T130</f>
        <v>0</v>
      </c>
      <c r="R117">
        <f>NewRecovered!U130</f>
        <v>0</v>
      </c>
    </row>
    <row r="118" spans="1:18" x14ac:dyDescent="0.35">
      <c r="A118" s="1">
        <f>NewRecovered!A131</f>
        <v>0</v>
      </c>
      <c r="B118">
        <f>NewRecovered!B131</f>
        <v>0</v>
      </c>
      <c r="C118">
        <f>NewRecovered!C131</f>
        <v>0</v>
      </c>
      <c r="D118">
        <f>NewRecovered!D131</f>
        <v>0</v>
      </c>
      <c r="E118">
        <f>NewRecovered!E131</f>
        <v>0</v>
      </c>
      <c r="F118">
        <f>NewRecovered!F131</f>
        <v>0</v>
      </c>
      <c r="G118">
        <f>NewRecovered!H131</f>
        <v>4396</v>
      </c>
      <c r="H118">
        <f>NewRecovered!I131</f>
        <v>320</v>
      </c>
      <c r="I118">
        <f>NewRecovered!J131</f>
        <v>25371</v>
      </c>
      <c r="J118">
        <f>NewRecovered!K131</f>
        <v>0</v>
      </c>
      <c r="K118">
        <f>NewRecovered!M131</f>
        <v>0</v>
      </c>
      <c r="L118">
        <f>NewRecovered!N131</f>
        <v>0</v>
      </c>
      <c r="M118">
        <f>NewRecovered!O131</f>
        <v>0</v>
      </c>
      <c r="N118">
        <f>NewRecovered!P131</f>
        <v>0</v>
      </c>
      <c r="O118">
        <f>NewRecovered!R131</f>
        <v>0</v>
      </c>
      <c r="P118">
        <f>NewRecovered!S131</f>
        <v>0</v>
      </c>
      <c r="Q118">
        <f>NewRecovered!T131</f>
        <v>0</v>
      </c>
      <c r="R118">
        <f>NewRecovered!U131</f>
        <v>0</v>
      </c>
    </row>
    <row r="119" spans="1:18" x14ac:dyDescent="0.35">
      <c r="A119" s="1">
        <f>NewRecovered!A132</f>
        <v>0</v>
      </c>
      <c r="B119">
        <f>NewRecovered!B132</f>
        <v>0</v>
      </c>
      <c r="C119">
        <f>NewRecovered!C132</f>
        <v>0</v>
      </c>
      <c r="D119">
        <f>NewRecovered!D132</f>
        <v>0</v>
      </c>
      <c r="E119">
        <f>NewRecovered!E132</f>
        <v>0</v>
      </c>
      <c r="F119">
        <f>NewRecovered!F132</f>
        <v>0</v>
      </c>
      <c r="G119">
        <f>NewRecovered!H132</f>
        <v>4478</v>
      </c>
      <c r="H119">
        <f>NewRecovered!I132</f>
        <v>341</v>
      </c>
      <c r="I119">
        <f>NewRecovered!J132</f>
        <v>25712</v>
      </c>
      <c r="J119">
        <f>NewRecovered!K132</f>
        <v>0</v>
      </c>
      <c r="K119">
        <f>NewRecovered!M132</f>
        <v>0</v>
      </c>
      <c r="L119">
        <f>NewRecovered!N132</f>
        <v>0</v>
      </c>
      <c r="M119">
        <f>NewRecovered!O132</f>
        <v>0</v>
      </c>
      <c r="N119">
        <f>NewRecovered!P132</f>
        <v>0</v>
      </c>
      <c r="O119">
        <f>NewRecovered!R132</f>
        <v>0</v>
      </c>
      <c r="P119">
        <f>NewRecovered!S132</f>
        <v>0</v>
      </c>
      <c r="Q119">
        <f>NewRecovered!T132</f>
        <v>0</v>
      </c>
      <c r="R119">
        <f>NewRecovered!U132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218</v>
      </c>
    </row>
    <row r="3" spans="1:1" x14ac:dyDescent="0.35">
      <c r="A3" t="s">
        <v>219</v>
      </c>
    </row>
    <row r="4" spans="1:1" x14ac:dyDescent="0.35">
      <c r="A4" t="s">
        <v>220</v>
      </c>
    </row>
    <row r="5" spans="1:1" x14ac:dyDescent="0.35">
      <c r="A5" t="s">
        <v>221</v>
      </c>
    </row>
    <row r="6" spans="1:1" x14ac:dyDescent="0.35">
      <c r="A6" t="s">
        <v>222</v>
      </c>
    </row>
    <row r="7" spans="1:1" x14ac:dyDescent="0.35">
      <c r="A7" t="s">
        <v>223</v>
      </c>
    </row>
    <row r="8" spans="1:1" x14ac:dyDescent="0.35">
      <c r="A8" t="s">
        <v>224</v>
      </c>
    </row>
    <row r="11" spans="1:1" x14ac:dyDescent="0.35">
      <c r="A11" t="s">
        <v>225</v>
      </c>
    </row>
    <row r="12" spans="1:1" x14ac:dyDescent="0.35">
      <c r="A12" t="s">
        <v>226</v>
      </c>
    </row>
    <row r="14" spans="1:1" x14ac:dyDescent="0.35">
      <c r="A14" t="s">
        <v>227</v>
      </c>
    </row>
    <row r="16" spans="1:1" x14ac:dyDescent="0.35">
      <c r="A16" t="s">
        <v>228</v>
      </c>
    </row>
    <row r="17" spans="1:1" x14ac:dyDescent="0.35">
      <c r="A17" s="1">
        <v>44141</v>
      </c>
    </row>
    <row r="18" spans="1:1" x14ac:dyDescent="0.35">
      <c r="A18" t="s">
        <v>229</v>
      </c>
    </row>
    <row r="19" spans="1:1" x14ac:dyDescent="0.35">
      <c r="A19" s="10">
        <v>144142</v>
      </c>
    </row>
    <row r="20" spans="1:1" x14ac:dyDescent="0.35">
      <c r="A20" t="s">
        <v>230</v>
      </c>
    </row>
    <row r="21" spans="1:1" x14ac:dyDescent="0.35">
      <c r="A21" s="10">
        <v>1815</v>
      </c>
    </row>
    <row r="22" spans="1:1" x14ac:dyDescent="0.35">
      <c r="A22" t="s">
        <v>231</v>
      </c>
    </row>
    <row r="23" spans="1:1" x14ac:dyDescent="0.35">
      <c r="A23">
        <v>912</v>
      </c>
    </row>
    <row r="24" spans="1:1" x14ac:dyDescent="0.35">
      <c r="A24" t="s">
        <v>232</v>
      </c>
    </row>
    <row r="25" spans="1:1" x14ac:dyDescent="0.35">
      <c r="A25" s="10">
        <v>99195</v>
      </c>
    </row>
    <row r="26" spans="1:1" x14ac:dyDescent="0.35">
      <c r="A26" t="s">
        <v>233</v>
      </c>
    </row>
    <row r="27" spans="1:1" x14ac:dyDescent="0.35">
      <c r="A27" s="10">
        <v>13031</v>
      </c>
    </row>
    <row r="28" spans="1:1" x14ac:dyDescent="0.35">
      <c r="A28" t="s">
        <v>234</v>
      </c>
    </row>
    <row r="29" spans="1:1" x14ac:dyDescent="0.35">
      <c r="A29" s="10">
        <v>63377</v>
      </c>
    </row>
    <row r="30" spans="1:1" x14ac:dyDescent="0.35">
      <c r="A30" t="s">
        <v>235</v>
      </c>
    </row>
    <row r="31" spans="1:1" x14ac:dyDescent="0.35">
      <c r="A31" s="10">
        <v>40587</v>
      </c>
    </row>
    <row r="32" spans="1:1" x14ac:dyDescent="0.35">
      <c r="A32" t="s">
        <v>236</v>
      </c>
    </row>
    <row r="33" spans="1:1" x14ac:dyDescent="0.35">
      <c r="A33" s="10">
        <v>21079</v>
      </c>
    </row>
    <row r="34" spans="1:1" x14ac:dyDescent="0.35">
      <c r="A34" t="s">
        <v>237</v>
      </c>
    </row>
    <row r="35" spans="1:1" x14ac:dyDescent="0.35">
      <c r="A35" s="10">
        <v>6032</v>
      </c>
    </row>
    <row r="36" spans="1:1" x14ac:dyDescent="0.35">
      <c r="A36" t="s">
        <v>238</v>
      </c>
    </row>
    <row r="37" spans="1:1" x14ac:dyDescent="0.35">
      <c r="A37" s="10">
        <v>68438</v>
      </c>
    </row>
    <row r="38" spans="1:1" x14ac:dyDescent="0.35">
      <c r="A38" t="s">
        <v>239</v>
      </c>
    </row>
    <row r="39" spans="1:1" x14ac:dyDescent="0.35">
      <c r="A39" s="10">
        <v>73614</v>
      </c>
    </row>
    <row r="40" spans="1:1" x14ac:dyDescent="0.35">
      <c r="A40" t="s">
        <v>240</v>
      </c>
    </row>
    <row r="41" spans="1:1" x14ac:dyDescent="0.35">
      <c r="A41" s="10">
        <v>1013209</v>
      </c>
    </row>
    <row r="42" spans="1:1" x14ac:dyDescent="0.35">
      <c r="A42" t="s">
        <v>241</v>
      </c>
    </row>
    <row r="43" spans="1:1" x14ac:dyDescent="0.35">
      <c r="A43">
        <v>164</v>
      </c>
    </row>
    <row r="44" spans="1:1" x14ac:dyDescent="0.35">
      <c r="A44" t="s">
        <v>242</v>
      </c>
    </row>
    <row r="45" spans="1:1" x14ac:dyDescent="0.35">
      <c r="A45">
        <v>188</v>
      </c>
    </row>
    <row r="46" spans="1:1" x14ac:dyDescent="0.35">
      <c r="A46" t="s">
        <v>243</v>
      </c>
    </row>
    <row r="47" spans="1:1" x14ac:dyDescent="0.35">
      <c r="A47">
        <v>739</v>
      </c>
    </row>
    <row r="48" spans="1:1" x14ac:dyDescent="0.35">
      <c r="A48" t="s">
        <v>244</v>
      </c>
    </row>
    <row r="49" spans="1:5" x14ac:dyDescent="0.35">
      <c r="A49">
        <v>67</v>
      </c>
    </row>
    <row r="50" spans="1:5" x14ac:dyDescent="0.35">
      <c r="A50" t="s">
        <v>245</v>
      </c>
      <c r="B50" t="s">
        <v>240</v>
      </c>
      <c r="C50" t="s">
        <v>208</v>
      </c>
      <c r="D50" t="s">
        <v>246</v>
      </c>
      <c r="E50" t="s">
        <v>37</v>
      </c>
    </row>
    <row r="51" spans="1:5" x14ac:dyDescent="0.35">
      <c r="A51" t="s">
        <v>247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248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249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250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251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252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253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254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255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256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257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258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259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260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261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262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263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264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265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266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267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268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269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270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271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272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273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274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275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276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277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278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279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280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281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282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283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284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285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286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287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288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289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290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291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292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293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294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295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296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297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298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299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300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301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302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303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304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305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306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307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308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309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310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311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312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313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314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315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316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317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318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319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320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321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322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323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324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325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326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327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328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329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330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331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332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333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334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335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336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337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338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339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340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341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342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343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344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345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346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347</v>
      </c>
    </row>
    <row r="154" spans="1:5" x14ac:dyDescent="0.35">
      <c r="A154" t="s">
        <v>348</v>
      </c>
    </row>
    <row r="156" spans="1:5" x14ac:dyDescent="0.35">
      <c r="A156" t="s">
        <v>349</v>
      </c>
    </row>
    <row r="158" spans="1:5" x14ac:dyDescent="0.35">
      <c r="A158" t="s">
        <v>350</v>
      </c>
    </row>
    <row r="160" spans="1:5" x14ac:dyDescent="0.35">
      <c r="A160" t="s">
        <v>351</v>
      </c>
    </row>
    <row r="162" spans="1:1" x14ac:dyDescent="0.35">
      <c r="A162" t="s">
        <v>352</v>
      </c>
    </row>
    <row r="164" spans="1:1" x14ac:dyDescent="0.35">
      <c r="A164" t="s">
        <v>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covid19</vt:lpstr>
      <vt:lpstr>Age Range Break Down</vt:lpstr>
      <vt:lpstr>Age Breakdowns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2022-02-02T19:42:22Z</cp:lastPrinted>
  <dcterms:created xsi:type="dcterms:W3CDTF">2020-06-13T14:53:00Z</dcterms:created>
  <dcterms:modified xsi:type="dcterms:W3CDTF">2022-11-09T21:23:43Z</dcterms:modified>
</cp:coreProperties>
</file>